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CNDE_TM\Mapas\Finais\"/>
    </mc:Choice>
  </mc:AlternateContent>
  <xr:revisionPtr revIDLastSave="0" documentId="13_ncr:1_{A1B988BD-DED9-401C-AE17-C8DD3EF74F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RTEIO" sheetId="4" r:id="rId1"/>
    <sheet name="Fase Grupos" sheetId="2" r:id="rId2"/>
    <sheet name="Mapa 16" sheetId="11" r:id="rId3"/>
    <sheet name="CLASSIFICAÇÃO" sheetId="5" r:id="rId4"/>
    <sheet name="BoletinsGrupos" sheetId="6" r:id="rId5"/>
    <sheet name="BoletinsM1" sheetId="7" r:id="rId6"/>
    <sheet name="BoletinsM2" sheetId="8" r:id="rId7"/>
    <sheet name="BoletinsM3" sheetId="9" r:id="rId8"/>
    <sheet name="BoletinsM4" sheetId="10" r:id="rId9"/>
    <sheet name="BoletinsM5" sheetId="12" r:id="rId10"/>
    <sheet name="BoletinsM6" sheetId="13" r:id="rId11"/>
    <sheet name="BoletinsM7" sheetId="14" r:id="rId12"/>
    <sheet name="Final" sheetId="16" r:id="rId13"/>
    <sheet name="Finalissima" sheetId="17" r:id="rId14"/>
    <sheet name="Folha3" sheetId="3" state="hidden" r:id="rId15"/>
  </sheets>
  <externalReferences>
    <externalReference r:id="rId16"/>
  </externalReferences>
  <definedNames>
    <definedName name="_xlnm.Print_Area" localSheetId="1">'Fase Grupos'!$AM$1:$AV$153</definedName>
    <definedName name="_xlnm.Print_Area" localSheetId="2">'Mapa 16'!$A$1:$Z$47</definedName>
    <definedName name="escalao" localSheetId="5">#REF!</definedName>
    <definedName name="escalao" localSheetId="6">#REF!</definedName>
    <definedName name="escalao" localSheetId="7">#REF!</definedName>
    <definedName name="escalao" localSheetId="8">#REF!</definedName>
    <definedName name="escalao" localSheetId="9">#REF!</definedName>
    <definedName name="escalao" localSheetId="10">#REF!</definedName>
    <definedName name="escalao" localSheetId="11">#REF!</definedName>
    <definedName name="escalao" localSheetId="12">#REF!</definedName>
    <definedName name="escalao" localSheetId="13">#REF!</definedName>
    <definedName name="escalao">#REF!</definedName>
    <definedName name="Escalão">Folha3!$D$3:$D$6</definedName>
    <definedName name="fase">Folha3!$D$11:$D$13</definedName>
    <definedName name="sexo">Folha3!$F$3:$F$4</definedName>
    <definedName name="_xlnm.Print_Titles" localSheetId="1">'Fase Grupos'!$1:$11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5" l="1"/>
  <c r="C11" i="5"/>
  <c r="C10" i="5"/>
  <c r="C9" i="5"/>
  <c r="K5" i="11"/>
  <c r="C52" i="4"/>
  <c r="R46" i="11"/>
  <c r="T45" i="11" s="1"/>
  <c r="V42" i="11" s="1"/>
  <c r="X37" i="11" s="1"/>
  <c r="G46" i="11"/>
  <c r="A10" i="11" s="1"/>
  <c r="R45" i="11"/>
  <c r="T44" i="11" s="1"/>
  <c r="V41" i="11" s="1"/>
  <c r="X36" i="11" s="1"/>
  <c r="C43" i="11" s="1"/>
  <c r="A38" i="11" s="1"/>
  <c r="R44" i="11"/>
  <c r="M44" i="11" s="1"/>
  <c r="K41" i="11" s="1"/>
  <c r="R43" i="11"/>
  <c r="M43" i="11"/>
  <c r="R41" i="11"/>
  <c r="T40" i="11" s="1"/>
  <c r="K36" i="11" s="1"/>
  <c r="R40" i="11"/>
  <c r="T39" i="11" s="1"/>
  <c r="K35" i="11" s="1"/>
  <c r="K40" i="11"/>
  <c r="R39" i="11"/>
  <c r="M39" i="11" s="1"/>
  <c r="R38" i="11"/>
  <c r="M38" i="11"/>
  <c r="R36" i="11"/>
  <c r="T35" i="11" s="1"/>
  <c r="V32" i="11" s="1"/>
  <c r="G27" i="11" s="1"/>
  <c r="R35" i="11"/>
  <c r="T34" i="11" s="1"/>
  <c r="V31" i="11" s="1"/>
  <c r="G26" i="11" s="1"/>
  <c r="A7" i="11" s="1"/>
  <c r="R34" i="11"/>
  <c r="M34" i="11" s="1"/>
  <c r="K31" i="11" s="1"/>
  <c r="I34" i="11" s="1"/>
  <c r="G39" i="11" s="1"/>
  <c r="E42" i="11" s="1"/>
  <c r="C33" i="11" s="1"/>
  <c r="R33" i="11"/>
  <c r="M33" i="11" s="1"/>
  <c r="K30" i="11" s="1"/>
  <c r="I33" i="11" s="1"/>
  <c r="G38" i="11" s="1"/>
  <c r="E41" i="11" s="1"/>
  <c r="C32" i="11" s="1"/>
  <c r="R31" i="11"/>
  <c r="T30" i="11" s="1"/>
  <c r="K46" i="11" s="1"/>
  <c r="I44" i="11" s="1"/>
  <c r="A16" i="11" s="1"/>
  <c r="R38" i="12" s="1"/>
  <c r="R30" i="11"/>
  <c r="T29" i="11" s="1"/>
  <c r="K45" i="11" s="1"/>
  <c r="I43" i="11" s="1"/>
  <c r="A15" i="11" s="1"/>
  <c r="R29" i="11"/>
  <c r="M29" i="11" s="1"/>
  <c r="R28" i="11"/>
  <c r="M28" i="11" s="1"/>
  <c r="R26" i="11"/>
  <c r="T25" i="11"/>
  <c r="R25" i="11"/>
  <c r="T24" i="11" s="1"/>
  <c r="V21" i="11" s="1"/>
  <c r="X16" i="11" s="1"/>
  <c r="Z27" i="11" s="1"/>
  <c r="R24" i="11"/>
  <c r="M25" i="11" s="1"/>
  <c r="K22" i="11" s="1"/>
  <c r="I25" i="11" s="1"/>
  <c r="A14" i="11" s="1"/>
  <c r="C15" i="11" s="1"/>
  <c r="M24" i="11"/>
  <c r="R23" i="11"/>
  <c r="V22" i="11"/>
  <c r="X17" i="11" s="1"/>
  <c r="Z28" i="11" s="1"/>
  <c r="R21" i="11"/>
  <c r="K21" i="11"/>
  <c r="I24" i="11" s="1"/>
  <c r="A13" i="11" s="1"/>
  <c r="C14" i="11" s="1"/>
  <c r="T20" i="11"/>
  <c r="K17" i="11" s="1"/>
  <c r="R20" i="11"/>
  <c r="T19" i="11" s="1"/>
  <c r="K16" i="11" s="1"/>
  <c r="R19" i="11"/>
  <c r="M20" i="11" s="1"/>
  <c r="R18" i="11"/>
  <c r="M19" i="11" s="1"/>
  <c r="R16" i="11"/>
  <c r="T15" i="11"/>
  <c r="R15" i="11"/>
  <c r="T14" i="11" s="1"/>
  <c r="V11" i="11" s="1"/>
  <c r="G45" i="11" s="1"/>
  <c r="A9" i="11" s="1"/>
  <c r="R14" i="11"/>
  <c r="M15" i="11" s="1"/>
  <c r="K12" i="11" s="1"/>
  <c r="I15" i="11" s="1"/>
  <c r="G20" i="11" s="1"/>
  <c r="E24" i="11" s="1"/>
  <c r="R9" i="13" s="1"/>
  <c r="R13" i="11"/>
  <c r="M14" i="11" s="1"/>
  <c r="K11" i="11" s="1"/>
  <c r="I14" i="11" s="1"/>
  <c r="G19" i="11" s="1"/>
  <c r="V12" i="11"/>
  <c r="R11" i="11"/>
  <c r="Z10" i="11"/>
  <c r="T10" i="11"/>
  <c r="K27" i="11" s="1"/>
  <c r="R10" i="11"/>
  <c r="Z9" i="11"/>
  <c r="X9" i="11"/>
  <c r="T9" i="11"/>
  <c r="K26" i="11" s="1"/>
  <c r="R9" i="11"/>
  <c r="M10" i="11" s="1"/>
  <c r="M9" i="11"/>
  <c r="Z8" i="11"/>
  <c r="R8" i="11"/>
  <c r="Z7" i="11"/>
  <c r="X8" i="11" s="1"/>
  <c r="D23" i="13" l="1"/>
  <c r="C8" i="11"/>
  <c r="R10" i="12"/>
  <c r="A8" i="11"/>
  <c r="C9" i="11" s="1"/>
  <c r="E23" i="11"/>
  <c r="D9" i="13" s="1"/>
  <c r="D9" i="12"/>
  <c r="R10" i="10"/>
  <c r="C44" i="11"/>
  <c r="A39" i="11" s="1"/>
  <c r="R9" i="12"/>
  <c r="D9" i="10"/>
  <c r="R9" i="10"/>
  <c r="D10" i="12"/>
  <c r="D10" i="16"/>
  <c r="D10" i="14"/>
  <c r="R23" i="10"/>
  <c r="D38" i="12"/>
  <c r="D37" i="10"/>
  <c r="D23" i="10"/>
  <c r="R24" i="12"/>
  <c r="R38" i="10"/>
  <c r="D24" i="13"/>
  <c r="D23" i="12"/>
  <c r="D10" i="10"/>
  <c r="R23" i="12"/>
  <c r="R37" i="10"/>
  <c r="R24" i="13"/>
  <c r="D9" i="16" l="1"/>
  <c r="R10" i="14"/>
  <c r="R37" i="12"/>
  <c r="D38" i="10"/>
  <c r="D24" i="12"/>
  <c r="D37" i="12"/>
  <c r="R23" i="13"/>
  <c r="R9" i="14"/>
  <c r="R10" i="13"/>
  <c r="A3" i="17"/>
  <c r="A3" i="16"/>
  <c r="A3" i="14"/>
  <c r="A17" i="13"/>
  <c r="A3" i="13"/>
  <c r="A31" i="12"/>
  <c r="A17" i="12"/>
  <c r="A3" i="12"/>
  <c r="D9" i="14" l="1"/>
  <c r="D10" i="13"/>
  <c r="A325" i="6"/>
  <c r="A323" i="6"/>
  <c r="A311" i="6"/>
  <c r="A309" i="6"/>
  <c r="A297" i="6"/>
  <c r="A295" i="6"/>
  <c r="A283" i="6"/>
  <c r="A281" i="6"/>
  <c r="A269" i="6"/>
  <c r="A267" i="6"/>
  <c r="A255" i="6"/>
  <c r="A253" i="6"/>
  <c r="A241" i="6"/>
  <c r="A239" i="6"/>
  <c r="A227" i="6"/>
  <c r="A225" i="6"/>
  <c r="A213" i="6"/>
  <c r="A211" i="6"/>
  <c r="A199" i="6"/>
  <c r="A197" i="6"/>
  <c r="A185" i="6"/>
  <c r="A183" i="6"/>
  <c r="A171" i="6"/>
  <c r="A169" i="6"/>
  <c r="A157" i="6"/>
  <c r="A155" i="6"/>
  <c r="A143" i="6"/>
  <c r="A141" i="6"/>
  <c r="A129" i="6"/>
  <c r="A127" i="6"/>
  <c r="A115" i="6"/>
  <c r="A113" i="6"/>
  <c r="A101" i="6"/>
  <c r="A99" i="6"/>
  <c r="A87" i="6"/>
  <c r="A85" i="6"/>
  <c r="A73" i="6"/>
  <c r="A71" i="6"/>
  <c r="A59" i="6"/>
  <c r="A57" i="6"/>
  <c r="A45" i="6"/>
  <c r="A43" i="6"/>
  <c r="A31" i="6"/>
  <c r="A29" i="6"/>
  <c r="A17" i="6"/>
  <c r="A15" i="6"/>
  <c r="A1" i="6"/>
  <c r="AM6" i="2"/>
  <c r="A31" i="10"/>
  <c r="A17" i="10"/>
  <c r="A3" i="10"/>
  <c r="A73" i="9"/>
  <c r="A59" i="9"/>
  <c r="A45" i="9"/>
  <c r="A31" i="9"/>
  <c r="A17" i="9"/>
  <c r="A3" i="9"/>
  <c r="A101" i="8"/>
  <c r="A87" i="8"/>
  <c r="A73" i="8"/>
  <c r="A59" i="8"/>
  <c r="A45" i="8"/>
  <c r="A31" i="8"/>
  <c r="A17" i="8"/>
  <c r="A3" i="8"/>
  <c r="A101" i="7"/>
  <c r="A87" i="7"/>
  <c r="A73" i="7"/>
  <c r="A59" i="7"/>
  <c r="A45" i="7"/>
  <c r="A31" i="7"/>
  <c r="A17" i="7"/>
  <c r="A3" i="7"/>
  <c r="R24" i="10"/>
  <c r="A1" i="17" l="1"/>
  <c r="A1" i="14"/>
  <c r="A29" i="12"/>
  <c r="A1" i="16"/>
  <c r="A15" i="12"/>
  <c r="A15" i="13"/>
  <c r="A1" i="12"/>
  <c r="A1" i="13"/>
  <c r="A1" i="7"/>
  <c r="A99" i="7"/>
  <c r="A85" i="7"/>
  <c r="A71" i="7"/>
  <c r="A57" i="7"/>
  <c r="A43" i="7"/>
  <c r="A29" i="7"/>
  <c r="A15" i="7"/>
  <c r="A661" i="6" l="1"/>
  <c r="A647" i="6"/>
  <c r="A633" i="6"/>
  <c r="A619" i="6"/>
  <c r="A605" i="6"/>
  <c r="A591" i="6"/>
  <c r="A577" i="6"/>
  <c r="A563" i="6"/>
  <c r="A549" i="6"/>
  <c r="A535" i="6"/>
  <c r="A521" i="6"/>
  <c r="A507" i="6"/>
  <c r="A493" i="6"/>
  <c r="A479" i="6"/>
  <c r="A465" i="6"/>
  <c r="A451" i="6"/>
  <c r="A437" i="6"/>
  <c r="A423" i="6"/>
  <c r="A409" i="6"/>
  <c r="A395" i="6"/>
  <c r="A381" i="6"/>
  <c r="A367" i="6"/>
  <c r="A353" i="6"/>
  <c r="A339" i="6"/>
  <c r="A3" i="6"/>
  <c r="AO10" i="2"/>
  <c r="AO9" i="2"/>
  <c r="AO8" i="2"/>
  <c r="A29" i="10" l="1"/>
  <c r="A15" i="10"/>
  <c r="A1" i="10"/>
  <c r="A71" i="9"/>
  <c r="A57" i="9"/>
  <c r="A99" i="8"/>
  <c r="A85" i="8"/>
  <c r="A71" i="8"/>
  <c r="A57" i="8"/>
  <c r="A659" i="6" l="1"/>
  <c r="A645" i="6"/>
  <c r="A631" i="6"/>
  <c r="A617" i="6"/>
  <c r="A603" i="6"/>
  <c r="A589" i="6"/>
  <c r="A575" i="6"/>
  <c r="A561" i="6"/>
  <c r="A547" i="6"/>
  <c r="A533" i="6"/>
  <c r="A519" i="6"/>
  <c r="A505" i="6"/>
  <c r="A491" i="6"/>
  <c r="A477" i="6"/>
  <c r="A463" i="6"/>
  <c r="A449" i="6"/>
  <c r="A435" i="6"/>
  <c r="A421" i="6"/>
  <c r="A407" i="6"/>
  <c r="A393" i="6"/>
  <c r="A379" i="6"/>
  <c r="A365" i="6"/>
  <c r="A351" i="6"/>
  <c r="A337" i="6"/>
  <c r="AN146" i="2"/>
  <c r="AH146" i="2"/>
  <c r="AG146" i="2"/>
  <c r="AF146" i="2"/>
  <c r="AE146" i="2"/>
  <c r="AD146" i="2"/>
  <c r="AC146" i="2"/>
  <c r="AB146" i="2"/>
  <c r="AA146" i="2"/>
  <c r="X146" i="2"/>
  <c r="W146" i="2"/>
  <c r="V146" i="2"/>
  <c r="U146" i="2"/>
  <c r="T146" i="2"/>
  <c r="S146" i="2"/>
  <c r="R146" i="2"/>
  <c r="Q146" i="2"/>
  <c r="P146" i="2"/>
  <c r="O146" i="2"/>
  <c r="AG145" i="2"/>
  <c r="AF145" i="2"/>
  <c r="AE145" i="2"/>
  <c r="AD145" i="2"/>
  <c r="AC145" i="2"/>
  <c r="X145" i="2"/>
  <c r="W145" i="2"/>
  <c r="V145" i="2"/>
  <c r="U145" i="2"/>
  <c r="T145" i="2"/>
  <c r="S145" i="2"/>
  <c r="R145" i="2"/>
  <c r="Q145" i="2"/>
  <c r="P145" i="2"/>
  <c r="O145" i="2"/>
  <c r="AN144" i="2"/>
  <c r="AG144" i="2"/>
  <c r="AF144" i="2"/>
  <c r="AE144" i="2"/>
  <c r="AD144" i="2"/>
  <c r="AC144" i="2"/>
  <c r="X144" i="2"/>
  <c r="W144" i="2"/>
  <c r="V144" i="2"/>
  <c r="U144" i="2"/>
  <c r="T144" i="2"/>
  <c r="S144" i="2"/>
  <c r="R144" i="2"/>
  <c r="Q144" i="2"/>
  <c r="P144" i="2"/>
  <c r="O144" i="2"/>
  <c r="A144" i="2"/>
  <c r="AG143" i="2"/>
  <c r="AF143" i="2"/>
  <c r="AE143" i="2"/>
  <c r="AD143" i="2"/>
  <c r="AC143" i="2"/>
  <c r="X143" i="2"/>
  <c r="W143" i="2"/>
  <c r="V143" i="2"/>
  <c r="U143" i="2"/>
  <c r="T143" i="2"/>
  <c r="S143" i="2"/>
  <c r="R143" i="2"/>
  <c r="Q143" i="2"/>
  <c r="P143" i="2"/>
  <c r="O143" i="2"/>
  <c r="AN142" i="2"/>
  <c r="AG142" i="2"/>
  <c r="AF142" i="2"/>
  <c r="AE142" i="2"/>
  <c r="AD142" i="2"/>
  <c r="AC142" i="2"/>
  <c r="X142" i="2"/>
  <c r="W142" i="2"/>
  <c r="V142" i="2"/>
  <c r="U142" i="2"/>
  <c r="T142" i="2"/>
  <c r="S142" i="2"/>
  <c r="R142" i="2"/>
  <c r="Q142" i="2"/>
  <c r="P142" i="2"/>
  <c r="O142" i="2"/>
  <c r="AG141" i="2"/>
  <c r="AF141" i="2"/>
  <c r="AE141" i="2"/>
  <c r="AD141" i="2"/>
  <c r="AC141" i="2"/>
  <c r="X141" i="2"/>
  <c r="W141" i="2"/>
  <c r="V141" i="2"/>
  <c r="U141" i="2"/>
  <c r="T141" i="2"/>
  <c r="S141" i="2"/>
  <c r="R141" i="2"/>
  <c r="Q141" i="2"/>
  <c r="P141" i="2"/>
  <c r="O141" i="2"/>
  <c r="AN140" i="2"/>
  <c r="A625" i="6" s="1"/>
  <c r="AG140" i="2"/>
  <c r="AF140" i="2"/>
  <c r="AE140" i="2"/>
  <c r="AD140" i="2"/>
  <c r="AC140" i="2"/>
  <c r="X140" i="2"/>
  <c r="W140" i="2"/>
  <c r="V140" i="2"/>
  <c r="U140" i="2"/>
  <c r="T140" i="2"/>
  <c r="S140" i="2"/>
  <c r="R140" i="2"/>
  <c r="Q140" i="2"/>
  <c r="P140" i="2"/>
  <c r="O140" i="2"/>
  <c r="AN128" i="2"/>
  <c r="AH128" i="2"/>
  <c r="AG128" i="2"/>
  <c r="AF128" i="2"/>
  <c r="AE128" i="2"/>
  <c r="AD128" i="2"/>
  <c r="AC128" i="2"/>
  <c r="AB128" i="2"/>
  <c r="AA128" i="2"/>
  <c r="X128" i="2"/>
  <c r="W128" i="2"/>
  <c r="V128" i="2"/>
  <c r="U128" i="2"/>
  <c r="T128" i="2"/>
  <c r="S128" i="2"/>
  <c r="R128" i="2"/>
  <c r="Q128" i="2"/>
  <c r="P128" i="2"/>
  <c r="O128" i="2"/>
  <c r="AG127" i="2"/>
  <c r="AF127" i="2"/>
  <c r="AE127" i="2"/>
  <c r="AD127" i="2"/>
  <c r="AC127" i="2"/>
  <c r="X127" i="2"/>
  <c r="W127" i="2"/>
  <c r="V127" i="2"/>
  <c r="U127" i="2"/>
  <c r="T127" i="2"/>
  <c r="S127" i="2"/>
  <c r="R127" i="2"/>
  <c r="Q127" i="2"/>
  <c r="P127" i="2"/>
  <c r="O127" i="2"/>
  <c r="AN126" i="2"/>
  <c r="AG126" i="2"/>
  <c r="AF126" i="2"/>
  <c r="AE126" i="2"/>
  <c r="AD126" i="2"/>
  <c r="AC126" i="2"/>
  <c r="X126" i="2"/>
  <c r="W126" i="2"/>
  <c r="V126" i="2"/>
  <c r="U126" i="2"/>
  <c r="T126" i="2"/>
  <c r="S126" i="2"/>
  <c r="R126" i="2"/>
  <c r="Q126" i="2"/>
  <c r="P126" i="2"/>
  <c r="O126" i="2"/>
  <c r="A126" i="2"/>
  <c r="AG125" i="2"/>
  <c r="AF125" i="2"/>
  <c r="AE125" i="2"/>
  <c r="AD125" i="2"/>
  <c r="AC125" i="2"/>
  <c r="X125" i="2"/>
  <c r="W125" i="2"/>
  <c r="V125" i="2"/>
  <c r="U125" i="2"/>
  <c r="T125" i="2"/>
  <c r="S125" i="2"/>
  <c r="R125" i="2"/>
  <c r="Q125" i="2"/>
  <c r="P125" i="2"/>
  <c r="O125" i="2"/>
  <c r="AN124" i="2"/>
  <c r="AG124" i="2"/>
  <c r="AF124" i="2"/>
  <c r="AE124" i="2"/>
  <c r="AD124" i="2"/>
  <c r="AC124" i="2"/>
  <c r="X124" i="2"/>
  <c r="W124" i="2"/>
  <c r="V124" i="2"/>
  <c r="U124" i="2"/>
  <c r="T124" i="2"/>
  <c r="S124" i="2"/>
  <c r="R124" i="2"/>
  <c r="Q124" i="2"/>
  <c r="P124" i="2"/>
  <c r="O124" i="2"/>
  <c r="AG123" i="2"/>
  <c r="AF123" i="2"/>
  <c r="AE123" i="2"/>
  <c r="AD123" i="2"/>
  <c r="AC123" i="2"/>
  <c r="X123" i="2"/>
  <c r="W123" i="2"/>
  <c r="V123" i="2"/>
  <c r="U123" i="2"/>
  <c r="T123" i="2"/>
  <c r="S123" i="2"/>
  <c r="R123" i="2"/>
  <c r="Q123" i="2"/>
  <c r="P123" i="2"/>
  <c r="O123" i="2"/>
  <c r="AN122" i="2"/>
  <c r="AG122" i="2"/>
  <c r="AF122" i="2"/>
  <c r="AE122" i="2"/>
  <c r="AD122" i="2"/>
  <c r="AC122" i="2"/>
  <c r="X122" i="2"/>
  <c r="W122" i="2"/>
  <c r="V122" i="2"/>
  <c r="U122" i="2"/>
  <c r="T122" i="2"/>
  <c r="S122" i="2"/>
  <c r="R122" i="2"/>
  <c r="Q122" i="2"/>
  <c r="P122" i="2"/>
  <c r="O122" i="2"/>
  <c r="AN110" i="2"/>
  <c r="AH110" i="2"/>
  <c r="AG110" i="2"/>
  <c r="AF110" i="2"/>
  <c r="AE110" i="2"/>
  <c r="AD110" i="2"/>
  <c r="AC110" i="2"/>
  <c r="AB110" i="2"/>
  <c r="AA110" i="2"/>
  <c r="X110" i="2"/>
  <c r="W110" i="2"/>
  <c r="V110" i="2"/>
  <c r="U110" i="2"/>
  <c r="T110" i="2"/>
  <c r="S110" i="2"/>
  <c r="R110" i="2"/>
  <c r="Q110" i="2"/>
  <c r="P110" i="2"/>
  <c r="O110" i="2"/>
  <c r="AG109" i="2"/>
  <c r="AF109" i="2"/>
  <c r="AE109" i="2"/>
  <c r="AD109" i="2"/>
  <c r="AC109" i="2"/>
  <c r="X109" i="2"/>
  <c r="W109" i="2"/>
  <c r="V109" i="2"/>
  <c r="U109" i="2"/>
  <c r="T109" i="2"/>
  <c r="S109" i="2"/>
  <c r="R109" i="2"/>
  <c r="Q109" i="2"/>
  <c r="P109" i="2"/>
  <c r="O109" i="2"/>
  <c r="AN108" i="2"/>
  <c r="AG108" i="2"/>
  <c r="AF108" i="2"/>
  <c r="AE108" i="2"/>
  <c r="AD108" i="2"/>
  <c r="AC108" i="2"/>
  <c r="X108" i="2"/>
  <c r="W108" i="2"/>
  <c r="V108" i="2"/>
  <c r="U108" i="2"/>
  <c r="T108" i="2"/>
  <c r="S108" i="2"/>
  <c r="R108" i="2"/>
  <c r="Q108" i="2"/>
  <c r="P108" i="2"/>
  <c r="O108" i="2"/>
  <c r="A108" i="2"/>
  <c r="AG107" i="2"/>
  <c r="AF107" i="2"/>
  <c r="AE107" i="2"/>
  <c r="AD107" i="2"/>
  <c r="AC107" i="2"/>
  <c r="X107" i="2"/>
  <c r="W107" i="2"/>
  <c r="V107" i="2"/>
  <c r="U107" i="2"/>
  <c r="T107" i="2"/>
  <c r="S107" i="2"/>
  <c r="R107" i="2"/>
  <c r="Q107" i="2"/>
  <c r="P107" i="2"/>
  <c r="O107" i="2"/>
  <c r="AN106" i="2"/>
  <c r="AG106" i="2"/>
  <c r="AF106" i="2"/>
  <c r="AE106" i="2"/>
  <c r="AD106" i="2"/>
  <c r="AC106" i="2"/>
  <c r="X106" i="2"/>
  <c r="W106" i="2"/>
  <c r="V106" i="2"/>
  <c r="U106" i="2"/>
  <c r="T106" i="2"/>
  <c r="S106" i="2"/>
  <c r="R106" i="2"/>
  <c r="Q106" i="2"/>
  <c r="P106" i="2"/>
  <c r="O106" i="2"/>
  <c r="AG105" i="2"/>
  <c r="AF105" i="2"/>
  <c r="AE105" i="2"/>
  <c r="AD105" i="2"/>
  <c r="AC105" i="2"/>
  <c r="X105" i="2"/>
  <c r="W105" i="2"/>
  <c r="V105" i="2"/>
  <c r="U105" i="2"/>
  <c r="T105" i="2"/>
  <c r="S105" i="2"/>
  <c r="R105" i="2"/>
  <c r="Q105" i="2"/>
  <c r="P105" i="2"/>
  <c r="O105" i="2"/>
  <c r="AN104" i="2"/>
  <c r="A457" i="6" s="1"/>
  <c r="AG104" i="2"/>
  <c r="AF104" i="2"/>
  <c r="AE104" i="2"/>
  <c r="AD104" i="2"/>
  <c r="AC104" i="2"/>
  <c r="X104" i="2"/>
  <c r="W104" i="2"/>
  <c r="V104" i="2"/>
  <c r="U104" i="2"/>
  <c r="T104" i="2"/>
  <c r="S104" i="2"/>
  <c r="R104" i="2"/>
  <c r="Q104" i="2"/>
  <c r="P104" i="2"/>
  <c r="O104" i="2"/>
  <c r="AN92" i="2"/>
  <c r="AH92" i="2"/>
  <c r="AG92" i="2"/>
  <c r="AF92" i="2"/>
  <c r="AE92" i="2"/>
  <c r="AD92" i="2"/>
  <c r="AC92" i="2"/>
  <c r="AB92" i="2"/>
  <c r="AA92" i="2"/>
  <c r="X92" i="2"/>
  <c r="W92" i="2"/>
  <c r="V92" i="2"/>
  <c r="U92" i="2"/>
  <c r="T92" i="2"/>
  <c r="S92" i="2"/>
  <c r="R92" i="2"/>
  <c r="Q92" i="2"/>
  <c r="P92" i="2"/>
  <c r="O92" i="2"/>
  <c r="AG91" i="2"/>
  <c r="AF91" i="2"/>
  <c r="AE91" i="2"/>
  <c r="AD91" i="2"/>
  <c r="AC91" i="2"/>
  <c r="AH91" i="2" s="1"/>
  <c r="AS89" i="2" s="1"/>
  <c r="X91" i="2"/>
  <c r="W91" i="2"/>
  <c r="V91" i="2"/>
  <c r="U91" i="2"/>
  <c r="T91" i="2"/>
  <c r="S91" i="2"/>
  <c r="R91" i="2"/>
  <c r="Q91" i="2"/>
  <c r="P91" i="2"/>
  <c r="O91" i="2"/>
  <c r="AN90" i="2"/>
  <c r="AG90" i="2"/>
  <c r="AF90" i="2"/>
  <c r="AE90" i="2"/>
  <c r="AD90" i="2"/>
  <c r="AC90" i="2"/>
  <c r="AH90" i="2" s="1"/>
  <c r="AT87" i="2" s="1"/>
  <c r="X90" i="2"/>
  <c r="W90" i="2"/>
  <c r="V90" i="2"/>
  <c r="U90" i="2"/>
  <c r="T90" i="2"/>
  <c r="S90" i="2"/>
  <c r="R90" i="2"/>
  <c r="Q90" i="2"/>
  <c r="P90" i="2"/>
  <c r="O90" i="2"/>
  <c r="A90" i="2"/>
  <c r="AG89" i="2"/>
  <c r="AF89" i="2"/>
  <c r="AE89" i="2"/>
  <c r="AD89" i="2"/>
  <c r="AC89" i="2"/>
  <c r="X89" i="2"/>
  <c r="W89" i="2"/>
  <c r="V89" i="2"/>
  <c r="U89" i="2"/>
  <c r="T89" i="2"/>
  <c r="S89" i="2"/>
  <c r="R89" i="2"/>
  <c r="Q89" i="2"/>
  <c r="P89" i="2"/>
  <c r="O89" i="2"/>
  <c r="AN88" i="2"/>
  <c r="AG88" i="2"/>
  <c r="AF88" i="2"/>
  <c r="AE88" i="2"/>
  <c r="AD88" i="2"/>
  <c r="AC88" i="2"/>
  <c r="X88" i="2"/>
  <c r="W88" i="2"/>
  <c r="V88" i="2"/>
  <c r="U88" i="2"/>
  <c r="T88" i="2"/>
  <c r="S88" i="2"/>
  <c r="R88" i="2"/>
  <c r="Q88" i="2"/>
  <c r="P88" i="2"/>
  <c r="O88" i="2"/>
  <c r="AG87" i="2"/>
  <c r="AF87" i="2"/>
  <c r="AE87" i="2"/>
  <c r="AD87" i="2"/>
  <c r="AC87" i="2"/>
  <c r="X87" i="2"/>
  <c r="W87" i="2"/>
  <c r="V87" i="2"/>
  <c r="U87" i="2"/>
  <c r="T87" i="2"/>
  <c r="S87" i="2"/>
  <c r="R87" i="2"/>
  <c r="Q87" i="2"/>
  <c r="P87" i="2"/>
  <c r="O87" i="2"/>
  <c r="AN86" i="2"/>
  <c r="AG86" i="2"/>
  <c r="AF86" i="2"/>
  <c r="AE86" i="2"/>
  <c r="AD86" i="2"/>
  <c r="AC86" i="2"/>
  <c r="X86" i="2"/>
  <c r="W86" i="2"/>
  <c r="V86" i="2"/>
  <c r="U86" i="2"/>
  <c r="T86" i="2"/>
  <c r="S86" i="2"/>
  <c r="R86" i="2"/>
  <c r="Q86" i="2"/>
  <c r="P86" i="2"/>
  <c r="O86" i="2"/>
  <c r="Y105" i="2" l="1"/>
  <c r="A513" i="6"/>
  <c r="A541" i="6"/>
  <c r="AH123" i="2"/>
  <c r="AT125" i="2" s="1"/>
  <c r="AH126" i="2"/>
  <c r="AT123" i="2" s="1"/>
  <c r="AH127" i="2"/>
  <c r="AS125" i="2" s="1"/>
  <c r="AH142" i="2"/>
  <c r="AR141" i="2" s="1"/>
  <c r="A401" i="6"/>
  <c r="A373" i="6"/>
  <c r="A458" i="6"/>
  <c r="A443" i="6"/>
  <c r="A500" i="6"/>
  <c r="A430" i="6"/>
  <c r="A471" i="6"/>
  <c r="A415" i="6"/>
  <c r="A359" i="6"/>
  <c r="A374" i="6"/>
  <c r="A416" i="6"/>
  <c r="A387" i="6"/>
  <c r="A346" i="6"/>
  <c r="A388" i="6"/>
  <c r="A360" i="6"/>
  <c r="A402" i="6"/>
  <c r="A583" i="6"/>
  <c r="A527" i="6"/>
  <c r="A542" i="6"/>
  <c r="A584" i="6"/>
  <c r="A514" i="6"/>
  <c r="A555" i="6"/>
  <c r="A444" i="6"/>
  <c r="A486" i="6"/>
  <c r="A472" i="6"/>
  <c r="A528" i="6"/>
  <c r="A556" i="6"/>
  <c r="A570" i="6"/>
  <c r="Y104" i="2"/>
  <c r="A611" i="6"/>
  <c r="A626" i="6"/>
  <c r="A598" i="6"/>
  <c r="A668" i="6"/>
  <c r="A639" i="6"/>
  <c r="A612" i="6"/>
  <c r="A654" i="6"/>
  <c r="A640" i="6"/>
  <c r="AH141" i="2"/>
  <c r="AT143" i="2" s="1"/>
  <c r="Z86" i="2"/>
  <c r="Z87" i="2"/>
  <c r="AH106" i="2"/>
  <c r="AR105" i="2" s="1"/>
  <c r="AH107" i="2"/>
  <c r="AT109" i="2" s="1"/>
  <c r="AH140" i="2"/>
  <c r="AS141" i="2" s="1"/>
  <c r="AH143" i="2"/>
  <c r="AT145" i="2" s="1"/>
  <c r="AH144" i="2"/>
  <c r="AT141" i="2" s="1"/>
  <c r="AH145" i="2"/>
  <c r="AS143" i="2" s="1"/>
  <c r="AH122" i="2"/>
  <c r="AS123" i="2" s="1"/>
  <c r="AH124" i="2"/>
  <c r="AR123" i="2" s="1"/>
  <c r="AH125" i="2"/>
  <c r="AT127" i="2" s="1"/>
  <c r="AH104" i="2"/>
  <c r="AS105" i="2" s="1"/>
  <c r="AH105" i="2"/>
  <c r="AT107" i="2" s="1"/>
  <c r="AH108" i="2"/>
  <c r="AT105" i="2" s="1"/>
  <c r="AH109" i="2"/>
  <c r="AS107" i="2" s="1"/>
  <c r="AH88" i="2"/>
  <c r="AR87" i="2" s="1"/>
  <c r="AH89" i="2"/>
  <c r="AT91" i="2" s="1"/>
  <c r="AH86" i="2"/>
  <c r="AS87" i="2" s="1"/>
  <c r="AH87" i="2"/>
  <c r="AT89" i="2" s="1"/>
  <c r="Y86" i="2"/>
  <c r="Y87" i="2"/>
  <c r="Z88" i="2"/>
  <c r="Z89" i="2"/>
  <c r="Z90" i="2"/>
  <c r="Z91" i="2"/>
  <c r="Y110" i="2"/>
  <c r="Z104" i="2"/>
  <c r="AB104" i="2" s="1"/>
  <c r="Z105" i="2"/>
  <c r="AA105" i="2" s="1"/>
  <c r="Z106" i="2"/>
  <c r="Y126" i="2"/>
  <c r="Y146" i="2"/>
  <c r="Z123" i="2"/>
  <c r="Z144" i="2"/>
  <c r="Z145" i="2"/>
  <c r="AA145" i="2" s="1"/>
  <c r="Z122" i="2"/>
  <c r="Y88" i="2"/>
  <c r="Y89" i="2"/>
  <c r="Z92" i="2"/>
  <c r="Y128" i="2"/>
  <c r="Y142" i="2"/>
  <c r="Y143" i="2"/>
  <c r="AA143" i="2" s="1"/>
  <c r="Y144" i="2"/>
  <c r="AA144" i="2" s="1"/>
  <c r="Y145" i="2"/>
  <c r="Z107" i="2"/>
  <c r="Y127" i="2"/>
  <c r="A569" i="6"/>
  <c r="AO86" i="2"/>
  <c r="AP86" i="2"/>
  <c r="R373" i="6" s="1"/>
  <c r="Y90" i="2"/>
  <c r="Y91" i="2"/>
  <c r="AO106" i="2"/>
  <c r="AP106" i="2"/>
  <c r="Y109" i="2"/>
  <c r="AO110" i="2"/>
  <c r="AP110" i="2"/>
  <c r="Y125" i="2"/>
  <c r="Z126" i="2"/>
  <c r="AO126" i="2"/>
  <c r="AP126" i="2"/>
  <c r="Z128" i="2"/>
  <c r="Y140" i="2"/>
  <c r="AO140" i="2"/>
  <c r="AP140" i="2"/>
  <c r="Z141" i="2"/>
  <c r="Z143" i="2"/>
  <c r="AB143" i="2" s="1"/>
  <c r="AO144" i="2"/>
  <c r="AP144" i="2"/>
  <c r="A499" i="6"/>
  <c r="AO88" i="2"/>
  <c r="AP88" i="2"/>
  <c r="AO90" i="2"/>
  <c r="AP90" i="2"/>
  <c r="Y92" i="2"/>
  <c r="AO104" i="2"/>
  <c r="D457" i="6" s="1"/>
  <c r="AP104" i="2"/>
  <c r="Y108" i="2"/>
  <c r="Y123" i="2"/>
  <c r="Y124" i="2"/>
  <c r="Z127" i="2"/>
  <c r="AB127" i="2" s="1"/>
  <c r="Z146" i="2"/>
  <c r="A345" i="6"/>
  <c r="A429" i="6"/>
  <c r="A485" i="6"/>
  <c r="AO92" i="2"/>
  <c r="AP92" i="2"/>
  <c r="Y106" i="2"/>
  <c r="Y107" i="2"/>
  <c r="Z108" i="2"/>
  <c r="AO108" i="2"/>
  <c r="AP108" i="2"/>
  <c r="Z109" i="2"/>
  <c r="Z110" i="2"/>
  <c r="Y122" i="2"/>
  <c r="AO122" i="2"/>
  <c r="D541" i="6" s="1"/>
  <c r="AP122" i="2"/>
  <c r="R569" i="6" s="1"/>
  <c r="Z124" i="2"/>
  <c r="AO124" i="2"/>
  <c r="AP124" i="2"/>
  <c r="Z125" i="2"/>
  <c r="AO128" i="2"/>
  <c r="AP128" i="2"/>
  <c r="Z140" i="2"/>
  <c r="AB140" i="2" s="1"/>
  <c r="Y141" i="2"/>
  <c r="Z142" i="2"/>
  <c r="AO142" i="2"/>
  <c r="AP142" i="2"/>
  <c r="AO146" i="2"/>
  <c r="AP146" i="2"/>
  <c r="A667" i="6"/>
  <c r="A597" i="6"/>
  <c r="A653" i="6"/>
  <c r="D653" i="6"/>
  <c r="A6" i="5"/>
  <c r="A43" i="9"/>
  <c r="A29" i="9"/>
  <c r="A15" i="9"/>
  <c r="A1" i="9"/>
  <c r="A43" i="8"/>
  <c r="A29" i="8"/>
  <c r="A15" i="8"/>
  <c r="A1" i="8"/>
  <c r="AY142" i="2" l="1"/>
  <c r="D626" i="6"/>
  <c r="D611" i="6"/>
  <c r="D668" i="6"/>
  <c r="D639" i="6"/>
  <c r="D598" i="6"/>
  <c r="AZ128" i="2"/>
  <c r="R570" i="6"/>
  <c r="R528" i="6"/>
  <c r="R556" i="6"/>
  <c r="AY140" i="2"/>
  <c r="D597" i="6"/>
  <c r="D625" i="6"/>
  <c r="AS138" i="2"/>
  <c r="AZ142" i="2"/>
  <c r="R626" i="6"/>
  <c r="R611" i="6"/>
  <c r="R542" i="6"/>
  <c r="R527" i="6"/>
  <c r="R500" i="6"/>
  <c r="R430" i="6"/>
  <c r="R471" i="6"/>
  <c r="AZ104" i="2"/>
  <c r="R457" i="6"/>
  <c r="AZ144" i="2"/>
  <c r="R598" i="6"/>
  <c r="R668" i="6"/>
  <c r="R639" i="6"/>
  <c r="AZ126" i="2"/>
  <c r="R584" i="6"/>
  <c r="R514" i="6"/>
  <c r="R555" i="6"/>
  <c r="D458" i="6"/>
  <c r="D443" i="6"/>
  <c r="AZ122" i="2"/>
  <c r="R541" i="6"/>
  <c r="AZ90" i="2"/>
  <c r="R387" i="6"/>
  <c r="R416" i="6"/>
  <c r="R346" i="6"/>
  <c r="AY124" i="2"/>
  <c r="D542" i="6"/>
  <c r="D527" i="6"/>
  <c r="AY126" i="2"/>
  <c r="D584" i="6"/>
  <c r="D514" i="6"/>
  <c r="D555" i="6"/>
  <c r="D346" i="6"/>
  <c r="D387" i="6"/>
  <c r="D416" i="6"/>
  <c r="AZ140" i="2"/>
  <c r="R625" i="6"/>
  <c r="AZ110" i="2"/>
  <c r="R444" i="6"/>
  <c r="R472" i="6"/>
  <c r="R486" i="6"/>
  <c r="AY86" i="2"/>
  <c r="D373" i="6"/>
  <c r="AS102" i="2"/>
  <c r="D430" i="6"/>
  <c r="D471" i="6"/>
  <c r="D500" i="6"/>
  <c r="AZ92" i="2"/>
  <c r="R360" i="6"/>
  <c r="R402" i="6"/>
  <c r="R388" i="6"/>
  <c r="AZ88" i="2"/>
  <c r="R359" i="6"/>
  <c r="R374" i="6"/>
  <c r="D486" i="6"/>
  <c r="D472" i="6"/>
  <c r="D444" i="6"/>
  <c r="R640" i="6"/>
  <c r="R654" i="6"/>
  <c r="R612" i="6"/>
  <c r="D528" i="6"/>
  <c r="D570" i="6"/>
  <c r="D556" i="6"/>
  <c r="D360" i="6"/>
  <c r="D402" i="6"/>
  <c r="D388" i="6"/>
  <c r="D415" i="6"/>
  <c r="D374" i="6"/>
  <c r="D359" i="6"/>
  <c r="AY144" i="2"/>
  <c r="AY146" i="2"/>
  <c r="D640" i="6"/>
  <c r="D654" i="6"/>
  <c r="D612" i="6"/>
  <c r="AB125" i="2"/>
  <c r="AZ106" i="2"/>
  <c r="R458" i="6"/>
  <c r="R443" i="6"/>
  <c r="AB105" i="2"/>
  <c r="AT106" i="2"/>
  <c r="R499" i="6"/>
  <c r="R345" i="6"/>
  <c r="AR110" i="2"/>
  <c r="AS104" i="2"/>
  <c r="AQ106" i="2"/>
  <c r="AR104" i="2"/>
  <c r="AR128" i="2"/>
  <c r="AT124" i="2"/>
  <c r="AS140" i="2"/>
  <c r="AQ144" i="2"/>
  <c r="AR90" i="2"/>
  <c r="AS88" i="2"/>
  <c r="AQ128" i="2"/>
  <c r="AT122" i="2"/>
  <c r="AQ110" i="2"/>
  <c r="AT104" i="2"/>
  <c r="AB106" i="2"/>
  <c r="AS146" i="2"/>
  <c r="AT144" i="2"/>
  <c r="AA89" i="2"/>
  <c r="AT90" i="2"/>
  <c r="AS92" i="2"/>
  <c r="AA87" i="2"/>
  <c r="AR92" i="2"/>
  <c r="AT88" i="2"/>
  <c r="AA126" i="2"/>
  <c r="AS120" i="2"/>
  <c r="AA141" i="2"/>
  <c r="AR146" i="2"/>
  <c r="AT142" i="2"/>
  <c r="AB109" i="2"/>
  <c r="AA107" i="2"/>
  <c r="AS110" i="2"/>
  <c r="AT108" i="2"/>
  <c r="AQ124" i="2"/>
  <c r="AR122" i="2"/>
  <c r="AS128" i="2"/>
  <c r="AT126" i="2"/>
  <c r="AR144" i="2"/>
  <c r="AS142" i="2"/>
  <c r="AT140" i="2"/>
  <c r="AQ146" i="2"/>
  <c r="AA122" i="2"/>
  <c r="AQ126" i="2"/>
  <c r="AS122" i="2"/>
  <c r="AA90" i="2"/>
  <c r="AQ92" i="2"/>
  <c r="AT86" i="2"/>
  <c r="AR126" i="2"/>
  <c r="AS124" i="2"/>
  <c r="AB108" i="2"/>
  <c r="AB126" i="2"/>
  <c r="AA142" i="2"/>
  <c r="AR140" i="2"/>
  <c r="AQ142" i="2"/>
  <c r="AA88" i="2"/>
  <c r="AQ88" i="2"/>
  <c r="AR86" i="2"/>
  <c r="AA86" i="2"/>
  <c r="AQ90" i="2"/>
  <c r="AS86" i="2"/>
  <c r="AQ108" i="2"/>
  <c r="AR108" i="2"/>
  <c r="AS106" i="2"/>
  <c r="R513" i="6"/>
  <c r="AB145" i="2"/>
  <c r="AI144" i="2" s="1"/>
  <c r="AU144" i="2" s="1"/>
  <c r="AB142" i="2"/>
  <c r="AB144" i="2"/>
  <c r="AA123" i="2"/>
  <c r="AB124" i="2"/>
  <c r="AA104" i="2"/>
  <c r="AA106" i="2"/>
  <c r="AB87" i="2"/>
  <c r="AA91" i="2"/>
  <c r="AB89" i="2"/>
  <c r="AB88" i="2"/>
  <c r="AB86" i="2"/>
  <c r="AR138" i="2"/>
  <c r="AZ108" i="2"/>
  <c r="AZ146" i="2"/>
  <c r="D345" i="6"/>
  <c r="AQ84" i="2"/>
  <c r="D667" i="6"/>
  <c r="AR120" i="2"/>
  <c r="D485" i="6"/>
  <c r="AY108" i="2"/>
  <c r="AR84" i="2"/>
  <c r="D429" i="6"/>
  <c r="R415" i="6"/>
  <c r="AQ102" i="2"/>
  <c r="AY104" i="2"/>
  <c r="AY88" i="2"/>
  <c r="D583" i="6"/>
  <c r="D401" i="6"/>
  <c r="R429" i="6"/>
  <c r="R667" i="6"/>
  <c r="R401" i="6"/>
  <c r="R653" i="6"/>
  <c r="R597" i="6"/>
  <c r="R485" i="6"/>
  <c r="R583" i="6"/>
  <c r="AZ124" i="2"/>
  <c r="AZ86" i="2"/>
  <c r="AA124" i="2"/>
  <c r="AA108" i="2"/>
  <c r="AB141" i="2"/>
  <c r="AI146" i="2" s="1"/>
  <c r="AU146" i="2" s="1"/>
  <c r="AA140" i="2"/>
  <c r="AI140" i="2" s="1"/>
  <c r="AA127" i="2"/>
  <c r="AA125" i="2"/>
  <c r="AB107" i="2"/>
  <c r="AB91" i="2"/>
  <c r="AI92" i="2" s="1"/>
  <c r="AB123" i="2"/>
  <c r="AA109" i="2"/>
  <c r="AB122" i="2"/>
  <c r="AB90" i="2"/>
  <c r="AT138" i="2"/>
  <c r="AQ138" i="2"/>
  <c r="D513" i="6"/>
  <c r="D569" i="6"/>
  <c r="D499" i="6"/>
  <c r="AY106" i="2"/>
  <c r="AR102" i="2"/>
  <c r="AS84" i="2"/>
  <c r="AY90" i="2"/>
  <c r="AT120" i="2"/>
  <c r="AY128" i="2"/>
  <c r="AY122" i="2"/>
  <c r="AQ120" i="2"/>
  <c r="AY92" i="2"/>
  <c r="AT84" i="2"/>
  <c r="AT102" i="2"/>
  <c r="AY110" i="2"/>
  <c r="AN14" i="2"/>
  <c r="A65" i="6" l="1"/>
  <c r="A37" i="6"/>
  <c r="AI90" i="2"/>
  <c r="AU90" i="2" s="1"/>
  <c r="AI142" i="2"/>
  <c r="AJ142" i="2" s="1"/>
  <c r="AV142" i="2" s="1"/>
  <c r="AI88" i="2"/>
  <c r="AU88" i="2" s="1"/>
  <c r="AI86" i="2"/>
  <c r="AU86" i="2" s="1"/>
  <c r="AI122" i="2"/>
  <c r="AU122" i="2" s="1"/>
  <c r="AI108" i="2"/>
  <c r="AU108" i="2" s="1"/>
  <c r="AI106" i="2"/>
  <c r="AU106" i="2" s="1"/>
  <c r="AI126" i="2"/>
  <c r="AU126" i="2" s="1"/>
  <c r="AI110" i="2"/>
  <c r="AU110" i="2" s="1"/>
  <c r="AO14" i="2"/>
  <c r="AP14" i="2"/>
  <c r="AI128" i="2"/>
  <c r="AU92" i="2"/>
  <c r="AI124" i="2"/>
  <c r="AU140" i="2"/>
  <c r="AI104" i="2"/>
  <c r="AN74" i="2"/>
  <c r="AH74" i="2"/>
  <c r="AG74" i="2"/>
  <c r="AF74" i="2"/>
  <c r="AE74" i="2"/>
  <c r="AD74" i="2"/>
  <c r="AC74" i="2"/>
  <c r="AB74" i="2"/>
  <c r="AA74" i="2"/>
  <c r="X74" i="2"/>
  <c r="W74" i="2"/>
  <c r="V74" i="2"/>
  <c r="U74" i="2"/>
  <c r="T74" i="2"/>
  <c r="S74" i="2"/>
  <c r="R74" i="2"/>
  <c r="Q74" i="2"/>
  <c r="P74" i="2"/>
  <c r="O74" i="2"/>
  <c r="AG73" i="2"/>
  <c r="AF73" i="2"/>
  <c r="AE73" i="2"/>
  <c r="AD73" i="2"/>
  <c r="AC73" i="2"/>
  <c r="X73" i="2"/>
  <c r="W73" i="2"/>
  <c r="V73" i="2"/>
  <c r="U73" i="2"/>
  <c r="T73" i="2"/>
  <c r="S73" i="2"/>
  <c r="R73" i="2"/>
  <c r="Q73" i="2"/>
  <c r="P73" i="2"/>
  <c r="O73" i="2"/>
  <c r="AN72" i="2"/>
  <c r="AG72" i="2"/>
  <c r="AF72" i="2"/>
  <c r="AE72" i="2"/>
  <c r="AD72" i="2"/>
  <c r="AC72" i="2"/>
  <c r="X72" i="2"/>
  <c r="W72" i="2"/>
  <c r="V72" i="2"/>
  <c r="U72" i="2"/>
  <c r="T72" i="2"/>
  <c r="S72" i="2"/>
  <c r="R72" i="2"/>
  <c r="Q72" i="2"/>
  <c r="P72" i="2"/>
  <c r="O72" i="2"/>
  <c r="A72" i="2"/>
  <c r="AG71" i="2"/>
  <c r="AF71" i="2"/>
  <c r="AE71" i="2"/>
  <c r="AD71" i="2"/>
  <c r="AC71" i="2"/>
  <c r="X71" i="2"/>
  <c r="W71" i="2"/>
  <c r="V71" i="2"/>
  <c r="U71" i="2"/>
  <c r="T71" i="2"/>
  <c r="S71" i="2"/>
  <c r="R71" i="2"/>
  <c r="Q71" i="2"/>
  <c r="P71" i="2"/>
  <c r="O71" i="2"/>
  <c r="AN70" i="2"/>
  <c r="AG70" i="2"/>
  <c r="AF70" i="2"/>
  <c r="AE70" i="2"/>
  <c r="AD70" i="2"/>
  <c r="AC70" i="2"/>
  <c r="X70" i="2"/>
  <c r="W70" i="2"/>
  <c r="V70" i="2"/>
  <c r="U70" i="2"/>
  <c r="T70" i="2"/>
  <c r="S70" i="2"/>
  <c r="R70" i="2"/>
  <c r="Q70" i="2"/>
  <c r="P70" i="2"/>
  <c r="O70" i="2"/>
  <c r="AG69" i="2"/>
  <c r="AF69" i="2"/>
  <c r="AE69" i="2"/>
  <c r="AD69" i="2"/>
  <c r="AC69" i="2"/>
  <c r="X69" i="2"/>
  <c r="W69" i="2"/>
  <c r="V69" i="2"/>
  <c r="U69" i="2"/>
  <c r="T69" i="2"/>
  <c r="S69" i="2"/>
  <c r="R69" i="2"/>
  <c r="Q69" i="2"/>
  <c r="P69" i="2"/>
  <c r="O69" i="2"/>
  <c r="AN68" i="2"/>
  <c r="AG68" i="2"/>
  <c r="AF68" i="2"/>
  <c r="AE68" i="2"/>
  <c r="AD68" i="2"/>
  <c r="AC68" i="2"/>
  <c r="X68" i="2"/>
  <c r="W68" i="2"/>
  <c r="V68" i="2"/>
  <c r="U68" i="2"/>
  <c r="T68" i="2"/>
  <c r="S68" i="2"/>
  <c r="R68" i="2"/>
  <c r="Q68" i="2"/>
  <c r="P68" i="2"/>
  <c r="O68" i="2"/>
  <c r="AN56" i="2"/>
  <c r="AH56" i="2"/>
  <c r="AG56" i="2"/>
  <c r="AF56" i="2"/>
  <c r="AE56" i="2"/>
  <c r="AD56" i="2"/>
  <c r="AC56" i="2"/>
  <c r="AB56" i="2"/>
  <c r="AA56" i="2"/>
  <c r="X56" i="2"/>
  <c r="W56" i="2"/>
  <c r="V56" i="2"/>
  <c r="U56" i="2"/>
  <c r="T56" i="2"/>
  <c r="S56" i="2"/>
  <c r="R56" i="2"/>
  <c r="Q56" i="2"/>
  <c r="P56" i="2"/>
  <c r="O56" i="2"/>
  <c r="AG55" i="2"/>
  <c r="AF55" i="2"/>
  <c r="AE55" i="2"/>
  <c r="AD55" i="2"/>
  <c r="AC55" i="2"/>
  <c r="X55" i="2"/>
  <c r="W55" i="2"/>
  <c r="V55" i="2"/>
  <c r="U55" i="2"/>
  <c r="T55" i="2"/>
  <c r="S55" i="2"/>
  <c r="R55" i="2"/>
  <c r="Q55" i="2"/>
  <c r="P55" i="2"/>
  <c r="O55" i="2"/>
  <c r="AN54" i="2"/>
  <c r="AG54" i="2"/>
  <c r="AF54" i="2"/>
  <c r="AE54" i="2"/>
  <c r="AD54" i="2"/>
  <c r="AC54" i="2"/>
  <c r="X54" i="2"/>
  <c r="W54" i="2"/>
  <c r="V54" i="2"/>
  <c r="U54" i="2"/>
  <c r="T54" i="2"/>
  <c r="S54" i="2"/>
  <c r="R54" i="2"/>
  <c r="Q54" i="2"/>
  <c r="P54" i="2"/>
  <c r="O54" i="2"/>
  <c r="A54" i="2"/>
  <c r="AG53" i="2"/>
  <c r="AF53" i="2"/>
  <c r="AE53" i="2"/>
  <c r="AD53" i="2"/>
  <c r="AC53" i="2"/>
  <c r="X53" i="2"/>
  <c r="W53" i="2"/>
  <c r="V53" i="2"/>
  <c r="U53" i="2"/>
  <c r="T53" i="2"/>
  <c r="S53" i="2"/>
  <c r="R53" i="2"/>
  <c r="Q53" i="2"/>
  <c r="P53" i="2"/>
  <c r="O53" i="2"/>
  <c r="AN52" i="2"/>
  <c r="AG52" i="2"/>
  <c r="AF52" i="2"/>
  <c r="AE52" i="2"/>
  <c r="AD52" i="2"/>
  <c r="AC52" i="2"/>
  <c r="X52" i="2"/>
  <c r="W52" i="2"/>
  <c r="V52" i="2"/>
  <c r="U52" i="2"/>
  <c r="T52" i="2"/>
  <c r="S52" i="2"/>
  <c r="R52" i="2"/>
  <c r="Q52" i="2"/>
  <c r="P52" i="2"/>
  <c r="O52" i="2"/>
  <c r="AG51" i="2"/>
  <c r="AF51" i="2"/>
  <c r="AE51" i="2"/>
  <c r="AD51" i="2"/>
  <c r="AC51" i="2"/>
  <c r="X51" i="2"/>
  <c r="W51" i="2"/>
  <c r="V51" i="2"/>
  <c r="U51" i="2"/>
  <c r="T51" i="2"/>
  <c r="S51" i="2"/>
  <c r="R51" i="2"/>
  <c r="Q51" i="2"/>
  <c r="P51" i="2"/>
  <c r="O51" i="2"/>
  <c r="AN50" i="2"/>
  <c r="AG50" i="2"/>
  <c r="AF50" i="2"/>
  <c r="AE50" i="2"/>
  <c r="AD50" i="2"/>
  <c r="AC50" i="2"/>
  <c r="X50" i="2"/>
  <c r="W50" i="2"/>
  <c r="V50" i="2"/>
  <c r="U50" i="2"/>
  <c r="T50" i="2"/>
  <c r="S50" i="2"/>
  <c r="R50" i="2"/>
  <c r="Q50" i="2"/>
  <c r="P50" i="2"/>
  <c r="O50" i="2"/>
  <c r="AN38" i="2"/>
  <c r="AH38" i="2"/>
  <c r="AG38" i="2"/>
  <c r="AF38" i="2"/>
  <c r="AE38" i="2"/>
  <c r="AD38" i="2"/>
  <c r="AC38" i="2"/>
  <c r="AB38" i="2"/>
  <c r="AA38" i="2"/>
  <c r="X38" i="2"/>
  <c r="W38" i="2"/>
  <c r="V38" i="2"/>
  <c r="U38" i="2"/>
  <c r="T38" i="2"/>
  <c r="S38" i="2"/>
  <c r="R38" i="2"/>
  <c r="Q38" i="2"/>
  <c r="P38" i="2"/>
  <c r="O38" i="2"/>
  <c r="AG37" i="2"/>
  <c r="AF37" i="2"/>
  <c r="AE37" i="2"/>
  <c r="AD37" i="2"/>
  <c r="AC37" i="2"/>
  <c r="X37" i="2"/>
  <c r="W37" i="2"/>
  <c r="V37" i="2"/>
  <c r="U37" i="2"/>
  <c r="T37" i="2"/>
  <c r="S37" i="2"/>
  <c r="R37" i="2"/>
  <c r="Q37" i="2"/>
  <c r="P37" i="2"/>
  <c r="O37" i="2"/>
  <c r="AN36" i="2"/>
  <c r="AG36" i="2"/>
  <c r="AF36" i="2"/>
  <c r="AE36" i="2"/>
  <c r="AD36" i="2"/>
  <c r="AC36" i="2"/>
  <c r="X36" i="2"/>
  <c r="W36" i="2"/>
  <c r="V36" i="2"/>
  <c r="U36" i="2"/>
  <c r="T36" i="2"/>
  <c r="S36" i="2"/>
  <c r="R36" i="2"/>
  <c r="Q36" i="2"/>
  <c r="P36" i="2"/>
  <c r="O36" i="2"/>
  <c r="A36" i="2"/>
  <c r="AG35" i="2"/>
  <c r="AF35" i="2"/>
  <c r="AE35" i="2"/>
  <c r="AD35" i="2"/>
  <c r="AC35" i="2"/>
  <c r="X35" i="2"/>
  <c r="W35" i="2"/>
  <c r="V35" i="2"/>
  <c r="U35" i="2"/>
  <c r="T35" i="2"/>
  <c r="S35" i="2"/>
  <c r="R35" i="2"/>
  <c r="Q35" i="2"/>
  <c r="P35" i="2"/>
  <c r="O35" i="2"/>
  <c r="AN34" i="2"/>
  <c r="AG34" i="2"/>
  <c r="AF34" i="2"/>
  <c r="AE34" i="2"/>
  <c r="AD34" i="2"/>
  <c r="AC34" i="2"/>
  <c r="X34" i="2"/>
  <c r="W34" i="2"/>
  <c r="V34" i="2"/>
  <c r="U34" i="2"/>
  <c r="T34" i="2"/>
  <c r="S34" i="2"/>
  <c r="R34" i="2"/>
  <c r="Q34" i="2"/>
  <c r="P34" i="2"/>
  <c r="O34" i="2"/>
  <c r="AG33" i="2"/>
  <c r="AF33" i="2"/>
  <c r="AE33" i="2"/>
  <c r="AD33" i="2"/>
  <c r="AC33" i="2"/>
  <c r="X33" i="2"/>
  <c r="W33" i="2"/>
  <c r="V33" i="2"/>
  <c r="U33" i="2"/>
  <c r="T33" i="2"/>
  <c r="S33" i="2"/>
  <c r="R33" i="2"/>
  <c r="Q33" i="2"/>
  <c r="P33" i="2"/>
  <c r="O33" i="2"/>
  <c r="AN32" i="2"/>
  <c r="AG32" i="2"/>
  <c r="AF32" i="2"/>
  <c r="AE32" i="2"/>
  <c r="AD32" i="2"/>
  <c r="AC32" i="2"/>
  <c r="X32" i="2"/>
  <c r="W32" i="2"/>
  <c r="V32" i="2"/>
  <c r="U32" i="2"/>
  <c r="T32" i="2"/>
  <c r="S32" i="2"/>
  <c r="R32" i="2"/>
  <c r="Q32" i="2"/>
  <c r="P32" i="2"/>
  <c r="O32" i="2"/>
  <c r="AJ146" i="2" l="1"/>
  <c r="AV146" i="2" s="1"/>
  <c r="AJ140" i="2"/>
  <c r="AV140" i="2" s="1"/>
  <c r="AR151" i="2" s="1"/>
  <c r="AJ144" i="2"/>
  <c r="AV144" i="2" s="1"/>
  <c r="AJ88" i="2"/>
  <c r="AV88" i="2" s="1"/>
  <c r="A149" i="6"/>
  <c r="A93" i="6"/>
  <c r="A121" i="6"/>
  <c r="A206" i="6"/>
  <c r="A247" i="6"/>
  <c r="A191" i="6"/>
  <c r="A248" i="6"/>
  <c r="A178" i="6"/>
  <c r="A219" i="6"/>
  <c r="R37" i="6"/>
  <c r="R65" i="6"/>
  <c r="A122" i="6"/>
  <c r="A163" i="6"/>
  <c r="A107" i="6"/>
  <c r="A135" i="6"/>
  <c r="A164" i="6"/>
  <c r="A94" i="6"/>
  <c r="A136" i="6"/>
  <c r="A150" i="6"/>
  <c r="A108" i="6"/>
  <c r="A233" i="6"/>
  <c r="A177" i="6"/>
  <c r="A205" i="6"/>
  <c r="A290" i="6"/>
  <c r="A331" i="6"/>
  <c r="A275" i="6"/>
  <c r="A262" i="6"/>
  <c r="A303" i="6"/>
  <c r="A332" i="6"/>
  <c r="D65" i="6"/>
  <c r="D37" i="6"/>
  <c r="A192" i="6"/>
  <c r="A234" i="6"/>
  <c r="A220" i="6"/>
  <c r="A289" i="6"/>
  <c r="A317" i="6"/>
  <c r="A261" i="6"/>
  <c r="A304" i="6"/>
  <c r="A318" i="6"/>
  <c r="A276" i="6"/>
  <c r="AU142" i="2"/>
  <c r="AJ92" i="2"/>
  <c r="AV92" i="2" s="1"/>
  <c r="AJ86" i="2"/>
  <c r="AV86" i="2" s="1"/>
  <c r="AJ90" i="2"/>
  <c r="AV90" i="2" s="1"/>
  <c r="AU99" i="2" s="1"/>
  <c r="AU150" i="2"/>
  <c r="AR152" i="2"/>
  <c r="AR150" i="2"/>
  <c r="AO34" i="2"/>
  <c r="AP34" i="2"/>
  <c r="AO36" i="2"/>
  <c r="AP36" i="2"/>
  <c r="AO38" i="2"/>
  <c r="AP38" i="2"/>
  <c r="AO50" i="2"/>
  <c r="AP50" i="2"/>
  <c r="AO70" i="2"/>
  <c r="AP70" i="2"/>
  <c r="AO72" i="2"/>
  <c r="AP72" i="2"/>
  <c r="AO74" i="2"/>
  <c r="AP74" i="2"/>
  <c r="AU104" i="2"/>
  <c r="AJ104" i="2"/>
  <c r="AV104" i="2" s="1"/>
  <c r="AJ108" i="2"/>
  <c r="AV108" i="2" s="1"/>
  <c r="AJ124" i="2"/>
  <c r="AV124" i="2" s="1"/>
  <c r="AU124" i="2"/>
  <c r="AJ122" i="2"/>
  <c r="AV122" i="2" s="1"/>
  <c r="AO32" i="2"/>
  <c r="AP32" i="2"/>
  <c r="AO52" i="2"/>
  <c r="AP52" i="2"/>
  <c r="AO54" i="2"/>
  <c r="AP54" i="2"/>
  <c r="AO56" i="2"/>
  <c r="AP56" i="2"/>
  <c r="AO68" i="2"/>
  <c r="AP68" i="2"/>
  <c r="AH70" i="2"/>
  <c r="AR69" i="2" s="1"/>
  <c r="AH71" i="2"/>
  <c r="AT73" i="2" s="1"/>
  <c r="AH72" i="2"/>
  <c r="AT69" i="2" s="1"/>
  <c r="AH73" i="2"/>
  <c r="AS71" i="2" s="1"/>
  <c r="AJ110" i="2"/>
  <c r="AV110" i="2" s="1"/>
  <c r="AU128" i="2"/>
  <c r="AJ128" i="2"/>
  <c r="AV128" i="2" s="1"/>
  <c r="AJ126" i="2"/>
  <c r="AV126" i="2" s="1"/>
  <c r="AJ106" i="2"/>
  <c r="AV106" i="2" s="1"/>
  <c r="AY52" i="2"/>
  <c r="Y56" i="2"/>
  <c r="AH68" i="2"/>
  <c r="AS69" i="2" s="1"/>
  <c r="Z37" i="2"/>
  <c r="Y69" i="2"/>
  <c r="AH69" i="2"/>
  <c r="AT71" i="2" s="1"/>
  <c r="Z72" i="2"/>
  <c r="Y73" i="2"/>
  <c r="Z74" i="2"/>
  <c r="AH50" i="2"/>
  <c r="AS51" i="2" s="1"/>
  <c r="Y55" i="2"/>
  <c r="AH53" i="2"/>
  <c r="AT55" i="2" s="1"/>
  <c r="AH54" i="2"/>
  <c r="AT51" i="2" s="1"/>
  <c r="AH55" i="2"/>
  <c r="AS53" i="2" s="1"/>
  <c r="AH51" i="2"/>
  <c r="AT53" i="2" s="1"/>
  <c r="Z51" i="2"/>
  <c r="Z68" i="2"/>
  <c r="AR48" i="2"/>
  <c r="Z53" i="2"/>
  <c r="Z54" i="2"/>
  <c r="Z55" i="2"/>
  <c r="Z56" i="2"/>
  <c r="Z69" i="2"/>
  <c r="Z70" i="2"/>
  <c r="Y71" i="2"/>
  <c r="Y50" i="2"/>
  <c r="Y72" i="2"/>
  <c r="Y74" i="2"/>
  <c r="Y52" i="2"/>
  <c r="Z71" i="2"/>
  <c r="Z73" i="2"/>
  <c r="Z50" i="2"/>
  <c r="Z52" i="2"/>
  <c r="Y51" i="2"/>
  <c r="AH52" i="2"/>
  <c r="AR51" i="2" s="1"/>
  <c r="Y53" i="2"/>
  <c r="Y54" i="2"/>
  <c r="Y68" i="2"/>
  <c r="Y70" i="2"/>
  <c r="Z33" i="2"/>
  <c r="AH32" i="2"/>
  <c r="AS33" i="2" s="1"/>
  <c r="AH33" i="2"/>
  <c r="AT35" i="2" s="1"/>
  <c r="AH37" i="2"/>
  <c r="AS35" i="2" s="1"/>
  <c r="Y32" i="2"/>
  <c r="Y33" i="2"/>
  <c r="Y34" i="2"/>
  <c r="Y35" i="2"/>
  <c r="Y36" i="2"/>
  <c r="Z34" i="2"/>
  <c r="Z35" i="2"/>
  <c r="Z36" i="2"/>
  <c r="Y38" i="2"/>
  <c r="Z32" i="2"/>
  <c r="AH34" i="2"/>
  <c r="AR33" i="2" s="1"/>
  <c r="AH35" i="2"/>
  <c r="AT37" i="2" s="1"/>
  <c r="AH36" i="2"/>
  <c r="AT33" i="2" s="1"/>
  <c r="Y37" i="2"/>
  <c r="Z38" i="2"/>
  <c r="AN20" i="2"/>
  <c r="AN18" i="2"/>
  <c r="AN16" i="2"/>
  <c r="AH20" i="2"/>
  <c r="AG20" i="2"/>
  <c r="AF20" i="2"/>
  <c r="AE20" i="2"/>
  <c r="AD20" i="2"/>
  <c r="AC20" i="2"/>
  <c r="AB20" i="2"/>
  <c r="AA20" i="2"/>
  <c r="X20" i="2"/>
  <c r="W20" i="2"/>
  <c r="V20" i="2"/>
  <c r="U20" i="2"/>
  <c r="T20" i="2"/>
  <c r="S20" i="2"/>
  <c r="R20" i="2"/>
  <c r="Q20" i="2"/>
  <c r="P20" i="2"/>
  <c r="O20" i="2"/>
  <c r="AG19" i="2"/>
  <c r="AF19" i="2"/>
  <c r="AE19" i="2"/>
  <c r="AD19" i="2"/>
  <c r="AC19" i="2"/>
  <c r="X19" i="2"/>
  <c r="W19" i="2"/>
  <c r="V19" i="2"/>
  <c r="U19" i="2"/>
  <c r="T19" i="2"/>
  <c r="S19" i="2"/>
  <c r="R19" i="2"/>
  <c r="Q19" i="2"/>
  <c r="P19" i="2"/>
  <c r="O19" i="2"/>
  <c r="AG18" i="2"/>
  <c r="AF18" i="2"/>
  <c r="AE18" i="2"/>
  <c r="AD18" i="2"/>
  <c r="AC18" i="2"/>
  <c r="X18" i="2"/>
  <c r="W18" i="2"/>
  <c r="V18" i="2"/>
  <c r="U18" i="2"/>
  <c r="T18" i="2"/>
  <c r="S18" i="2"/>
  <c r="R18" i="2"/>
  <c r="Q18" i="2"/>
  <c r="P18" i="2"/>
  <c r="O18" i="2"/>
  <c r="A18" i="2"/>
  <c r="AG17" i="2"/>
  <c r="AF17" i="2"/>
  <c r="AE17" i="2"/>
  <c r="AD17" i="2"/>
  <c r="AC17" i="2"/>
  <c r="X17" i="2"/>
  <c r="W17" i="2"/>
  <c r="V17" i="2"/>
  <c r="U17" i="2"/>
  <c r="T17" i="2"/>
  <c r="S17" i="2"/>
  <c r="R17" i="2"/>
  <c r="Q17" i="2"/>
  <c r="P17" i="2"/>
  <c r="O17" i="2"/>
  <c r="AG16" i="2"/>
  <c r="AF16" i="2"/>
  <c r="AE16" i="2"/>
  <c r="AD16" i="2"/>
  <c r="AC16" i="2"/>
  <c r="X16" i="2"/>
  <c r="W16" i="2"/>
  <c r="V16" i="2"/>
  <c r="U16" i="2"/>
  <c r="T16" i="2"/>
  <c r="S16" i="2"/>
  <c r="R16" i="2"/>
  <c r="Q16" i="2"/>
  <c r="P16" i="2"/>
  <c r="O16" i="2"/>
  <c r="AG15" i="2"/>
  <c r="AF15" i="2"/>
  <c r="AE15" i="2"/>
  <c r="AD15" i="2"/>
  <c r="AC15" i="2"/>
  <c r="X15" i="2"/>
  <c r="W15" i="2"/>
  <c r="V15" i="2"/>
  <c r="U15" i="2"/>
  <c r="T15" i="2"/>
  <c r="S15" i="2"/>
  <c r="R15" i="2"/>
  <c r="Q15" i="2"/>
  <c r="P15" i="2"/>
  <c r="O15" i="2"/>
  <c r="AG14" i="2"/>
  <c r="AF14" i="2"/>
  <c r="AE14" i="2"/>
  <c r="AD14" i="2"/>
  <c r="AC14" i="2"/>
  <c r="X14" i="2"/>
  <c r="W14" i="2"/>
  <c r="V14" i="2"/>
  <c r="U14" i="2"/>
  <c r="T14" i="2"/>
  <c r="S14" i="2"/>
  <c r="R14" i="2"/>
  <c r="Q14" i="2"/>
  <c r="P14" i="2"/>
  <c r="O14" i="2"/>
  <c r="AR153" i="2" l="1"/>
  <c r="AU151" i="2"/>
  <c r="AU97" i="2"/>
  <c r="AR97" i="2"/>
  <c r="AU96" i="2"/>
  <c r="AU152" i="2"/>
  <c r="AU153" i="2"/>
  <c r="AR99" i="2"/>
  <c r="R79" i="7"/>
  <c r="D220" i="6"/>
  <c r="D234" i="6"/>
  <c r="D192" i="6"/>
  <c r="D164" i="6"/>
  <c r="D94" i="6"/>
  <c r="D135" i="6"/>
  <c r="R331" i="6"/>
  <c r="R290" i="6"/>
  <c r="R275" i="6"/>
  <c r="D178" i="6"/>
  <c r="D219" i="6"/>
  <c r="D248" i="6"/>
  <c r="D122" i="6"/>
  <c r="D107" i="6"/>
  <c r="D163" i="6"/>
  <c r="R206" i="6"/>
  <c r="R247" i="6"/>
  <c r="R191" i="6"/>
  <c r="R205" i="6"/>
  <c r="R233" i="6"/>
  <c r="R177" i="6"/>
  <c r="D37" i="7"/>
  <c r="AR98" i="2"/>
  <c r="A80" i="6"/>
  <c r="A10" i="6"/>
  <c r="A51" i="6"/>
  <c r="R94" i="7"/>
  <c r="A24" i="6"/>
  <c r="A52" i="6"/>
  <c r="A66" i="6"/>
  <c r="D290" i="6"/>
  <c r="D275" i="6"/>
  <c r="D331" i="6"/>
  <c r="D206" i="6"/>
  <c r="D247" i="6"/>
  <c r="D191" i="6"/>
  <c r="D233" i="6"/>
  <c r="D177" i="6"/>
  <c r="D205" i="6"/>
  <c r="D94" i="7"/>
  <c r="AR96" i="2"/>
  <c r="R317" i="6"/>
  <c r="R261" i="6"/>
  <c r="R289" i="6"/>
  <c r="R149" i="6"/>
  <c r="R93" i="6"/>
  <c r="R121" i="6"/>
  <c r="R318" i="6"/>
  <c r="R304" i="6"/>
  <c r="R276" i="6"/>
  <c r="R150" i="6"/>
  <c r="R108" i="6"/>
  <c r="R136" i="6"/>
  <c r="AU98" i="2"/>
  <c r="D332" i="6"/>
  <c r="D262" i="6"/>
  <c r="D303" i="6"/>
  <c r="AZ54" i="2"/>
  <c r="R178" i="6"/>
  <c r="R219" i="6"/>
  <c r="R248" i="6"/>
  <c r="D289" i="6"/>
  <c r="D317" i="6"/>
  <c r="D261" i="6"/>
  <c r="D121" i="6"/>
  <c r="D149" i="6"/>
  <c r="D93" i="6"/>
  <c r="D318" i="6"/>
  <c r="D276" i="6"/>
  <c r="D304" i="6"/>
  <c r="D150" i="6"/>
  <c r="D108" i="6"/>
  <c r="D136" i="6"/>
  <c r="D79" i="7"/>
  <c r="R24" i="7"/>
  <c r="R66" i="8"/>
  <c r="R163" i="6"/>
  <c r="R107" i="6"/>
  <c r="R122" i="6"/>
  <c r="A79" i="6"/>
  <c r="A23" i="6"/>
  <c r="A38" i="6"/>
  <c r="R220" i="6"/>
  <c r="R192" i="6"/>
  <c r="R234" i="6"/>
  <c r="R262" i="6"/>
  <c r="R303" i="6"/>
  <c r="R332" i="6"/>
  <c r="R94" i="6"/>
  <c r="R135" i="6"/>
  <c r="R164" i="6"/>
  <c r="R37" i="7"/>
  <c r="AZ34" i="2"/>
  <c r="AR32" i="2"/>
  <c r="AQ34" i="2"/>
  <c r="AS68" i="2"/>
  <c r="AQ72" i="2"/>
  <c r="AQ54" i="2"/>
  <c r="AS50" i="2"/>
  <c r="AS32" i="2"/>
  <c r="AQ36" i="2"/>
  <c r="AS70" i="2"/>
  <c r="AR72" i="2"/>
  <c r="AR56" i="2"/>
  <c r="AT52" i="2"/>
  <c r="AB37" i="2"/>
  <c r="AS34" i="2"/>
  <c r="AR36" i="2"/>
  <c r="AR38" i="2"/>
  <c r="AT34" i="2"/>
  <c r="AB54" i="2"/>
  <c r="AQ56" i="2"/>
  <c r="AT50" i="2"/>
  <c r="AQ52" i="2"/>
  <c r="AR50" i="2"/>
  <c r="AS74" i="2"/>
  <c r="AT72" i="2"/>
  <c r="AR74" i="2"/>
  <c r="AT70" i="2"/>
  <c r="AQ38" i="2"/>
  <c r="AT32" i="2"/>
  <c r="AS56" i="2"/>
  <c r="AT54" i="2"/>
  <c r="AS38" i="2"/>
  <c r="AT36" i="2"/>
  <c r="AR68" i="2"/>
  <c r="AQ70" i="2"/>
  <c r="AB73" i="2"/>
  <c r="AQ74" i="2"/>
  <c r="AT68" i="2"/>
  <c r="AR54" i="2"/>
  <c r="AS52" i="2"/>
  <c r="AB69" i="2"/>
  <c r="AR133" i="2"/>
  <c r="AR135" i="2"/>
  <c r="AU134" i="2"/>
  <c r="AU132" i="2"/>
  <c r="AU135" i="2"/>
  <c r="AU133" i="2"/>
  <c r="AR134" i="2"/>
  <c r="AR132" i="2"/>
  <c r="AU117" i="2"/>
  <c r="AU116" i="2"/>
  <c r="AU115" i="2"/>
  <c r="AU114" i="2"/>
  <c r="AR114" i="2"/>
  <c r="AR117" i="2"/>
  <c r="AR115" i="2"/>
  <c r="AR116" i="2"/>
  <c r="AO18" i="2"/>
  <c r="AP18" i="2"/>
  <c r="AO16" i="2"/>
  <c r="AP16" i="2"/>
  <c r="AO20" i="2"/>
  <c r="AP20" i="2"/>
  <c r="AT30" i="2"/>
  <c r="AS30" i="2"/>
  <c r="AY38" i="2"/>
  <c r="AY36" i="2"/>
  <c r="AZ32" i="2"/>
  <c r="AZ50" i="2"/>
  <c r="AS48" i="2"/>
  <c r="AZ74" i="2"/>
  <c r="AZ14" i="2"/>
  <c r="AZ68" i="2"/>
  <c r="AY72" i="2"/>
  <c r="AS66" i="2"/>
  <c r="AZ70" i="2"/>
  <c r="AT48" i="2"/>
  <c r="AY56" i="2"/>
  <c r="AY54" i="2"/>
  <c r="AZ52" i="2"/>
  <c r="AY74" i="2"/>
  <c r="AZ38" i="2"/>
  <c r="AY68" i="2"/>
  <c r="AZ56" i="2"/>
  <c r="AY70" i="2"/>
  <c r="AY50" i="2"/>
  <c r="AQ48" i="2"/>
  <c r="AZ36" i="2"/>
  <c r="AZ72" i="2"/>
  <c r="AB33" i="2"/>
  <c r="AB50" i="2"/>
  <c r="AR66" i="2"/>
  <c r="AA72" i="2"/>
  <c r="AB52" i="2"/>
  <c r="AA55" i="2"/>
  <c r="AB72" i="2"/>
  <c r="AA54" i="2"/>
  <c r="AB70" i="2"/>
  <c r="AA68" i="2"/>
  <c r="AB51" i="2"/>
  <c r="AB71" i="2"/>
  <c r="AA52" i="2"/>
  <c r="AA71" i="2"/>
  <c r="AB53" i="2"/>
  <c r="AQ66" i="2"/>
  <c r="AA33" i="2"/>
  <c r="AA50" i="2"/>
  <c r="AA51" i="2"/>
  <c r="AA73" i="2"/>
  <c r="AB55" i="2"/>
  <c r="AT66" i="2"/>
  <c r="AB36" i="2"/>
  <c r="AA53" i="2"/>
  <c r="AA70" i="2"/>
  <c r="AA69" i="2"/>
  <c r="AB68" i="2"/>
  <c r="AB35" i="2"/>
  <c r="Z14" i="2"/>
  <c r="AA36" i="2"/>
  <c r="AB32" i="2"/>
  <c r="Y14" i="2"/>
  <c r="AA35" i="2"/>
  <c r="AA37" i="2"/>
  <c r="AA32" i="2"/>
  <c r="Z15" i="2"/>
  <c r="AB34" i="2"/>
  <c r="AA34" i="2"/>
  <c r="AY32" i="2"/>
  <c r="AQ30" i="2"/>
  <c r="AY34" i="2"/>
  <c r="AR30" i="2"/>
  <c r="A9" i="6"/>
  <c r="Y19" i="2"/>
  <c r="Z20" i="2"/>
  <c r="Y18" i="2"/>
  <c r="Z19" i="2"/>
  <c r="R9" i="6"/>
  <c r="Z18" i="2"/>
  <c r="Y20" i="2"/>
  <c r="Y16" i="2"/>
  <c r="Y17" i="2"/>
  <c r="Z17" i="2"/>
  <c r="AH16" i="2"/>
  <c r="AR15" i="2" s="1"/>
  <c r="AH17" i="2"/>
  <c r="AT19" i="2" s="1"/>
  <c r="Z16" i="2"/>
  <c r="AH18" i="2"/>
  <c r="AT15" i="2" s="1"/>
  <c r="AH19" i="2"/>
  <c r="AS17" i="2" s="1"/>
  <c r="Y15" i="2"/>
  <c r="AH15" i="2"/>
  <c r="AT17" i="2" s="1"/>
  <c r="AH14" i="2"/>
  <c r="AS15" i="2" s="1"/>
  <c r="D23" i="7" l="1"/>
  <c r="D52" i="6"/>
  <c r="D66" i="6"/>
  <c r="D24" i="6"/>
  <c r="R38" i="6"/>
  <c r="R79" i="6"/>
  <c r="R23" i="6"/>
  <c r="R80" i="7"/>
  <c r="R94" i="8"/>
  <c r="R93" i="7"/>
  <c r="D107" i="8"/>
  <c r="D93" i="7"/>
  <c r="AI56" i="2"/>
  <c r="AU56" i="2" s="1"/>
  <c r="D80" i="7"/>
  <c r="D94" i="8"/>
  <c r="D38" i="6"/>
  <c r="D79" i="6"/>
  <c r="D23" i="6"/>
  <c r="R23" i="7"/>
  <c r="D38" i="8"/>
  <c r="D80" i="9"/>
  <c r="D23" i="8"/>
  <c r="R38" i="7"/>
  <c r="R23" i="8"/>
  <c r="R80" i="9"/>
  <c r="R38" i="8"/>
  <c r="AZ20" i="2"/>
  <c r="R52" i="6"/>
  <c r="R66" i="6"/>
  <c r="R24" i="6"/>
  <c r="D66" i="8"/>
  <c r="D24" i="7"/>
  <c r="R107" i="8"/>
  <c r="R80" i="6"/>
  <c r="R10" i="6"/>
  <c r="R51" i="6"/>
  <c r="D51" i="6"/>
  <c r="D10" i="6"/>
  <c r="D80" i="6"/>
  <c r="D38" i="7"/>
  <c r="AB18" i="2"/>
  <c r="AT14" i="2"/>
  <c r="AQ20" i="2"/>
  <c r="AI52" i="2"/>
  <c r="AU52" i="2" s="1"/>
  <c r="AI70" i="2"/>
  <c r="AU70" i="2" s="1"/>
  <c r="AS20" i="2"/>
  <c r="AT18" i="2"/>
  <c r="AS14" i="2"/>
  <c r="AQ18" i="2"/>
  <c r="AT16" i="2"/>
  <c r="AR20" i="2"/>
  <c r="AR14" i="2"/>
  <c r="AQ16" i="2"/>
  <c r="AS16" i="2"/>
  <c r="AR18" i="2"/>
  <c r="AZ18" i="2"/>
  <c r="AZ16" i="2"/>
  <c r="AI50" i="2"/>
  <c r="AU50" i="2" s="1"/>
  <c r="AI74" i="2"/>
  <c r="AU74" i="2" s="1"/>
  <c r="AI68" i="2"/>
  <c r="AU68" i="2" s="1"/>
  <c r="AR12" i="2"/>
  <c r="AS12" i="2"/>
  <c r="AI36" i="2"/>
  <c r="AU36" i="2" s="1"/>
  <c r="AI54" i="2"/>
  <c r="AU54" i="2" s="1"/>
  <c r="AA15" i="2"/>
  <c r="AI72" i="2"/>
  <c r="AI32" i="2"/>
  <c r="AU32" i="2" s="1"/>
  <c r="AB19" i="2"/>
  <c r="AI38" i="2"/>
  <c r="AU38" i="2" s="1"/>
  <c r="AI34" i="2"/>
  <c r="AU34" i="2" s="1"/>
  <c r="AB14" i="2"/>
  <c r="AA14" i="2"/>
  <c r="AY16" i="2"/>
  <c r="AA19" i="2"/>
  <c r="AA18" i="2"/>
  <c r="AB16" i="2"/>
  <c r="AA17" i="2"/>
  <c r="AY18" i="2"/>
  <c r="D9" i="6"/>
  <c r="AY20" i="2"/>
  <c r="AT12" i="2"/>
  <c r="AY14" i="2"/>
  <c r="AQ12" i="2"/>
  <c r="AB17" i="2"/>
  <c r="AB15" i="2"/>
  <c r="AA16" i="2"/>
  <c r="R79" i="8" l="1"/>
  <c r="AI18" i="2"/>
  <c r="AU18" i="2" s="1"/>
  <c r="D51" i="8"/>
  <c r="D10" i="9"/>
  <c r="R51" i="8"/>
  <c r="R52" i="9"/>
  <c r="R10" i="8"/>
  <c r="R10" i="9"/>
  <c r="D79" i="9"/>
  <c r="R79" i="9"/>
  <c r="D10" i="8"/>
  <c r="D52" i="9"/>
  <c r="D79" i="8"/>
  <c r="AJ72" i="2"/>
  <c r="AV72" i="2" s="1"/>
  <c r="AJ70" i="2"/>
  <c r="AV70" i="2" s="1"/>
  <c r="AJ52" i="2"/>
  <c r="AV52" i="2" s="1"/>
  <c r="AJ50" i="2"/>
  <c r="AV50" i="2" s="1"/>
  <c r="AJ56" i="2"/>
  <c r="AV56" i="2" s="1"/>
  <c r="AJ68" i="2"/>
  <c r="AV68" i="2" s="1"/>
  <c r="AJ54" i="2"/>
  <c r="AV54" i="2" s="1"/>
  <c r="AU72" i="2"/>
  <c r="AJ74" i="2"/>
  <c r="AV74" i="2" s="1"/>
  <c r="AI20" i="2"/>
  <c r="AU20" i="2" s="1"/>
  <c r="AJ38" i="2"/>
  <c r="AV38" i="2" s="1"/>
  <c r="AJ36" i="2"/>
  <c r="AV36" i="2" s="1"/>
  <c r="AJ34" i="2"/>
  <c r="AV34" i="2" s="1"/>
  <c r="AJ32" i="2"/>
  <c r="AV32" i="2" s="1"/>
  <c r="AI14" i="2"/>
  <c r="AU14" i="2" s="1"/>
  <c r="AI16" i="2"/>
  <c r="AU16" i="2" s="1"/>
  <c r="D51" i="9" l="1"/>
  <c r="D24" i="9"/>
  <c r="R24" i="9"/>
  <c r="R51" i="9"/>
  <c r="AU62" i="2"/>
  <c r="AU81" i="2"/>
  <c r="AR79" i="2"/>
  <c r="AR81" i="2"/>
  <c r="AU80" i="2"/>
  <c r="AR80" i="2"/>
  <c r="AU78" i="2"/>
  <c r="AU79" i="2"/>
  <c r="AR78" i="2"/>
  <c r="AR60" i="2"/>
  <c r="AR63" i="2"/>
  <c r="AU63" i="2"/>
  <c r="AU61" i="2"/>
  <c r="AU60" i="2"/>
  <c r="AR61" i="2"/>
  <c r="AR62" i="2"/>
  <c r="AU42" i="2"/>
  <c r="AR45" i="2"/>
  <c r="AR44" i="2"/>
  <c r="AU43" i="2"/>
  <c r="AU44" i="2"/>
  <c r="AU45" i="2"/>
  <c r="AR42" i="2"/>
  <c r="AR43" i="2"/>
  <c r="AJ18" i="2"/>
  <c r="AV18" i="2" s="1"/>
  <c r="AJ14" i="2"/>
  <c r="AV14" i="2" s="1"/>
  <c r="AJ20" i="2"/>
  <c r="AV20" i="2" s="1"/>
  <c r="AJ16" i="2"/>
  <c r="AV16" i="2" s="1"/>
  <c r="R66" i="7" l="1"/>
  <c r="E21" i="5"/>
  <c r="R52" i="7"/>
  <c r="R80" i="8"/>
  <c r="B23" i="5"/>
  <c r="F23" i="5" s="1"/>
  <c r="D108" i="8"/>
  <c r="D108" i="7"/>
  <c r="R10" i="7"/>
  <c r="E23" i="5"/>
  <c r="R51" i="7"/>
  <c r="D66" i="7"/>
  <c r="D51" i="7"/>
  <c r="B21" i="5"/>
  <c r="F21" i="5" s="1"/>
  <c r="D65" i="7"/>
  <c r="D10" i="7"/>
  <c r="R65" i="7"/>
  <c r="R108" i="7"/>
  <c r="R108" i="8"/>
  <c r="D52" i="7"/>
  <c r="D80" i="8"/>
  <c r="AU24" i="2"/>
  <c r="AR24" i="2"/>
  <c r="AU25" i="2"/>
  <c r="AR25" i="2"/>
  <c r="AU26" i="2"/>
  <c r="AU27" i="2"/>
  <c r="AR27" i="2"/>
  <c r="AR26" i="2"/>
  <c r="B22" i="5" l="1"/>
  <c r="F22" i="5" s="1"/>
  <c r="D24" i="8"/>
  <c r="D38" i="9"/>
  <c r="D107" i="7"/>
  <c r="B20" i="5"/>
  <c r="F20" i="5" s="1"/>
  <c r="R107" i="7"/>
  <c r="R37" i="8"/>
  <c r="E20" i="5"/>
  <c r="D9" i="7"/>
  <c r="R9" i="7"/>
  <c r="E22" i="5"/>
  <c r="D24" i="10"/>
  <c r="D37" i="8"/>
  <c r="R65" i="8"/>
  <c r="R9" i="8"/>
  <c r="D93" i="8"/>
  <c r="R38" i="9"/>
  <c r="R24" i="8"/>
  <c r="D65" i="8"/>
  <c r="R93" i="8"/>
  <c r="D66" i="9" l="1"/>
  <c r="D52" i="8"/>
  <c r="R9" i="9"/>
  <c r="D65" i="9"/>
  <c r="D37" i="9"/>
  <c r="R37" i="9"/>
  <c r="D9" i="8"/>
  <c r="R52" i="8"/>
  <c r="R66" i="9"/>
  <c r="R65" i="9"/>
  <c r="R23" i="9"/>
  <c r="D23" i="9"/>
  <c r="D9" i="9" l="1"/>
  <c r="B18" i="5" l="1"/>
  <c r="F18" i="5" s="1"/>
  <c r="E18" i="5"/>
  <c r="R9" i="16"/>
  <c r="R9" i="17" l="1"/>
  <c r="E17" i="5"/>
  <c r="E19" i="5"/>
  <c r="B19" i="5"/>
  <c r="F19" i="5" s="1"/>
  <c r="B17" i="5" l="1"/>
  <c r="F17" i="5" s="1"/>
  <c r="D9" i="17"/>
  <c r="R10" i="16" l="1"/>
  <c r="D10" i="17" l="1"/>
  <c r="B16" i="5"/>
  <c r="F16" i="5" s="1"/>
  <c r="E16" i="5"/>
  <c r="R10" i="17"/>
</calcChain>
</file>

<file path=xl/sharedStrings.xml><?xml version="1.0" encoding="utf-8"?>
<sst xmlns="http://schemas.openxmlformats.org/spreadsheetml/2006/main" count="2030" uniqueCount="145">
  <si>
    <t>C</t>
  </si>
  <si>
    <t>D</t>
  </si>
  <si>
    <t>A</t>
  </si>
  <si>
    <t>B</t>
  </si>
  <si>
    <t>Nome</t>
  </si>
  <si>
    <t>Clube / Escola</t>
  </si>
  <si>
    <t>Ordem dos Jogos</t>
  </si>
  <si>
    <t>1ª jornada &gt;&gt;</t>
  </si>
  <si>
    <t>1 - 4     ;     3 - 2</t>
  </si>
  <si>
    <t>2ª jornada &gt;&gt;</t>
  </si>
  <si>
    <t>4 - 3     ;     2 - 1</t>
  </si>
  <si>
    <t>3ª jornada &gt;&gt;</t>
  </si>
  <si>
    <t>1 - 3     ;     2 - 4</t>
  </si>
  <si>
    <t>1º</t>
  </si>
  <si>
    <t>2º</t>
  </si>
  <si>
    <t>3º</t>
  </si>
  <si>
    <t>4º</t>
  </si>
  <si>
    <t>Pontos</t>
  </si>
  <si>
    <t>Classif</t>
  </si>
  <si>
    <t>Classificação</t>
  </si>
  <si>
    <t>sexo</t>
  </si>
  <si>
    <t>Masculino</t>
  </si>
  <si>
    <t>Feminino</t>
  </si>
  <si>
    <t>escalão</t>
  </si>
  <si>
    <t>INFANTIS</t>
  </si>
  <si>
    <t>INICIADOS</t>
  </si>
  <si>
    <t>JUVENIS</t>
  </si>
  <si>
    <t>JUNIORES</t>
  </si>
  <si>
    <t>Escalão:</t>
  </si>
  <si>
    <t>Escola</t>
  </si>
  <si>
    <t>fase</t>
  </si>
  <si>
    <t>CLDE VISEU</t>
  </si>
  <si>
    <t>REGIONAL</t>
  </si>
  <si>
    <t>NACIONAL</t>
  </si>
  <si>
    <t>ESCALÃO</t>
  </si>
  <si>
    <t>Género</t>
  </si>
  <si>
    <t>Fase</t>
  </si>
  <si>
    <t>Escalão</t>
  </si>
  <si>
    <t>Classificação Final Individual</t>
  </si>
  <si>
    <t>BOLETIM DE JOGO</t>
  </si>
  <si>
    <t>CONTROLE</t>
  </si>
  <si>
    <t>JOGO</t>
  </si>
  <si>
    <t>GRUPO</t>
  </si>
  <si>
    <t>HORA E MESA</t>
  </si>
  <si>
    <t>VAGA</t>
  </si>
  <si>
    <t>PONT.</t>
  </si>
  <si>
    <t>-</t>
  </si>
  <si>
    <t>Nº</t>
  </si>
  <si>
    <t>NOME</t>
  </si>
  <si>
    <t>CLUBE</t>
  </si>
  <si>
    <t>1º set</t>
  </si>
  <si>
    <t>2º set</t>
  </si>
  <si>
    <t>3º set</t>
  </si>
  <si>
    <t>4º set</t>
  </si>
  <si>
    <t>5º set</t>
  </si>
  <si>
    <t>final</t>
  </si>
  <si>
    <t>o árbitro</t>
  </si>
  <si>
    <t>o vencedor</t>
  </si>
  <si>
    <t>por</t>
  </si>
  <si>
    <t>Grupo B</t>
  </si>
  <si>
    <t>Grupo C</t>
  </si>
  <si>
    <t>Grupo D</t>
  </si>
  <si>
    <t>Grupo A</t>
  </si>
  <si>
    <t>Inserir números de jogadores na coluna B</t>
  </si>
  <si>
    <t>FINAL</t>
  </si>
  <si>
    <t>5º e 6º</t>
  </si>
  <si>
    <t>7º e 8º</t>
  </si>
  <si>
    <t>Grupo E</t>
  </si>
  <si>
    <t>Grupo F</t>
  </si>
  <si>
    <t>Grupo G</t>
  </si>
  <si>
    <t>Grupo H</t>
  </si>
  <si>
    <t>E</t>
  </si>
  <si>
    <t>F</t>
  </si>
  <si>
    <t>G</t>
  </si>
  <si>
    <t>H</t>
  </si>
  <si>
    <t>(8)</t>
  </si>
  <si>
    <t>Finalíssima</t>
  </si>
  <si>
    <t>(9)</t>
  </si>
  <si>
    <t>Apuramento dos 5º e 6º classificados</t>
  </si>
  <si>
    <t>(10)</t>
  </si>
  <si>
    <t>(2)</t>
  </si>
  <si>
    <t>(11)</t>
  </si>
  <si>
    <t>Apuramento dos 7º e 8º classificados</t>
  </si>
  <si>
    <t>(1)</t>
  </si>
  <si>
    <t>(6)</t>
  </si>
  <si>
    <t>(5)</t>
  </si>
  <si>
    <t>(7)</t>
  </si>
  <si>
    <t>(4)</t>
  </si>
  <si>
    <t>(3)</t>
  </si>
  <si>
    <t>1G</t>
  </si>
  <si>
    <t>2G</t>
  </si>
  <si>
    <t>3G</t>
  </si>
  <si>
    <t>4G</t>
  </si>
  <si>
    <t>1H</t>
  </si>
  <si>
    <t>2H</t>
  </si>
  <si>
    <t>3H</t>
  </si>
  <si>
    <t>4H</t>
  </si>
  <si>
    <t>1GG</t>
  </si>
  <si>
    <t>2GG</t>
  </si>
  <si>
    <t>3GG</t>
  </si>
  <si>
    <t>4GG</t>
  </si>
  <si>
    <t>1HH</t>
  </si>
  <si>
    <t>2HH</t>
  </si>
  <si>
    <t>3HH</t>
  </si>
  <si>
    <t>4HH</t>
  </si>
  <si>
    <t>1HHHH</t>
  </si>
  <si>
    <t>2HHHH</t>
  </si>
  <si>
    <t>3HHHH</t>
  </si>
  <si>
    <t>4HHHH</t>
  </si>
  <si>
    <t>1GGGG</t>
  </si>
  <si>
    <t>2GGGG</t>
  </si>
  <si>
    <t>3GGGG</t>
  </si>
  <si>
    <t>4GGGG</t>
  </si>
  <si>
    <t>Fase:</t>
  </si>
  <si>
    <t>Género:</t>
  </si>
  <si>
    <t>ESCOLA</t>
  </si>
  <si>
    <t>MF1</t>
  </si>
  <si>
    <t>MF2</t>
  </si>
  <si>
    <t>MF3</t>
  </si>
  <si>
    <t>MF4</t>
  </si>
  <si>
    <t>FINALÍSSIMA</t>
  </si>
  <si>
    <t>GÉNERO</t>
  </si>
  <si>
    <t>1 - 3</t>
  </si>
  <si>
    <t>2 - 1</t>
  </si>
  <si>
    <t>2 - 3</t>
  </si>
  <si>
    <r>
      <t xml:space="preserve">Inserir resultados dos jogos em </t>
    </r>
    <r>
      <rPr>
        <b/>
        <sz val="12"/>
        <color rgb="FFFF0000"/>
        <rFont val="Calibri"/>
        <family val="2"/>
        <scheme val="minor"/>
      </rPr>
      <t>E-F, G-H, I-H, K-L, M-N</t>
    </r>
  </si>
  <si>
    <t>MD3</t>
  </si>
  <si>
    <t>MD4</t>
  </si>
  <si>
    <t>MD5</t>
  </si>
  <si>
    <t>4ºClass</t>
  </si>
  <si>
    <t>3º Class</t>
  </si>
  <si>
    <t>Campeonato Nacional</t>
  </si>
  <si>
    <t>Ténis de Mesa</t>
  </si>
  <si>
    <t>Campeonato CLDE</t>
  </si>
  <si>
    <t>Campeonato Regional</t>
  </si>
  <si>
    <t>Regional</t>
  </si>
  <si>
    <t>Iniciado</t>
  </si>
  <si>
    <t>CLDE</t>
  </si>
  <si>
    <t>Infantil A</t>
  </si>
  <si>
    <t>Infantil B</t>
  </si>
  <si>
    <t>Juvenil</t>
  </si>
  <si>
    <t>Nacional</t>
  </si>
  <si>
    <t>FASE</t>
  </si>
  <si>
    <t>DATA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</si>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</sst>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b/>
      <sz val="10"/>
      <color indexed="5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16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4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3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Calibri"/>
      <family val="2"/>
      <scheme val="minor"/>
    </font>
    <font>
      <sz val="14"/>
      <name val="Arial"/>
      <family val="2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55">
    <xf numFmtId="0" fontId="0" fillId="0" borderId="0" xfId="0"/>
    <xf numFmtId="0" fontId="0" fillId="0" borderId="18" xfId="0" applyBorder="1"/>
    <xf numFmtId="0" fontId="2" fillId="0" borderId="0" xfId="0" applyFont="1"/>
    <xf numFmtId="0" fontId="1" fillId="0" borderId="0" xfId="0" applyFont="1"/>
    <xf numFmtId="0" fontId="0" fillId="0" borderId="0" xfId="0" applyFill="1" applyBorder="1"/>
    <xf numFmtId="0" fontId="5" fillId="5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7" fillId="0" borderId="0" xfId="1" applyFont="1"/>
    <xf numFmtId="0" fontId="17" fillId="0" borderId="0" xfId="1" applyFont="1" applyAlignment="1">
      <alignment wrapText="1"/>
    </xf>
    <xf numFmtId="0" fontId="17" fillId="0" borderId="24" xfId="1" applyFont="1" applyBorder="1" applyAlignment="1">
      <alignment horizontal="center"/>
    </xf>
    <xf numFmtId="0" fontId="16" fillId="0" borderId="26" xfId="1" applyFont="1" applyBorder="1" applyAlignment="1">
      <alignment vertical="center" wrapText="1"/>
    </xf>
    <xf numFmtId="0" fontId="17" fillId="0" borderId="24" xfId="1" applyFont="1" applyBorder="1"/>
    <xf numFmtId="0" fontId="17" fillId="0" borderId="24" xfId="1" applyFont="1" applyBorder="1" applyAlignment="1">
      <alignment horizontal="center" wrapText="1"/>
    </xf>
    <xf numFmtId="0" fontId="17" fillId="0" borderId="0" xfId="1" quotePrefix="1" applyFont="1"/>
    <xf numFmtId="0" fontId="11" fillId="0" borderId="0" xfId="1" applyFont="1"/>
    <xf numFmtId="0" fontId="11" fillId="0" borderId="0" xfId="1" applyFont="1" applyAlignment="1">
      <alignment wrapText="1"/>
    </xf>
    <xf numFmtId="0" fontId="15" fillId="0" borderId="0" xfId="1" applyFont="1"/>
    <xf numFmtId="0" fontId="16" fillId="0" borderId="0" xfId="1" applyFont="1"/>
    <xf numFmtId="0" fontId="18" fillId="0" borderId="0" xfId="1" applyFont="1"/>
    <xf numFmtId="0" fontId="23" fillId="0" borderId="0" xfId="1" applyFont="1"/>
    <xf numFmtId="0" fontId="21" fillId="0" borderId="0" xfId="1" applyFont="1"/>
    <xf numFmtId="0" fontId="0" fillId="0" borderId="0" xfId="0" applyAlignment="1">
      <alignment horizontal="left"/>
    </xf>
    <xf numFmtId="0" fontId="17" fillId="0" borderId="24" xfId="1" applyFont="1" applyBorder="1" applyAlignment="1">
      <alignment horizontal="center"/>
    </xf>
    <xf numFmtId="0" fontId="0" fillId="0" borderId="0" xfId="0" applyFont="1"/>
    <xf numFmtId="0" fontId="17" fillId="0" borderId="24" xfId="1" applyFont="1" applyBorder="1" applyAlignment="1">
      <alignment horizontal="center"/>
    </xf>
    <xf numFmtId="0" fontId="21" fillId="0" borderId="0" xfId="0" applyFont="1" applyAlignment="1"/>
    <xf numFmtId="0" fontId="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32" fillId="0" borderId="0" xfId="0" applyFont="1"/>
    <xf numFmtId="0" fontId="0" fillId="0" borderId="0" xfId="0" applyFont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3" xfId="0" applyBorder="1"/>
    <xf numFmtId="0" fontId="34" fillId="0" borderId="51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44" xfId="0" applyFill="1" applyBorder="1" applyAlignment="1" applyProtection="1">
      <alignment horizontal="left" indent="1"/>
      <protection locked="0"/>
    </xf>
    <xf numFmtId="0" fontId="0" fillId="0" borderId="17" xfId="0" applyBorder="1" applyAlignment="1" applyProtection="1">
      <alignment horizontal="left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0" fillId="0" borderId="40" xfId="0" applyFill="1" applyBorder="1" applyAlignment="1" applyProtection="1">
      <alignment horizontal="left" indent="1"/>
      <protection locked="0"/>
    </xf>
    <xf numFmtId="0" fontId="0" fillId="0" borderId="47" xfId="0" applyBorder="1" applyAlignment="1" applyProtection="1">
      <alignment horizontal="left" indent="1"/>
      <protection locked="0"/>
    </xf>
    <xf numFmtId="0" fontId="0" fillId="0" borderId="41" xfId="0" applyBorder="1" applyAlignment="1" applyProtection="1">
      <alignment horizontal="left" indent="1"/>
      <protection locked="0"/>
    </xf>
    <xf numFmtId="0" fontId="0" fillId="0" borderId="42" xfId="0" applyFill="1" applyBorder="1" applyAlignment="1" applyProtection="1">
      <alignment horizontal="left" indent="1"/>
      <protection locked="0"/>
    </xf>
    <xf numFmtId="0" fontId="0" fillId="0" borderId="16" xfId="0" applyBorder="1" applyAlignment="1">
      <alignment horizontal="center"/>
    </xf>
    <xf numFmtId="0" fontId="0" fillId="0" borderId="19" xfId="0" applyBorder="1"/>
    <xf numFmtId="0" fontId="0" fillId="0" borderId="1" xfId="0" applyBorder="1"/>
    <xf numFmtId="0" fontId="37" fillId="0" borderId="53" xfId="0" applyFont="1" applyBorder="1" applyAlignment="1">
      <alignment horizontal="right"/>
    </xf>
    <xf numFmtId="0" fontId="39" fillId="0" borderId="0" xfId="0" applyFont="1"/>
    <xf numFmtId="0" fontId="37" fillId="0" borderId="0" xfId="0" applyFont="1"/>
    <xf numFmtId="0" fontId="37" fillId="0" borderId="53" xfId="0" applyFont="1" applyBorder="1"/>
    <xf numFmtId="0" fontId="0" fillId="0" borderId="37" xfId="0" applyBorder="1"/>
    <xf numFmtId="0" fontId="37" fillId="0" borderId="19" xfId="0" applyFont="1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37" fillId="0" borderId="0" xfId="0" quotePrefix="1" applyFont="1"/>
    <xf numFmtId="0" fontId="37" fillId="0" borderId="18" xfId="0" quotePrefix="1" applyFont="1" applyBorder="1" applyAlignment="1">
      <alignment horizontal="center"/>
    </xf>
    <xf numFmtId="0" fontId="39" fillId="0" borderId="18" xfId="0" applyFont="1" applyBorder="1"/>
    <xf numFmtId="0" fontId="39" fillId="0" borderId="18" xfId="0" applyFont="1" applyBorder="1" applyAlignment="1">
      <alignment horizontal="center"/>
    </xf>
    <xf numFmtId="0" fontId="39" fillId="0" borderId="19" xfId="0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7" fillId="0" borderId="24" xfId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8" fillId="16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2" fillId="15" borderId="7" xfId="0" applyFont="1" applyFill="1" applyBorder="1" applyAlignment="1">
      <alignment horizontal="center" vertical="top"/>
    </xf>
    <xf numFmtId="0" fontId="44" fillId="16" borderId="1" xfId="0" applyFont="1" applyFill="1" applyBorder="1" applyAlignment="1">
      <alignment horizontal="center"/>
    </xf>
    <xf numFmtId="0" fontId="0" fillId="0" borderId="0" xfId="0" quotePrefix="1" applyAlignment="1">
      <alignment horizontal="center" vertical="center"/>
    </xf>
    <xf numFmtId="0" fontId="42" fillId="15" borderId="0" xfId="0" applyFont="1" applyFill="1" applyAlignment="1">
      <alignment horizontal="center" vertical="top"/>
    </xf>
    <xf numFmtId="0" fontId="45" fillId="0" borderId="18" xfId="0" quotePrefix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5" fillId="0" borderId="18" xfId="0" quotePrefix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quotePrefix="1" applyFont="1" applyAlignment="1">
      <alignment horizontal="center" vertical="center"/>
    </xf>
    <xf numFmtId="0" fontId="42" fillId="0" borderId="18" xfId="0" quotePrefix="1" applyFont="1" applyBorder="1" applyAlignment="1">
      <alignment horizontal="center"/>
    </xf>
    <xf numFmtId="0" fontId="45" fillId="0" borderId="0" xfId="0" quotePrefix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3" fillId="0" borderId="18" xfId="0" quotePrefix="1" applyFont="1" applyBorder="1" applyAlignment="1">
      <alignment horizontal="center"/>
    </xf>
    <xf numFmtId="0" fontId="42" fillId="15" borderId="52" xfId="0" applyFont="1" applyFill="1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5" fillId="0" borderId="16" xfId="0" quotePrefix="1" applyFont="1" applyBorder="1" applyAlignment="1">
      <alignment horizontal="center"/>
    </xf>
    <xf numFmtId="0" fontId="45" fillId="0" borderId="16" xfId="0" quotePrefix="1" applyFont="1" applyBorder="1" applyAlignment="1">
      <alignment horizontal="center" vertical="center"/>
    </xf>
    <xf numFmtId="0" fontId="38" fillId="16" borderId="37" xfId="0" applyFont="1" applyFill="1" applyBorder="1" applyAlignment="1">
      <alignment horizontal="center"/>
    </xf>
    <xf numFmtId="0" fontId="42" fillId="15" borderId="15" xfId="0" applyFont="1" applyFill="1" applyBorder="1" applyAlignment="1">
      <alignment horizontal="center" vertical="top"/>
    </xf>
    <xf numFmtId="0" fontId="42" fillId="0" borderId="0" xfId="0" quotePrefix="1" applyFont="1" applyAlignment="1">
      <alignment horizontal="center" vertical="center"/>
    </xf>
    <xf numFmtId="0" fontId="45" fillId="0" borderId="15" xfId="0" quotePrefix="1" applyFont="1" applyBorder="1" applyAlignment="1">
      <alignment horizontal="center" vertical="center"/>
    </xf>
    <xf numFmtId="0" fontId="36" fillId="0" borderId="18" xfId="0" applyFont="1" applyBorder="1" applyAlignment="1">
      <alignment horizontal="right" vertical="top"/>
    </xf>
    <xf numFmtId="0" fontId="37" fillId="0" borderId="16" xfId="0" applyFont="1" applyBorder="1" applyAlignment="1">
      <alignment horizontal="right" vertical="top"/>
    </xf>
    <xf numFmtId="0" fontId="37" fillId="0" borderId="16" xfId="0" quotePrefix="1" applyFont="1" applyBorder="1"/>
    <xf numFmtId="0" fontId="38" fillId="16" borderId="1" xfId="0" applyFont="1" applyFill="1" applyBorder="1" applyAlignment="1">
      <alignment horizontal="center"/>
    </xf>
    <xf numFmtId="0" fontId="38" fillId="0" borderId="15" xfId="0" applyFont="1" applyBorder="1" applyAlignment="1">
      <alignment horizontal="center" vertical="center"/>
    </xf>
    <xf numFmtId="0" fontId="44" fillId="16" borderId="19" xfId="0" applyFont="1" applyFill="1" applyBorder="1" applyAlignment="1">
      <alignment horizontal="center"/>
    </xf>
    <xf numFmtId="0" fontId="42" fillId="0" borderId="0" xfId="0" applyFont="1"/>
    <xf numFmtId="0" fontId="45" fillId="0" borderId="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7" fillId="0" borderId="24" xfId="1" applyFont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13" xfId="0" applyBorder="1" applyAlignment="1">
      <alignment horizontal="left" vertical="center" indent="1"/>
    </xf>
    <xf numFmtId="0" fontId="28" fillId="0" borderId="54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61" xfId="0" applyBorder="1" applyAlignment="1">
      <alignment horizontal="left" vertical="center" indent="1"/>
    </xf>
    <xf numFmtId="0" fontId="0" fillId="0" borderId="62" xfId="0" applyBorder="1" applyAlignment="1">
      <alignment horizontal="center"/>
    </xf>
    <xf numFmtId="0" fontId="0" fillId="0" borderId="6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63" xfId="0" applyFill="1" applyBorder="1" applyAlignment="1" applyProtection="1">
      <alignment horizontal="left" indent="1"/>
      <protection locked="0"/>
    </xf>
    <xf numFmtId="0" fontId="29" fillId="0" borderId="0" xfId="0" applyFont="1"/>
    <xf numFmtId="0" fontId="36" fillId="0" borderId="0" xfId="0" applyFont="1" applyAlignment="1">
      <alignment horizontal="right" vertical="top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vertical="top"/>
    </xf>
    <xf numFmtId="0" fontId="36" fillId="0" borderId="0" xfId="0" quotePrefix="1" applyFont="1" applyAlignment="1">
      <alignment horizont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center"/>
    </xf>
    <xf numFmtId="0" fontId="17" fillId="0" borderId="24" xfId="1" applyFont="1" applyBorder="1" applyAlignment="1">
      <alignment horizontal="center"/>
    </xf>
    <xf numFmtId="0" fontId="19" fillId="0" borderId="2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 wrapText="1"/>
    </xf>
    <xf numFmtId="0" fontId="21" fillId="0" borderId="26" xfId="1" applyFont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0" fontId="22" fillId="0" borderId="25" xfId="1" applyFont="1" applyBorder="1" applyAlignment="1">
      <alignment horizontal="center"/>
    </xf>
    <xf numFmtId="0" fontId="22" fillId="0" borderId="26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7" fillId="0" borderId="27" xfId="1" applyFont="1" applyBorder="1" applyAlignment="1">
      <alignment horizontal="center"/>
    </xf>
    <xf numFmtId="0" fontId="17" fillId="0" borderId="25" xfId="1" applyFont="1" applyBorder="1" applyAlignment="1">
      <alignment horizontal="center" wrapText="1"/>
    </xf>
    <xf numFmtId="0" fontId="17" fillId="0" borderId="26" xfId="1" applyFont="1" applyBorder="1" applyAlignment="1">
      <alignment horizontal="center" wrapText="1"/>
    </xf>
    <xf numFmtId="0" fontId="17" fillId="0" borderId="27" xfId="1" applyFont="1" applyBorder="1" applyAlignment="1">
      <alignment horizontal="center" wrapText="1"/>
    </xf>
    <xf numFmtId="0" fontId="16" fillId="0" borderId="25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20" fontId="16" fillId="0" borderId="25" xfId="1" applyNumberFormat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24" xfId="1" applyFont="1" applyBorder="1" applyAlignment="1">
      <alignment horizontal="left"/>
    </xf>
    <xf numFmtId="0" fontId="16" fillId="0" borderId="25" xfId="1" applyFont="1" applyBorder="1" applyAlignment="1">
      <alignment horizontal="center"/>
    </xf>
    <xf numFmtId="0" fontId="16" fillId="0" borderId="26" xfId="1" applyFont="1" applyBorder="1" applyAlignment="1">
      <alignment horizontal="center"/>
    </xf>
    <xf numFmtId="0" fontId="16" fillId="0" borderId="27" xfId="1" applyFont="1" applyBorder="1" applyAlignment="1">
      <alignment horizontal="center"/>
    </xf>
    <xf numFmtId="0" fontId="40" fillId="0" borderId="0" xfId="0" applyFont="1" applyAlignment="1">
      <alignment horizontal="center"/>
    </xf>
    <xf numFmtId="49" fontId="16" fillId="0" borderId="25" xfId="1" applyNumberFormat="1" applyFont="1" applyBorder="1" applyAlignment="1">
      <alignment horizontal="center" vertical="center"/>
    </xf>
    <xf numFmtId="49" fontId="16" fillId="0" borderId="26" xfId="1" applyNumberFormat="1" applyFont="1" applyBorder="1" applyAlignment="1">
      <alignment horizontal="center" vertical="center"/>
    </xf>
    <xf numFmtId="49" fontId="16" fillId="0" borderId="27" xfId="1" applyNumberFormat="1" applyFont="1" applyBorder="1" applyAlignment="1">
      <alignment horizontal="center" vertical="center"/>
    </xf>
    <xf numFmtId="49" fontId="16" fillId="0" borderId="25" xfId="1" applyNumberFormat="1" applyFont="1" applyBorder="1" applyAlignment="1">
      <alignment horizontal="center" vertical="center" shrinkToFit="1"/>
    </xf>
    <xf numFmtId="49" fontId="16" fillId="0" borderId="26" xfId="1" applyNumberFormat="1" applyFont="1" applyBorder="1" applyAlignment="1">
      <alignment horizontal="center" vertical="center" shrinkToFit="1"/>
    </xf>
    <xf numFmtId="49" fontId="16" fillId="0" borderId="27" xfId="1" applyNumberFormat="1" applyFont="1" applyBorder="1" applyAlignment="1">
      <alignment horizontal="center" vertical="center" shrinkToFit="1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5" fillId="0" borderId="57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0" fillId="0" borderId="31" xfId="0" applyBorder="1" applyAlignment="1" applyProtection="1">
      <alignment horizontal="left" vertical="center" indent="1"/>
      <protection locked="0"/>
    </xf>
    <xf numFmtId="0" fontId="0" fillId="0" borderId="60" xfId="0" applyBorder="1" applyAlignment="1" applyProtection="1">
      <alignment horizontal="left" vertical="center" indent="1"/>
      <protection locked="0"/>
    </xf>
    <xf numFmtId="0" fontId="0" fillId="0" borderId="35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35" fillId="18" borderId="0" xfId="0" applyFont="1" applyFill="1" applyAlignment="1">
      <alignment horizontal="center"/>
    </xf>
    <xf numFmtId="22" fontId="0" fillId="0" borderId="0" xfId="0" applyNumberFormat="1"/>
    <xf numFmtId="0" fontId="27" fillId="0" borderId="0" xfId="0" applyFont="1" applyAlignment="1" applyProtection="1">
      <alignment horizontal="center"/>
      <protection locked="0"/>
    </xf>
    <xf numFmtId="0" fontId="28" fillId="0" borderId="0" xfId="0" applyFont="1"/>
    <xf numFmtId="0" fontId="0" fillId="15" borderId="19" xfId="0" applyFill="1" applyBorder="1" applyProtection="1">
      <protection locked="0"/>
    </xf>
    <xf numFmtId="0" fontId="0" fillId="0" borderId="0" xfId="0" applyFont="1" applyProtection="1"/>
    <xf numFmtId="0" fontId="26" fillId="0" borderId="0" xfId="0" applyFont="1" applyAlignment="1" applyProtection="1">
      <alignment horizontal="center"/>
    </xf>
    <xf numFmtId="0" fontId="26" fillId="0" borderId="0" xfId="0" applyFont="1" applyAlignment="1" applyProtection="1"/>
    <xf numFmtId="0" fontId="0" fillId="0" borderId="0" xfId="0" applyProtection="1"/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0" fillId="15" borderId="19" xfId="0" applyFont="1" applyFill="1" applyBorder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15" borderId="19" xfId="0" applyFont="1" applyFill="1" applyBorder="1" applyAlignment="1" applyProtection="1">
      <alignment horizontal="left"/>
    </xf>
    <xf numFmtId="0" fontId="24" fillId="0" borderId="0" xfId="0" applyFont="1" applyProtection="1"/>
    <xf numFmtId="0" fontId="49" fillId="0" borderId="0" xfId="0" applyFont="1" applyProtection="1"/>
    <xf numFmtId="0" fontId="46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0" fontId="49" fillId="0" borderId="0" xfId="0" applyFont="1" applyAlignment="1" applyProtection="1">
      <alignment horizontal="center" vertical="top" wrapText="1"/>
    </xf>
    <xf numFmtId="0" fontId="20" fillId="0" borderId="0" xfId="0" applyFont="1" applyProtection="1"/>
    <xf numFmtId="0" fontId="11" fillId="0" borderId="31" xfId="0" applyFont="1" applyBorder="1" applyAlignment="1" applyProtection="1">
      <alignment horizontal="center" textRotation="90"/>
    </xf>
    <xf numFmtId="0" fontId="11" fillId="13" borderId="22" xfId="0" applyFont="1" applyFill="1" applyBorder="1" applyAlignment="1" applyProtection="1">
      <alignment horizontal="center" textRotation="90"/>
    </xf>
    <xf numFmtId="0" fontId="11" fillId="0" borderId="22" xfId="0" applyFont="1" applyBorder="1" applyAlignment="1" applyProtection="1">
      <alignment horizontal="center" textRotation="90"/>
    </xf>
    <xf numFmtId="0" fontId="11" fillId="13" borderId="11" xfId="0" applyFont="1" applyFill="1" applyBorder="1" applyAlignment="1" applyProtection="1">
      <alignment horizontal="center" textRotation="90"/>
    </xf>
    <xf numFmtId="0" fontId="0" fillId="0" borderId="0" xfId="0" applyFont="1" applyBorder="1" applyProtection="1"/>
    <xf numFmtId="0" fontId="0" fillId="13" borderId="29" xfId="0" applyFont="1" applyFill="1" applyBorder="1" applyProtection="1"/>
    <xf numFmtId="0" fontId="0" fillId="13" borderId="30" xfId="0" applyFont="1" applyFill="1" applyBorder="1" applyProtection="1"/>
    <xf numFmtId="0" fontId="11" fillId="0" borderId="32" xfId="0" applyFont="1" applyBorder="1" applyAlignment="1" applyProtection="1">
      <alignment horizontal="center" textRotation="90"/>
    </xf>
    <xf numFmtId="0" fontId="11" fillId="13" borderId="5" xfId="0" applyFont="1" applyFill="1" applyBorder="1" applyAlignment="1" applyProtection="1">
      <alignment horizontal="center" textRotation="90"/>
    </xf>
    <xf numFmtId="0" fontId="11" fillId="0" borderId="5" xfId="0" applyFont="1" applyBorder="1" applyAlignment="1" applyProtection="1">
      <alignment horizontal="center" textRotation="90"/>
    </xf>
    <xf numFmtId="0" fontId="11" fillId="13" borderId="12" xfId="0" applyFont="1" applyFill="1" applyBorder="1" applyAlignment="1" applyProtection="1">
      <alignment horizontal="center" textRotation="90"/>
    </xf>
    <xf numFmtId="0" fontId="0" fillId="0" borderId="29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6" fillId="5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center" vertical="center"/>
    </xf>
    <xf numFmtId="0" fontId="9" fillId="8" borderId="0" xfId="0" applyFont="1" applyFill="1" applyAlignment="1" applyProtection="1">
      <alignment horizontal="center" vertical="center"/>
    </xf>
    <xf numFmtId="0" fontId="10" fillId="9" borderId="0" xfId="0" applyFont="1" applyFill="1" applyAlignment="1" applyProtection="1">
      <alignment horizontal="center" vertical="center"/>
    </xf>
    <xf numFmtId="0" fontId="11" fillId="10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2" fillId="11" borderId="0" xfId="0" applyFont="1" applyFill="1" applyAlignment="1" applyProtection="1">
      <alignment horizontal="center" vertical="center"/>
    </xf>
    <xf numFmtId="0" fontId="11" fillId="12" borderId="0" xfId="0" applyFont="1" applyFill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 shrinkToFit="1"/>
    </xf>
    <xf numFmtId="0" fontId="12" fillId="14" borderId="31" xfId="0" applyFont="1" applyFill="1" applyBorder="1" applyAlignment="1" applyProtection="1">
      <alignment horizontal="center"/>
    </xf>
    <xf numFmtId="0" fontId="12" fillId="0" borderId="28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21" fillId="0" borderId="10" xfId="0" applyFont="1" applyBorder="1" applyAlignment="1" applyProtection="1">
      <alignment horizontal="center" vertical="center"/>
    </xf>
    <xf numFmtId="0" fontId="47" fillId="6" borderId="0" xfId="0" applyFont="1" applyFill="1" applyAlignment="1" applyProtection="1">
      <alignment horizontal="center" vertical="center"/>
    </xf>
    <xf numFmtId="0" fontId="12" fillId="10" borderId="0" xfId="0" applyFont="1" applyFill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vertical="center"/>
    </xf>
    <xf numFmtId="0" fontId="0" fillId="0" borderId="36" xfId="0" applyFont="1" applyBorder="1" applyAlignment="1" applyProtection="1">
      <alignment vertical="center" shrinkToFit="1"/>
    </xf>
    <xf numFmtId="0" fontId="12" fillId="14" borderId="35" xfId="0" applyFont="1" applyFill="1" applyBorder="1" applyAlignment="1" applyProtection="1">
      <alignment horizontal="center"/>
    </xf>
    <xf numFmtId="0" fontId="13" fillId="0" borderId="37" xfId="0" applyNumberFormat="1" applyFont="1" applyBorder="1" applyAlignment="1" applyProtection="1">
      <alignment horizontal="center" vertical="center"/>
    </xf>
    <xf numFmtId="0" fontId="13" fillId="0" borderId="3" xfId="0" applyNumberFormat="1" applyFont="1" applyBorder="1" applyAlignment="1" applyProtection="1">
      <alignment horizontal="center" vertical="center"/>
    </xf>
    <xf numFmtId="0" fontId="13" fillId="0" borderId="38" xfId="0" applyNumberFormat="1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 vertical="center"/>
    </xf>
    <xf numFmtId="0" fontId="0" fillId="13" borderId="35" xfId="0" applyFont="1" applyFill="1" applyBorder="1" applyAlignment="1" applyProtection="1">
      <alignment horizontal="center" vertical="center"/>
    </xf>
    <xf numFmtId="0" fontId="0" fillId="13" borderId="20" xfId="0" applyFont="1" applyFill="1" applyBorder="1" applyAlignment="1" applyProtection="1">
      <alignment horizontal="center" vertical="center"/>
    </xf>
    <xf numFmtId="0" fontId="0" fillId="13" borderId="35" xfId="0" applyFont="1" applyFill="1" applyBorder="1" applyAlignment="1" applyProtection="1">
      <alignment vertical="center"/>
    </xf>
    <xf numFmtId="0" fontId="0" fillId="13" borderId="36" xfId="0" applyFont="1" applyFill="1" applyBorder="1" applyAlignment="1" applyProtection="1">
      <alignment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14" borderId="20" xfId="0" applyFont="1" applyFill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center"/>
    </xf>
    <xf numFmtId="0" fontId="12" fillId="0" borderId="0" xfId="0" applyFont="1" applyBorder="1" applyProtection="1"/>
    <xf numFmtId="0" fontId="12" fillId="0" borderId="13" xfId="0" applyFont="1" applyBorder="1" applyAlignment="1" applyProtection="1">
      <alignment horizontal="center" vertical="center"/>
    </xf>
    <xf numFmtId="0" fontId="12" fillId="14" borderId="13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3" fillId="0" borderId="4" xfId="0" applyNumberFormat="1" applyFont="1" applyBorder="1" applyAlignment="1" applyProtection="1">
      <alignment horizontal="center" vertical="center"/>
    </xf>
    <xf numFmtId="0" fontId="6" fillId="6" borderId="0" xfId="0" applyFont="1" applyFill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14" borderId="36" xfId="0" applyFont="1" applyFill="1" applyBorder="1" applyAlignment="1" applyProtection="1">
      <alignment horizontal="center"/>
    </xf>
    <xf numFmtId="0" fontId="21" fillId="0" borderId="17" xfId="0" applyFont="1" applyFill="1" applyBorder="1" applyAlignment="1" applyProtection="1">
      <alignment horizontal="center" vertical="center"/>
    </xf>
    <xf numFmtId="0" fontId="0" fillId="13" borderId="32" xfId="0" applyFont="1" applyFill="1" applyBorder="1" applyAlignment="1" applyProtection="1">
      <alignment horizontal="center" vertical="center"/>
    </xf>
    <xf numFmtId="0" fontId="0" fillId="13" borderId="14" xfId="0" applyFont="1" applyFill="1" applyBorder="1" applyAlignment="1" applyProtection="1">
      <alignment horizontal="center" vertical="center"/>
    </xf>
    <xf numFmtId="0" fontId="0" fillId="13" borderId="32" xfId="0" applyFont="1" applyFill="1" applyBorder="1" applyAlignment="1" applyProtection="1">
      <alignment vertical="center"/>
    </xf>
    <xf numFmtId="0" fontId="0" fillId="13" borderId="12" xfId="0" applyFont="1" applyFill="1" applyBorder="1" applyAlignment="1" applyProtection="1">
      <alignment vertical="center" shrinkToFit="1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14" borderId="12" xfId="0" applyFont="1" applyFill="1" applyBorder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5" fillId="0" borderId="0" xfId="0" applyFont="1" applyProtection="1"/>
    <xf numFmtId="16" fontId="12" fillId="0" borderId="0" xfId="0" quotePrefix="1" applyNumberFormat="1" applyFont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3" xfId="0" applyFont="1" applyBorder="1" applyAlignment="1" applyProtection="1"/>
    <xf numFmtId="0" fontId="12" fillId="0" borderId="0" xfId="0" quotePrefix="1" applyFont="1" applyAlignment="1" applyProtection="1">
      <alignment horizontal="center"/>
    </xf>
    <xf numFmtId="0" fontId="47" fillId="15" borderId="0" xfId="0" applyFont="1" applyFill="1" applyAlignment="1" applyProtection="1">
      <alignment horizontal="center" vertical="center"/>
    </xf>
    <xf numFmtId="0" fontId="12" fillId="0" borderId="16" xfId="0" applyFont="1" applyBorder="1" applyProtection="1"/>
    <xf numFmtId="0" fontId="47" fillId="7" borderId="0" xfId="0" applyFont="1" applyFill="1" applyAlignment="1" applyProtection="1">
      <alignment horizontal="center" vertical="center"/>
    </xf>
    <xf numFmtId="0" fontId="47" fillId="8" borderId="0" xfId="0" applyFont="1" applyFill="1" applyAlignment="1" applyProtection="1">
      <alignment horizontal="center" vertical="center"/>
    </xf>
    <xf numFmtId="0" fontId="47" fillId="9" borderId="0" xfId="0" applyFont="1" applyFill="1" applyAlignment="1" applyProtection="1">
      <alignment horizontal="center" vertical="center"/>
    </xf>
    <xf numFmtId="0" fontId="48" fillId="10" borderId="0" xfId="0" applyFont="1" applyFill="1" applyAlignment="1" applyProtection="1">
      <alignment horizontal="center" vertical="center"/>
    </xf>
    <xf numFmtId="0" fontId="48" fillId="3" borderId="0" xfId="0" applyFont="1" applyFill="1" applyAlignment="1" applyProtection="1">
      <alignment horizontal="center" vertical="center"/>
    </xf>
    <xf numFmtId="0" fontId="47" fillId="11" borderId="0" xfId="0" applyFont="1" applyFill="1" applyAlignment="1" applyProtection="1">
      <alignment horizontal="center" vertical="center"/>
    </xf>
    <xf numFmtId="0" fontId="47" fillId="10" borderId="0" xfId="0" applyFont="1" applyFill="1" applyAlignment="1" applyProtection="1">
      <alignment horizontal="center" vertical="center"/>
    </xf>
    <xf numFmtId="0" fontId="48" fillId="12" borderId="0" xfId="0" applyFont="1" applyFill="1" applyAlignment="1" applyProtection="1">
      <alignment vertical="center"/>
    </xf>
    <xf numFmtId="49" fontId="48" fillId="0" borderId="0" xfId="0" applyNumberFormat="1" applyFont="1" applyAlignment="1" applyProtection="1">
      <alignment vertical="center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48" fillId="2" borderId="35" xfId="0" applyFont="1" applyFill="1" applyBorder="1" applyAlignment="1" applyProtection="1">
      <alignment horizontal="center" vertical="center"/>
    </xf>
    <xf numFmtId="0" fontId="48" fillId="2" borderId="20" xfId="0" applyFont="1" applyFill="1" applyBorder="1" applyAlignment="1" applyProtection="1">
      <alignment horizontal="center" vertical="center"/>
    </xf>
    <xf numFmtId="0" fontId="48" fillId="4" borderId="35" xfId="0" applyFont="1" applyFill="1" applyBorder="1" applyAlignment="1" applyProtection="1">
      <alignment horizontal="center" vertical="center"/>
    </xf>
    <xf numFmtId="0" fontId="48" fillId="4" borderId="36" xfId="0" applyFont="1" applyFill="1" applyBorder="1" applyAlignment="1" applyProtection="1">
      <alignment horizontal="center" vertical="center"/>
    </xf>
    <xf numFmtId="0" fontId="48" fillId="2" borderId="17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</xf>
    <xf numFmtId="0" fontId="8" fillId="4" borderId="3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48" fillId="15" borderId="35" xfId="0" applyFont="1" applyFill="1" applyBorder="1" applyAlignment="1" applyProtection="1">
      <alignment horizontal="center" vertical="center"/>
    </xf>
    <xf numFmtId="0" fontId="48" fillId="15" borderId="20" xfId="0" applyFont="1" applyFill="1" applyBorder="1" applyAlignment="1" applyProtection="1">
      <alignment horizontal="center" vertical="center"/>
    </xf>
    <xf numFmtId="0" fontId="8" fillId="15" borderId="20" xfId="0" applyFont="1" applyFill="1" applyBorder="1" applyAlignment="1" applyProtection="1">
      <alignment horizontal="center" vertical="center"/>
    </xf>
    <xf numFmtId="0" fontId="48" fillId="15" borderId="17" xfId="0" applyFont="1" applyFill="1" applyBorder="1" applyAlignment="1" applyProtection="1">
      <alignment horizontal="center" vertical="center"/>
    </xf>
    <xf numFmtId="0" fontId="48" fillId="15" borderId="36" xfId="0" applyFont="1" applyFill="1" applyBorder="1" applyAlignment="1" applyProtection="1">
      <alignment horizontal="center" vertical="center"/>
    </xf>
    <xf numFmtId="0" fontId="51" fillId="5" borderId="65" xfId="0" applyFont="1" applyFill="1" applyBorder="1" applyAlignment="1" applyProtection="1">
      <alignment horizontal="center" vertical="center"/>
      <protection locked="0"/>
    </xf>
    <xf numFmtId="0" fontId="51" fillId="5" borderId="66" xfId="0" applyFont="1" applyFill="1" applyBorder="1" applyAlignment="1" applyProtection="1">
      <alignment horizontal="center" vertical="center"/>
      <protection locked="0"/>
    </xf>
    <xf numFmtId="0" fontId="51" fillId="5" borderId="67" xfId="0" applyFont="1" applyFill="1" applyBorder="1" applyAlignment="1" applyProtection="1">
      <alignment horizontal="center" vertical="center"/>
      <protection locked="0"/>
    </xf>
    <xf numFmtId="0" fontId="48" fillId="2" borderId="36" xfId="0" applyFont="1" applyFill="1" applyBorder="1" applyAlignment="1" applyProtection="1">
      <alignment horizontal="center" vertical="center"/>
    </xf>
    <xf numFmtId="0" fontId="5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19" borderId="64" xfId="0" applyFont="1" applyFill="1" applyBorder="1" applyAlignment="1" applyProtection="1">
      <alignment horizontal="center" vertical="center"/>
      <protection locked="0"/>
    </xf>
    <xf numFmtId="0" fontId="1" fillId="2" borderId="64" xfId="0" applyFont="1" applyFill="1" applyBorder="1" applyAlignment="1" applyProtection="1">
      <alignment horizontal="center" vertical="center"/>
      <protection locked="0"/>
    </xf>
    <xf numFmtId="0" fontId="4" fillId="20" borderId="64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15" borderId="64" xfId="0" applyFont="1" applyFill="1" applyBorder="1" applyAlignment="1" applyProtection="1">
      <alignment horizontal="center"/>
      <protection locked="0"/>
    </xf>
    <xf numFmtId="22" fontId="20" fillId="21" borderId="64" xfId="0" applyNumberFormat="1" applyFont="1" applyFill="1" applyBorder="1" applyAlignment="1" applyProtection="1">
      <alignment horizontal="center" vertical="center"/>
    </xf>
    <xf numFmtId="0" fontId="0" fillId="13" borderId="0" xfId="0" applyFill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0" fontId="43" fillId="13" borderId="0" xfId="0" applyFont="1" applyFill="1" applyAlignment="1" applyProtection="1">
      <alignment horizontal="center" vertical="center"/>
      <protection locked="0"/>
    </xf>
    <xf numFmtId="0" fontId="43" fillId="13" borderId="37" xfId="0" applyFont="1" applyFill="1" applyBorder="1" applyAlignment="1" applyProtection="1">
      <alignment horizontal="center" vertical="center"/>
      <protection locked="0"/>
    </xf>
    <xf numFmtId="0" fontId="43" fillId="13" borderId="19" xfId="0" applyFont="1" applyFill="1" applyBorder="1" applyAlignment="1" applyProtection="1">
      <alignment horizontal="center" vertical="center"/>
      <protection locked="0"/>
    </xf>
    <xf numFmtId="0" fontId="0" fillId="13" borderId="19" xfId="0" applyFill="1" applyBorder="1" applyAlignment="1" applyProtection="1">
      <alignment horizontal="center" vertical="center"/>
      <protection locked="0"/>
    </xf>
    <xf numFmtId="1" fontId="43" fillId="13" borderId="19" xfId="0" applyNumberFormat="1" applyFont="1" applyFill="1" applyBorder="1" applyAlignment="1" applyProtection="1">
      <alignment horizontal="center" vertical="center"/>
      <protection locked="0"/>
    </xf>
    <xf numFmtId="0" fontId="35" fillId="17" borderId="0" xfId="0" applyFont="1" applyFill="1" applyAlignment="1">
      <alignment horizontal="center"/>
    </xf>
    <xf numFmtId="0" fontId="20" fillId="15" borderId="19" xfId="0" applyFont="1" applyFill="1" applyBorder="1" applyAlignment="1">
      <alignment horizontal="center"/>
    </xf>
    <xf numFmtId="22" fontId="0" fillId="0" borderId="0" xfId="0" applyNumberFormat="1" applyFont="1"/>
    <xf numFmtId="0" fontId="54" fillId="6" borderId="0" xfId="0" applyFont="1" applyFill="1" applyAlignment="1" applyProtection="1">
      <alignment horizontal="center" vertical="center"/>
    </xf>
    <xf numFmtId="0" fontId="54" fillId="17" borderId="0" xfId="0" applyFont="1" applyFill="1" applyAlignment="1" applyProtection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emf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1143000</xdr:colOff>
      <xdr:row>6</xdr:row>
      <xdr:rowOff>1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BACCB7E4-215C-47B8-9323-974DCAD8103D}"/>
            </a:ext>
          </a:extLst>
        </xdr:cNvPr>
        <xdr:cNvGrpSpPr/>
      </xdr:nvGrpSpPr>
      <xdr:grpSpPr>
        <a:xfrm>
          <a:off x="0" y="1"/>
          <a:ext cx="5937250" cy="1746250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89286F03-8770-4988-A74F-DDEF778CBA8A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1010BB63-7D76-4A29-B9E1-FAB73979A1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D5EC05EB-10F4-4428-87AE-BFBA5CADED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7A8AAFCA-D31B-43B4-8D60-443453B4AD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15CE2FCA-1391-4087-9CFF-ACD2B8B1D4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47625</xdr:colOff>
      <xdr:row>0</xdr:row>
      <xdr:rowOff>0</xdr:rowOff>
    </xdr:from>
    <xdr:to>
      <xdr:col>47</xdr:col>
      <xdr:colOff>825500</xdr:colOff>
      <xdr:row>5</xdr:row>
      <xdr:rowOff>15874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9499BB60-0009-4AE3-A4BB-E9F40A3C602A}"/>
            </a:ext>
          </a:extLst>
        </xdr:cNvPr>
        <xdr:cNvGrpSpPr/>
      </xdr:nvGrpSpPr>
      <xdr:grpSpPr>
        <a:xfrm>
          <a:off x="3778250" y="0"/>
          <a:ext cx="7096125" cy="1793874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D413411B-9A5A-4641-A36F-FF9FD2CED1F1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m 4" descr="Direção-Geral dos Estabelecimentos Escolares - ePortugal.gov.pt">
            <a:extLst>
              <a:ext uri="{FF2B5EF4-FFF2-40B4-BE49-F238E27FC236}">
                <a16:creationId xmlns:a16="http://schemas.microsoft.com/office/drawing/2014/main" id="{1B429A7E-0F14-425F-A32D-E95C0D85FD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Imagem 5">
            <a:extLst>
              <a:ext uri="{FF2B5EF4-FFF2-40B4-BE49-F238E27FC236}">
                <a16:creationId xmlns:a16="http://schemas.microsoft.com/office/drawing/2014/main" id="{6636C9C9-DA76-43A2-A5C5-A3DE8555D3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3C58207C-BFF5-4E7A-A031-7A38D3C472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AC626B0A-BA44-44DD-9AEC-8DF97DBDBC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183465</xdr:colOff>
      <xdr:row>29</xdr:row>
      <xdr:rowOff>108857</xdr:rowOff>
    </xdr:from>
    <xdr:ext cx="356235" cy="93726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4F1099B0-0FBC-4093-8BCE-06B86791DE1E}"/>
            </a:ext>
          </a:extLst>
        </xdr:cNvPr>
        <xdr:cNvSpPr txBox="1">
          <a:spLocks noChangeArrowheads="1"/>
        </xdr:cNvSpPr>
      </xdr:nvSpPr>
      <xdr:spPr bwMode="auto">
        <a:xfrm>
          <a:off x="3585251" y="6585857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152132</xdr:colOff>
      <xdr:row>35</xdr:row>
      <xdr:rowOff>50064</xdr:rowOff>
    </xdr:from>
    <xdr:ext cx="356235" cy="97663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1F6DEE04-D3DD-4A85-AD1A-3394A6CF090B}"/>
            </a:ext>
          </a:extLst>
        </xdr:cNvPr>
        <xdr:cNvSpPr txBox="1">
          <a:spLocks noChangeArrowheads="1"/>
        </xdr:cNvSpPr>
      </xdr:nvSpPr>
      <xdr:spPr bwMode="auto">
        <a:xfrm>
          <a:off x="1853025" y="7670064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153173</xdr:colOff>
      <xdr:row>40</xdr:row>
      <xdr:rowOff>119876</xdr:rowOff>
    </xdr:from>
    <xdr:ext cx="254300" cy="829866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12B60929-78F8-4D8C-806B-A59AC0ED4A03}"/>
            </a:ext>
          </a:extLst>
        </xdr:cNvPr>
        <xdr:cNvSpPr txBox="1">
          <a:spLocks noChangeArrowheads="1"/>
        </xdr:cNvSpPr>
      </xdr:nvSpPr>
      <xdr:spPr bwMode="auto">
        <a:xfrm>
          <a:off x="153173" y="8692376"/>
          <a:ext cx="25430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squar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- 2º CLASSIFICADO</a:t>
          </a:r>
        </a:p>
      </xdr:txBody>
    </xdr:sp>
    <xdr:clientData/>
  </xdr:oneCellAnchor>
  <xdr:oneCellAnchor>
    <xdr:from>
      <xdr:col>4</xdr:col>
      <xdr:colOff>183465</xdr:colOff>
      <xdr:row>29</xdr:row>
      <xdr:rowOff>108857</xdr:rowOff>
    </xdr:from>
    <xdr:ext cx="356235" cy="93726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2C34FE74-A86D-472B-826F-CE102811FCB5}"/>
            </a:ext>
          </a:extLst>
        </xdr:cNvPr>
        <xdr:cNvSpPr txBox="1">
          <a:spLocks noChangeArrowheads="1"/>
        </xdr:cNvSpPr>
      </xdr:nvSpPr>
      <xdr:spPr bwMode="auto">
        <a:xfrm>
          <a:off x="3574365" y="6585857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152132</xdr:colOff>
      <xdr:row>35</xdr:row>
      <xdr:rowOff>50064</xdr:rowOff>
    </xdr:from>
    <xdr:ext cx="356235" cy="976630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FE70DC0D-AAE0-45F0-A08E-89935DA41586}"/>
            </a:ext>
          </a:extLst>
        </xdr:cNvPr>
        <xdr:cNvSpPr txBox="1">
          <a:spLocks noChangeArrowheads="1"/>
        </xdr:cNvSpPr>
      </xdr:nvSpPr>
      <xdr:spPr bwMode="auto">
        <a:xfrm>
          <a:off x="1847582" y="7670064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153173</xdr:colOff>
      <xdr:row>40</xdr:row>
      <xdr:rowOff>119876</xdr:rowOff>
    </xdr:from>
    <xdr:ext cx="254300" cy="829866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D1059CD-F792-4909-897F-75CD0235DC72}"/>
            </a:ext>
          </a:extLst>
        </xdr:cNvPr>
        <xdr:cNvSpPr txBox="1">
          <a:spLocks noChangeArrowheads="1"/>
        </xdr:cNvSpPr>
      </xdr:nvSpPr>
      <xdr:spPr bwMode="auto">
        <a:xfrm>
          <a:off x="153173" y="8692376"/>
          <a:ext cx="25430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squar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- 2º CLASSIFICADO</a:t>
          </a:r>
        </a:p>
      </xdr:txBody>
    </xdr:sp>
    <xdr:clientData/>
  </xdr:oneCellAnchor>
  <xdr:oneCellAnchor>
    <xdr:from>
      <xdr:col>4</xdr:col>
      <xdr:colOff>183465</xdr:colOff>
      <xdr:row>29</xdr:row>
      <xdr:rowOff>108857</xdr:rowOff>
    </xdr:from>
    <xdr:ext cx="356235" cy="937260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6958D957-3242-470B-AD49-99C6DF0F5880}"/>
            </a:ext>
          </a:extLst>
        </xdr:cNvPr>
        <xdr:cNvSpPr txBox="1">
          <a:spLocks noChangeArrowheads="1"/>
        </xdr:cNvSpPr>
      </xdr:nvSpPr>
      <xdr:spPr bwMode="auto">
        <a:xfrm>
          <a:off x="3574365" y="6585857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152132</xdr:colOff>
      <xdr:row>35</xdr:row>
      <xdr:rowOff>50064</xdr:rowOff>
    </xdr:from>
    <xdr:ext cx="356235" cy="976630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293653-E62D-4E9D-8E72-BADAD2204567}"/>
            </a:ext>
          </a:extLst>
        </xdr:cNvPr>
        <xdr:cNvSpPr txBox="1">
          <a:spLocks noChangeArrowheads="1"/>
        </xdr:cNvSpPr>
      </xdr:nvSpPr>
      <xdr:spPr bwMode="auto">
        <a:xfrm>
          <a:off x="1847582" y="7670064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153173</xdr:colOff>
      <xdr:row>40</xdr:row>
      <xdr:rowOff>119876</xdr:rowOff>
    </xdr:from>
    <xdr:ext cx="254300" cy="829866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88F8509F-49AE-4E9B-A423-0F29CED143A7}"/>
            </a:ext>
          </a:extLst>
        </xdr:cNvPr>
        <xdr:cNvSpPr txBox="1">
          <a:spLocks noChangeArrowheads="1"/>
        </xdr:cNvSpPr>
      </xdr:nvSpPr>
      <xdr:spPr bwMode="auto">
        <a:xfrm>
          <a:off x="153173" y="8692376"/>
          <a:ext cx="25430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squar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- 2º CLASSIFICADO</a:t>
          </a:r>
        </a:p>
      </xdr:txBody>
    </xdr:sp>
    <xdr:clientData/>
  </xdr:oneCellAnchor>
  <xdr:twoCellAnchor editAs="oneCell">
    <xdr:from>
      <xdr:col>25</xdr:col>
      <xdr:colOff>277313</xdr:colOff>
      <xdr:row>0</xdr:row>
      <xdr:rowOff>103238</xdr:rowOff>
    </xdr:from>
    <xdr:to>
      <xdr:col>25</xdr:col>
      <xdr:colOff>1423388</xdr:colOff>
      <xdr:row>2</xdr:row>
      <xdr:rowOff>544285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4201FCB3-CF75-46A0-8EB2-D20A7D81D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9777" y="103238"/>
          <a:ext cx="1146075" cy="12030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95251</xdr:rowOff>
    </xdr:from>
    <xdr:to>
      <xdr:col>10</xdr:col>
      <xdr:colOff>986451</xdr:colOff>
      <xdr:row>2</xdr:row>
      <xdr:rowOff>600218</xdr:rowOff>
    </xdr:to>
    <xdr:pic>
      <xdr:nvPicPr>
        <xdr:cNvPr id="28" name="Picture 8" descr="Direção-Geral da Educação">
          <a:extLst>
            <a:ext uri="{FF2B5EF4-FFF2-40B4-BE49-F238E27FC236}">
              <a16:creationId xmlns:a16="http://schemas.microsoft.com/office/drawing/2014/main" id="{21F09D42-E922-4A89-8F5F-3A512D38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1"/>
          <a:ext cx="9490915" cy="126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1454431</xdr:colOff>
      <xdr:row>0</xdr:row>
      <xdr:rowOff>27214</xdr:rowOff>
    </xdr:from>
    <xdr:to>
      <xdr:col>19</xdr:col>
      <xdr:colOff>266637</xdr:colOff>
      <xdr:row>2</xdr:row>
      <xdr:rowOff>544285</xdr:rowOff>
    </xdr:to>
    <xdr:pic>
      <xdr:nvPicPr>
        <xdr:cNvPr id="29" name="Imagem 28" descr="Direção-Geral dos Estabelecimentos Escolares - ePortugal.gov.pt">
          <a:extLst>
            <a:ext uri="{FF2B5EF4-FFF2-40B4-BE49-F238E27FC236}">
              <a16:creationId xmlns:a16="http://schemas.microsoft.com/office/drawing/2014/main" id="{5F88388C-40DD-4D11-A923-6D4741FDE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59788" y="27214"/>
          <a:ext cx="2717456" cy="12790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539581</xdr:colOff>
      <xdr:row>0</xdr:row>
      <xdr:rowOff>0</xdr:rowOff>
    </xdr:from>
    <xdr:to>
      <xdr:col>23</xdr:col>
      <xdr:colOff>4367</xdr:colOff>
      <xdr:row>2</xdr:row>
      <xdr:rowOff>560615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3A6CD81D-1B19-4B34-963C-6528A237C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337474" y="0"/>
          <a:ext cx="1152072" cy="1322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117475</xdr:colOff>
      <xdr:row>5</xdr:row>
      <xdr:rowOff>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E24CEEFB-5BE9-42CB-B8CA-35CAB5AD0824}"/>
            </a:ext>
          </a:extLst>
        </xdr:cNvPr>
        <xdr:cNvGrpSpPr/>
      </xdr:nvGrpSpPr>
      <xdr:grpSpPr>
        <a:xfrm>
          <a:off x="0" y="0"/>
          <a:ext cx="5943600" cy="1857375"/>
          <a:chOff x="1308400" y="1129066"/>
          <a:chExt cx="5733598" cy="1690334"/>
        </a:xfrm>
      </xdr:grpSpPr>
      <xdr:pic>
        <xdr:nvPicPr>
          <xdr:cNvPr id="5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146B062F-BB5F-4423-A1AD-5D64EA8D7382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59C9CCDD-4996-4E42-ABF6-233309F213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F4301817-CB2C-443B-BEC0-CAB4C1DA9C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7A663B34-2AF4-45BA-B5A1-0A42F13A11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7AD5F275-275D-4940-909A-FE56C18629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Mapa%2032%20Misto%202&#170;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IO"/>
      <sheetName val="Fase Grupos"/>
      <sheetName val="BoletinsGrupos"/>
      <sheetName val="Mapa 16"/>
      <sheetName val="BoletinsM1"/>
      <sheetName val="BoletinsM2"/>
      <sheetName val="BoletinsM3"/>
      <sheetName val="BoletinsM4"/>
      <sheetName val="BoletinsM5"/>
      <sheetName val="BoletinsM6"/>
      <sheetName val="BoletinsM7"/>
      <sheetName val="MeiaFinal"/>
      <sheetName val="Final"/>
      <sheetName val="Finalissima"/>
      <sheetName val="CLASSIFICAÇÃO"/>
      <sheetName val="Folha3"/>
    </sheetNames>
    <sheetDataSet>
      <sheetData sheetId="0"/>
      <sheetData sheetId="1">
        <row r="24">
          <cell r="AR24" t="str">
            <v>1A</v>
          </cell>
          <cell r="AU24" t="str">
            <v>1AA</v>
          </cell>
        </row>
        <row r="25">
          <cell r="AR25" t="str">
            <v>2A</v>
          </cell>
          <cell r="AU25" t="str">
            <v>2AA</v>
          </cell>
        </row>
        <row r="42">
          <cell r="AR42" t="str">
            <v>1B</v>
          </cell>
          <cell r="AU42" t="str">
            <v>1BB</v>
          </cell>
        </row>
        <row r="43">
          <cell r="AR43" t="str">
            <v>2B</v>
          </cell>
          <cell r="AU43" t="str">
            <v>2BB</v>
          </cell>
        </row>
        <row r="60">
          <cell r="AR60" t="str">
            <v>1C</v>
          </cell>
          <cell r="AU60" t="str">
            <v>1CC</v>
          </cell>
        </row>
        <row r="61">
          <cell r="AR61" t="str">
            <v>2C</v>
          </cell>
          <cell r="AU61" t="str">
            <v>2CC</v>
          </cell>
        </row>
        <row r="78">
          <cell r="AR78" t="str">
            <v>1D</v>
          </cell>
          <cell r="AU78" t="str">
            <v>1DD</v>
          </cell>
        </row>
        <row r="79">
          <cell r="AR79" t="str">
            <v>2D</v>
          </cell>
          <cell r="AU79" t="str">
            <v>2DD</v>
          </cell>
        </row>
        <row r="96">
          <cell r="AR96" t="str">
            <v>1E</v>
          </cell>
          <cell r="AU96" t="str">
            <v>1EE</v>
          </cell>
        </row>
        <row r="97">
          <cell r="AR97" t="str">
            <v>2E</v>
          </cell>
          <cell r="AU97" t="str">
            <v>2EE</v>
          </cell>
        </row>
        <row r="114">
          <cell r="AR114" t="str">
            <v>1F</v>
          </cell>
          <cell r="AU114" t="str">
            <v>1FF</v>
          </cell>
        </row>
        <row r="115">
          <cell r="AR115" t="str">
            <v>2F</v>
          </cell>
          <cell r="AU115" t="str">
            <v>2FF</v>
          </cell>
        </row>
        <row r="132">
          <cell r="AR132" t="str">
            <v>1G</v>
          </cell>
          <cell r="AU132" t="str">
            <v>1GG</v>
          </cell>
        </row>
        <row r="133">
          <cell r="AR133" t="str">
            <v>2G</v>
          </cell>
          <cell r="AU133" t="str">
            <v>2GG</v>
          </cell>
        </row>
        <row r="150">
          <cell r="AR150" t="str">
            <v>1H</v>
          </cell>
          <cell r="AU150" t="str">
            <v>1HH</v>
          </cell>
        </row>
        <row r="151">
          <cell r="AR151" t="str">
            <v>2H</v>
          </cell>
          <cell r="AU151" t="str">
            <v>2HH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6:M52"/>
  <sheetViews>
    <sheetView tabSelected="1" view="pageBreakPreview" topLeftCell="A19" zoomScale="60" zoomScaleNormal="100" workbookViewId="0">
      <selection activeCell="C39" sqref="C39"/>
    </sheetView>
  </sheetViews>
  <sheetFormatPr defaultRowHeight="15" x14ac:dyDescent="0.25"/>
  <cols>
    <col min="1" max="1" width="12.28515625" bestFit="1" customWidth="1"/>
    <col min="2" max="2" width="32" customWidth="1"/>
    <col min="3" max="3" width="27.7109375" customWidth="1"/>
    <col min="4" max="4" width="18" customWidth="1"/>
    <col min="11" max="13" width="9.140625" hidden="1" customWidth="1"/>
  </cols>
  <sheetData>
    <row r="6" spans="1:13" ht="62.25" customHeight="1" x14ac:dyDescent="0.25"/>
    <row r="7" spans="1:13" ht="26.25" x14ac:dyDescent="0.4">
      <c r="A7" s="181" t="s">
        <v>131</v>
      </c>
      <c r="B7" s="181"/>
      <c r="C7" s="181"/>
      <c r="D7" s="181"/>
    </row>
    <row r="8" spans="1:13" ht="21" x14ac:dyDescent="0.35">
      <c r="A8" s="179" t="s">
        <v>132</v>
      </c>
      <c r="B8" s="179"/>
      <c r="C8" s="179"/>
      <c r="D8" s="179"/>
      <c r="K8" s="182" t="s">
        <v>133</v>
      </c>
      <c r="L8" s="182"/>
      <c r="M8" s="182"/>
    </row>
    <row r="9" spans="1:13" ht="15.75" x14ac:dyDescent="0.25">
      <c r="K9" s="182" t="s">
        <v>134</v>
      </c>
      <c r="L9" s="182"/>
      <c r="M9" s="182"/>
    </row>
    <row r="10" spans="1:13" ht="15.75" x14ac:dyDescent="0.25">
      <c r="A10" s="3" t="s">
        <v>36</v>
      </c>
      <c r="B10" s="183" t="s">
        <v>135</v>
      </c>
      <c r="K10" s="182" t="s">
        <v>131</v>
      </c>
      <c r="L10" s="182"/>
      <c r="M10" s="182"/>
    </row>
    <row r="11" spans="1:13" ht="15.75" x14ac:dyDescent="0.25">
      <c r="K11" s="182"/>
      <c r="L11" s="182"/>
      <c r="M11" s="182"/>
    </row>
    <row r="12" spans="1:13" ht="15.75" x14ac:dyDescent="0.25">
      <c r="A12" s="3" t="s">
        <v>37</v>
      </c>
      <c r="B12" s="183" t="s">
        <v>140</v>
      </c>
      <c r="K12" s="182"/>
      <c r="L12" s="182"/>
      <c r="M12" s="182"/>
    </row>
    <row r="13" spans="1:13" ht="15.75" x14ac:dyDescent="0.25">
      <c r="K13" s="182" t="s">
        <v>137</v>
      </c>
      <c r="L13" s="182" t="s">
        <v>138</v>
      </c>
      <c r="M13" s="182" t="s">
        <v>21</v>
      </c>
    </row>
    <row r="14" spans="1:13" ht="15.75" x14ac:dyDescent="0.25">
      <c r="A14" s="3" t="s">
        <v>35</v>
      </c>
      <c r="B14" s="183" t="s">
        <v>21</v>
      </c>
      <c r="K14" s="182" t="s">
        <v>135</v>
      </c>
      <c r="L14" s="182" t="s">
        <v>139</v>
      </c>
      <c r="M14" s="182" t="s">
        <v>22</v>
      </c>
    </row>
    <row r="15" spans="1:13" ht="15.75" x14ac:dyDescent="0.25">
      <c r="A15" s="3"/>
      <c r="B15" s="4"/>
      <c r="K15" s="182" t="s">
        <v>141</v>
      </c>
      <c r="L15" s="182" t="s">
        <v>136</v>
      </c>
      <c r="M15" s="182"/>
    </row>
    <row r="16" spans="1:13" ht="16.5" thickBot="1" x14ac:dyDescent="0.3">
      <c r="K16" s="182"/>
      <c r="L16" s="182" t="s">
        <v>140</v>
      </c>
      <c r="M16" s="182"/>
    </row>
    <row r="17" spans="1:4" ht="20.25" thickTop="1" thickBot="1" x14ac:dyDescent="0.35">
      <c r="A17" s="35"/>
      <c r="B17" s="36" t="s">
        <v>4</v>
      </c>
      <c r="C17" s="37" t="s">
        <v>29</v>
      </c>
      <c r="D17" s="38" t="s">
        <v>137</v>
      </c>
    </row>
    <row r="18" spans="1:4" ht="15.75" thickTop="1" x14ac:dyDescent="0.25">
      <c r="A18" s="34">
        <v>1</v>
      </c>
      <c r="B18" s="41"/>
      <c r="C18" s="42"/>
      <c r="D18" s="43"/>
    </row>
    <row r="19" spans="1:4" x14ac:dyDescent="0.25">
      <c r="A19" s="32">
        <v>2</v>
      </c>
      <c r="B19" s="44"/>
      <c r="C19" s="45"/>
      <c r="D19" s="46"/>
    </row>
    <row r="20" spans="1:4" x14ac:dyDescent="0.25">
      <c r="A20" s="32">
        <v>3</v>
      </c>
      <c r="B20" s="44"/>
      <c r="C20" s="45"/>
      <c r="D20" s="46"/>
    </row>
    <row r="21" spans="1:4" x14ac:dyDescent="0.25">
      <c r="A21" s="32">
        <v>4</v>
      </c>
      <c r="B21" s="41"/>
      <c r="C21" s="45"/>
      <c r="D21" s="46"/>
    </row>
    <row r="22" spans="1:4" x14ac:dyDescent="0.25">
      <c r="A22" s="32">
        <v>5</v>
      </c>
      <c r="B22" s="44"/>
      <c r="C22" s="45"/>
      <c r="D22" s="46"/>
    </row>
    <row r="23" spans="1:4" x14ac:dyDescent="0.25">
      <c r="A23" s="32">
        <v>6</v>
      </c>
      <c r="B23" s="44"/>
      <c r="C23" s="45"/>
      <c r="D23" s="43"/>
    </row>
    <row r="24" spans="1:4" x14ac:dyDescent="0.25">
      <c r="A24" s="32">
        <v>7</v>
      </c>
      <c r="B24" s="44"/>
      <c r="C24" s="45"/>
      <c r="D24" s="46"/>
    </row>
    <row r="25" spans="1:4" x14ac:dyDescent="0.25">
      <c r="A25" s="32">
        <v>8</v>
      </c>
      <c r="B25" s="44"/>
      <c r="C25" s="45"/>
      <c r="D25" s="46"/>
    </row>
    <row r="26" spans="1:4" x14ac:dyDescent="0.25">
      <c r="A26" s="32">
        <v>9</v>
      </c>
      <c r="B26" s="44"/>
      <c r="C26" s="45"/>
      <c r="D26" s="46"/>
    </row>
    <row r="27" spans="1:4" x14ac:dyDescent="0.25">
      <c r="A27" s="32">
        <v>10</v>
      </c>
      <c r="B27" s="44"/>
      <c r="C27" s="45"/>
      <c r="D27" s="46"/>
    </row>
    <row r="28" spans="1:4" x14ac:dyDescent="0.25">
      <c r="A28" s="32">
        <v>11</v>
      </c>
      <c r="B28" s="44"/>
      <c r="C28" s="45"/>
      <c r="D28" s="43"/>
    </row>
    <row r="29" spans="1:4" x14ac:dyDescent="0.25">
      <c r="A29" s="32">
        <v>12</v>
      </c>
      <c r="B29" s="44"/>
      <c r="C29" s="45"/>
      <c r="D29" s="46"/>
    </row>
    <row r="30" spans="1:4" x14ac:dyDescent="0.25">
      <c r="A30" s="32">
        <v>13</v>
      </c>
      <c r="B30" s="44"/>
      <c r="C30" s="45"/>
      <c r="D30" s="46"/>
    </row>
    <row r="31" spans="1:4" x14ac:dyDescent="0.25">
      <c r="A31" s="32">
        <v>14</v>
      </c>
      <c r="B31" s="44"/>
      <c r="C31" s="45"/>
      <c r="D31" s="46"/>
    </row>
    <row r="32" spans="1:4" x14ac:dyDescent="0.25">
      <c r="A32" s="32">
        <v>15</v>
      </c>
      <c r="B32" s="44"/>
      <c r="C32" s="45"/>
      <c r="D32" s="46"/>
    </row>
    <row r="33" spans="1:4" x14ac:dyDescent="0.25">
      <c r="A33" s="32">
        <v>16</v>
      </c>
      <c r="B33" s="44"/>
      <c r="C33" s="45"/>
      <c r="D33" s="43"/>
    </row>
    <row r="34" spans="1:4" x14ac:dyDescent="0.25">
      <c r="A34" s="32">
        <v>17</v>
      </c>
      <c r="B34" s="44"/>
      <c r="C34" s="45"/>
      <c r="D34" s="46"/>
    </row>
    <row r="35" spans="1:4" x14ac:dyDescent="0.25">
      <c r="A35" s="32">
        <v>18</v>
      </c>
      <c r="B35" s="44"/>
      <c r="C35" s="45"/>
      <c r="D35" s="46"/>
    </row>
    <row r="36" spans="1:4" x14ac:dyDescent="0.25">
      <c r="A36" s="32">
        <v>19</v>
      </c>
      <c r="B36" s="44"/>
      <c r="C36" s="45"/>
      <c r="D36" s="46"/>
    </row>
    <row r="37" spans="1:4" x14ac:dyDescent="0.25">
      <c r="A37" s="32">
        <v>20</v>
      </c>
      <c r="B37" s="44"/>
      <c r="C37" s="45"/>
      <c r="D37" s="46"/>
    </row>
    <row r="38" spans="1:4" x14ac:dyDescent="0.25">
      <c r="A38" s="32">
        <v>21</v>
      </c>
      <c r="B38" s="44"/>
      <c r="C38" s="45"/>
      <c r="D38" s="43"/>
    </row>
    <row r="39" spans="1:4" x14ac:dyDescent="0.25">
      <c r="A39" s="32">
        <v>22</v>
      </c>
      <c r="B39" s="44"/>
      <c r="C39" s="45"/>
      <c r="D39" s="46"/>
    </row>
    <row r="40" spans="1:4" x14ac:dyDescent="0.25">
      <c r="A40" s="32">
        <v>23</v>
      </c>
      <c r="B40" s="44"/>
      <c r="C40" s="45"/>
      <c r="D40" s="46"/>
    </row>
    <row r="41" spans="1:4" ht="15.75" thickBot="1" x14ac:dyDescent="0.3">
      <c r="A41" s="118">
        <v>24</v>
      </c>
      <c r="B41" s="119"/>
      <c r="C41" s="120"/>
      <c r="D41" s="121"/>
    </row>
    <row r="42" spans="1:4" hidden="1" x14ac:dyDescent="0.25">
      <c r="A42" s="34">
        <v>25</v>
      </c>
      <c r="B42" s="41" t="s">
        <v>89</v>
      </c>
      <c r="C42" s="42" t="s">
        <v>97</v>
      </c>
      <c r="D42" s="43" t="s">
        <v>109</v>
      </c>
    </row>
    <row r="43" spans="1:4" hidden="1" x14ac:dyDescent="0.25">
      <c r="A43" s="32">
        <v>26</v>
      </c>
      <c r="B43" s="44" t="s">
        <v>90</v>
      </c>
      <c r="C43" s="45" t="s">
        <v>98</v>
      </c>
      <c r="D43" s="43" t="s">
        <v>110</v>
      </c>
    </row>
    <row r="44" spans="1:4" hidden="1" x14ac:dyDescent="0.25">
      <c r="A44" s="32">
        <v>27</v>
      </c>
      <c r="B44" s="44" t="s">
        <v>91</v>
      </c>
      <c r="C44" s="45" t="s">
        <v>99</v>
      </c>
      <c r="D44" s="46" t="s">
        <v>111</v>
      </c>
    </row>
    <row r="45" spans="1:4" hidden="1" x14ac:dyDescent="0.25">
      <c r="A45" s="32">
        <v>28</v>
      </c>
      <c r="B45" s="44" t="s">
        <v>92</v>
      </c>
      <c r="C45" s="45" t="s">
        <v>100</v>
      </c>
      <c r="D45" s="46" t="s">
        <v>112</v>
      </c>
    </row>
    <row r="46" spans="1:4" hidden="1" x14ac:dyDescent="0.25">
      <c r="A46" s="32">
        <v>29</v>
      </c>
      <c r="B46" s="44" t="s">
        <v>93</v>
      </c>
      <c r="C46" s="45" t="s">
        <v>101</v>
      </c>
      <c r="D46" s="46" t="s">
        <v>105</v>
      </c>
    </row>
    <row r="47" spans="1:4" hidden="1" x14ac:dyDescent="0.25">
      <c r="A47" s="32">
        <v>30</v>
      </c>
      <c r="B47" s="44" t="s">
        <v>94</v>
      </c>
      <c r="C47" s="45" t="s">
        <v>102</v>
      </c>
      <c r="D47" s="46" t="s">
        <v>106</v>
      </c>
    </row>
    <row r="48" spans="1:4" hidden="1" x14ac:dyDescent="0.25">
      <c r="A48" s="32">
        <v>31</v>
      </c>
      <c r="B48" s="44" t="s">
        <v>95</v>
      </c>
      <c r="C48" s="45" t="s">
        <v>103</v>
      </c>
      <c r="D48" s="46" t="s">
        <v>107</v>
      </c>
    </row>
    <row r="49" spans="1:4" ht="15.75" hidden="1" thickBot="1" x14ac:dyDescent="0.3">
      <c r="A49" s="33">
        <v>32</v>
      </c>
      <c r="B49" s="47" t="s">
        <v>96</v>
      </c>
      <c r="C49" s="48" t="s">
        <v>104</v>
      </c>
      <c r="D49" s="49" t="s">
        <v>108</v>
      </c>
    </row>
    <row r="52" spans="1:4" x14ac:dyDescent="0.25">
      <c r="C52" s="180">
        <f ca="1">NOW()</f>
        <v>44651.49856990741</v>
      </c>
    </row>
  </sheetData>
  <sheetProtection algorithmName="SHA-512" hashValue="cQYaL9JeAV14zVc89ydpwzxqjsgLxtqzdthFMNrNDM96sXrZwEqJ4Hir5rOkNlo9a5esYZIE3w9NVu3uX8MUsg==" saltValue="/Znl+ASsPK/2f1wFAb8EQA==" spinCount="100000" sheet="1" objects="1" scenarios="1"/>
  <mergeCells count="2">
    <mergeCell ref="A7:D7"/>
    <mergeCell ref="A8:D8"/>
  </mergeCells>
  <phoneticPr fontId="3" type="noConversion"/>
  <dataValidations count="5">
    <dataValidation type="list" allowBlank="1" showInputMessage="1" showErrorMessage="1" sqref="B15" xr:uid="{00000000-0002-0000-0000-000002000000}">
      <formula1>sexo</formula1>
    </dataValidation>
    <dataValidation type="list" allowBlank="1" showInputMessage="1" showErrorMessage="1" sqref="B14" xr:uid="{22AAAE7C-34FA-4919-9E34-12297FC82588}">
      <formula1>$M$13:$M$14</formula1>
    </dataValidation>
    <dataValidation type="list" allowBlank="1" showInputMessage="1" showErrorMessage="1" sqref="B12" xr:uid="{EC103BFF-FE4D-480A-A2A0-249AFB0DD37A}">
      <formula1>$L$13:$L$16</formula1>
    </dataValidation>
    <dataValidation type="list" allowBlank="1" showInputMessage="1" showErrorMessage="1" sqref="B10" xr:uid="{27CD8FFB-F32A-4070-9B95-3A665B3FF637}">
      <formula1>$K$13:$K$15</formula1>
    </dataValidation>
    <dataValidation type="list" allowBlank="1" showInputMessage="1" showErrorMessage="1" sqref="A7:D7" xr:uid="{AEA2DE26-2603-45DB-A70B-D327D9D58F55}">
      <formula1>$K$8:$K$10</formula1>
    </dataValidation>
  </dataValidations>
  <pageMargins left="0.78740157480314965" right="0.59055118110236227" top="0.78740157480314965" bottom="0.55000000000000004" header="0" footer="0"/>
  <pageSetup paperSize="9" scale="98" orientation="portrait" horizontalDpi="4294967295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E6DD-EE7E-410E-B7B4-FB5444448138}">
  <dimension ref="A1:AS42"/>
  <sheetViews>
    <sheetView topLeftCell="A23" zoomScale="70" zoomScaleNormal="70" workbookViewId="0">
      <selection activeCell="R39" sqref="R39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156" t="str">
        <f>'Fase Grupos'!$AM$6</f>
        <v>Campeonato Nacional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45" s="17" customFormat="1" ht="26.25" x14ac:dyDescent="0.4">
      <c r="A2" s="157" t="s">
        <v>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</row>
    <row r="3" spans="1:45" s="7" customFormat="1" ht="19.5" thickBot="1" x14ac:dyDescent="0.35">
      <c r="A3" s="158" t="str">
        <f>CONCATENATE(SORTEIO!B12," ",SORTEIO!B14)</f>
        <v>Juvenil Masculino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159" t="s">
        <v>40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1"/>
    </row>
    <row r="5" spans="1:45" s="7" customFormat="1" ht="20.25" thickTop="1" thickBot="1" x14ac:dyDescent="0.35">
      <c r="A5" s="143" t="s">
        <v>41</v>
      </c>
      <c r="B5" s="144"/>
      <c r="C5" s="144"/>
      <c r="D5" s="144"/>
      <c r="E5" s="144"/>
      <c r="F5" s="144"/>
      <c r="G5" s="145"/>
      <c r="H5" s="143" t="s">
        <v>42</v>
      </c>
      <c r="I5" s="144"/>
      <c r="J5" s="144"/>
      <c r="K5" s="144"/>
      <c r="L5" s="144"/>
      <c r="M5" s="144"/>
      <c r="N5" s="145"/>
      <c r="O5" s="143" t="s">
        <v>43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5"/>
      <c r="AC5" s="143" t="s">
        <v>44</v>
      </c>
      <c r="AD5" s="144"/>
      <c r="AE5" s="144"/>
      <c r="AF5" s="144"/>
      <c r="AG5" s="144"/>
      <c r="AH5" s="144"/>
      <c r="AI5" s="145"/>
      <c r="AJ5" s="143" t="s">
        <v>45</v>
      </c>
      <c r="AK5" s="144"/>
      <c r="AL5" s="144"/>
      <c r="AM5" s="144"/>
      <c r="AN5" s="144"/>
      <c r="AO5" s="144"/>
      <c r="AP5" s="145"/>
    </row>
    <row r="6" spans="1:45" s="18" customFormat="1" ht="63" thickTop="1" thickBot="1" x14ac:dyDescent="0.95">
      <c r="A6" s="149">
        <v>26</v>
      </c>
      <c r="B6" s="150"/>
      <c r="C6" s="150"/>
      <c r="D6" s="150"/>
      <c r="E6" s="150"/>
      <c r="F6" s="150"/>
      <c r="G6" s="151"/>
      <c r="H6" s="163" t="s">
        <v>128</v>
      </c>
      <c r="I6" s="164"/>
      <c r="J6" s="164"/>
      <c r="K6" s="164"/>
      <c r="L6" s="164"/>
      <c r="M6" s="164"/>
      <c r="N6" s="165"/>
      <c r="O6" s="152"/>
      <c r="P6" s="150"/>
      <c r="Q6" s="150"/>
      <c r="R6" s="150"/>
      <c r="S6" s="150"/>
      <c r="T6" s="150"/>
      <c r="U6" s="150"/>
      <c r="V6" s="150"/>
      <c r="W6" s="150"/>
      <c r="X6" s="10" t="s">
        <v>46</v>
      </c>
      <c r="Y6" s="150"/>
      <c r="Z6" s="150"/>
      <c r="AA6" s="150"/>
      <c r="AB6" s="151"/>
      <c r="AC6" s="153"/>
      <c r="AD6" s="154"/>
      <c r="AE6" s="154"/>
      <c r="AF6" s="154"/>
      <c r="AG6" s="154"/>
      <c r="AH6" s="154"/>
      <c r="AI6" s="155"/>
      <c r="AJ6" s="153"/>
      <c r="AK6" s="154"/>
      <c r="AL6" s="154"/>
      <c r="AM6" s="154"/>
      <c r="AN6" s="154"/>
      <c r="AO6" s="154"/>
      <c r="AP6" s="155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143" t="s">
        <v>47</v>
      </c>
      <c r="B8" s="144"/>
      <c r="C8" s="145"/>
      <c r="D8" s="143" t="s">
        <v>48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46" t="s">
        <v>115</v>
      </c>
      <c r="S8" s="147"/>
      <c r="T8" s="147"/>
      <c r="U8" s="147"/>
      <c r="V8" s="147"/>
      <c r="W8" s="147"/>
      <c r="X8" s="148"/>
      <c r="Y8" s="143" t="s">
        <v>50</v>
      </c>
      <c r="Z8" s="144"/>
      <c r="AA8" s="145"/>
      <c r="AB8" s="143" t="s">
        <v>51</v>
      </c>
      <c r="AC8" s="144"/>
      <c r="AD8" s="145"/>
      <c r="AE8" s="143" t="s">
        <v>52</v>
      </c>
      <c r="AF8" s="144"/>
      <c r="AG8" s="145"/>
      <c r="AH8" s="143" t="s">
        <v>53</v>
      </c>
      <c r="AI8" s="144"/>
      <c r="AJ8" s="145"/>
      <c r="AK8" s="143" t="s">
        <v>54</v>
      </c>
      <c r="AL8" s="144"/>
      <c r="AM8" s="145"/>
      <c r="AN8" s="143" t="s">
        <v>55</v>
      </c>
      <c r="AO8" s="144"/>
      <c r="AP8" s="145"/>
    </row>
    <row r="9" spans="1:45" s="19" customFormat="1" ht="48" thickTop="1" thickBot="1" x14ac:dyDescent="0.75">
      <c r="A9" s="131"/>
      <c r="B9" s="132"/>
      <c r="C9" s="133"/>
      <c r="D9" s="134" t="str">
        <f>'Mapa 16'!G19</f>
        <v/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137" t="str">
        <f>'Mapa 16'!G20</f>
        <v/>
      </c>
      <c r="S9" s="138"/>
      <c r="T9" s="138"/>
      <c r="U9" s="138"/>
      <c r="V9" s="138"/>
      <c r="W9" s="138"/>
      <c r="X9" s="139"/>
      <c r="Y9" s="140"/>
      <c r="Z9" s="141"/>
      <c r="AA9" s="142"/>
      <c r="AB9" s="140"/>
      <c r="AC9" s="141"/>
      <c r="AD9" s="142"/>
      <c r="AE9" s="140"/>
      <c r="AF9" s="141"/>
      <c r="AG9" s="142"/>
      <c r="AH9" s="140"/>
      <c r="AI9" s="141"/>
      <c r="AJ9" s="142"/>
      <c r="AK9" s="140"/>
      <c r="AL9" s="141"/>
      <c r="AM9" s="142"/>
      <c r="AN9" s="140"/>
      <c r="AO9" s="141"/>
      <c r="AP9" s="142"/>
      <c r="AS9" s="20"/>
    </row>
    <row r="10" spans="1:45" s="19" customFormat="1" ht="48" customHeight="1" thickTop="1" thickBot="1" x14ac:dyDescent="0.75">
      <c r="A10" s="131"/>
      <c r="B10" s="132"/>
      <c r="C10" s="133"/>
      <c r="D10" s="134" t="str">
        <f>'Mapa 16'!G26</f>
        <v/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  <c r="R10" s="137" t="str">
        <f>'Mapa 16'!G27</f>
        <v/>
      </c>
      <c r="S10" s="138"/>
      <c r="T10" s="138"/>
      <c r="U10" s="138"/>
      <c r="V10" s="138"/>
      <c r="W10" s="138"/>
      <c r="X10" s="139"/>
      <c r="Y10" s="140"/>
      <c r="Z10" s="141"/>
      <c r="AA10" s="142"/>
      <c r="AB10" s="140"/>
      <c r="AC10" s="141"/>
      <c r="AD10" s="142"/>
      <c r="AE10" s="140"/>
      <c r="AF10" s="141"/>
      <c r="AG10" s="142"/>
      <c r="AH10" s="140"/>
      <c r="AI10" s="141"/>
      <c r="AJ10" s="142"/>
      <c r="AK10" s="140"/>
      <c r="AL10" s="141"/>
      <c r="AM10" s="142"/>
      <c r="AN10" s="140"/>
      <c r="AO10" s="141"/>
      <c r="AP10" s="142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129" t="s">
        <v>56</v>
      </c>
      <c r="B12" s="129"/>
      <c r="C12" s="129"/>
      <c r="D12" s="129"/>
      <c r="E12" s="129"/>
      <c r="F12" s="105"/>
      <c r="G12" s="105"/>
      <c r="H12" s="11"/>
      <c r="I12" s="11"/>
      <c r="J12" s="11"/>
      <c r="K12" s="11"/>
      <c r="L12" s="11"/>
      <c r="M12" s="11"/>
      <c r="N12" s="11"/>
      <c r="O12" s="11"/>
      <c r="P12" s="11"/>
      <c r="Q12" s="129" t="s">
        <v>57</v>
      </c>
      <c r="R12" s="129"/>
      <c r="S12" s="129"/>
      <c r="T12" s="129"/>
      <c r="U12" s="129"/>
      <c r="V12" s="129"/>
      <c r="W12" s="129"/>
      <c r="X12" s="12"/>
      <c r="Y12" s="105"/>
      <c r="Z12" s="105"/>
      <c r="AA12" s="105"/>
      <c r="AB12" s="11"/>
      <c r="AC12" s="11"/>
      <c r="AD12" s="11"/>
      <c r="AE12" s="11"/>
      <c r="AF12" s="11"/>
      <c r="AG12" s="11"/>
      <c r="AH12" s="11"/>
      <c r="AI12" s="129" t="s">
        <v>58</v>
      </c>
      <c r="AJ12" s="129"/>
      <c r="AK12" s="129"/>
      <c r="AL12" s="130"/>
      <c r="AM12" s="130"/>
      <c r="AN12" s="13" t="s">
        <v>46</v>
      </c>
      <c r="AO12" s="130"/>
      <c r="AP12" s="130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x14ac:dyDescent="0.55000000000000004">
      <c r="A15" s="156" t="str">
        <f>'Fase Grupos'!$AM$6</f>
        <v>Campeonato Nacional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</row>
    <row r="16" spans="1:45" s="17" customFormat="1" ht="26.25" x14ac:dyDescent="0.4">
      <c r="A16" s="157" t="s">
        <v>39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</row>
    <row r="17" spans="1:45" s="7" customFormat="1" ht="19.5" thickBot="1" x14ac:dyDescent="0.35">
      <c r="A17" s="158" t="str">
        <f>CONCATENATE(SORTEIO!B12," ",SORTEIO!B14)</f>
        <v>Juvenil Masculino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R17" s="8"/>
      <c r="S17" s="8"/>
      <c r="T17" s="8"/>
      <c r="U17" s="8"/>
      <c r="V17" s="8"/>
      <c r="W17" s="8"/>
      <c r="X17" s="8"/>
    </row>
    <row r="18" spans="1:45" s="17" customFormat="1" ht="27.75" thickTop="1" thickBot="1" x14ac:dyDescent="0.45">
      <c r="A18" s="159" t="s">
        <v>40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1"/>
    </row>
    <row r="19" spans="1:45" s="7" customFormat="1" ht="20.25" thickTop="1" thickBot="1" x14ac:dyDescent="0.35">
      <c r="A19" s="143" t="s">
        <v>41</v>
      </c>
      <c r="B19" s="144"/>
      <c r="C19" s="144"/>
      <c r="D19" s="144"/>
      <c r="E19" s="144"/>
      <c r="F19" s="144"/>
      <c r="G19" s="145"/>
      <c r="H19" s="143" t="s">
        <v>42</v>
      </c>
      <c r="I19" s="144"/>
      <c r="J19" s="144"/>
      <c r="K19" s="144"/>
      <c r="L19" s="144"/>
      <c r="M19" s="144"/>
      <c r="N19" s="145"/>
      <c r="O19" s="143" t="s">
        <v>43</v>
      </c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5"/>
      <c r="AC19" s="143" t="s">
        <v>44</v>
      </c>
      <c r="AD19" s="144"/>
      <c r="AE19" s="144"/>
      <c r="AF19" s="144"/>
      <c r="AG19" s="144"/>
      <c r="AH19" s="144"/>
      <c r="AI19" s="145"/>
      <c r="AJ19" s="143" t="s">
        <v>45</v>
      </c>
      <c r="AK19" s="144"/>
      <c r="AL19" s="144"/>
      <c r="AM19" s="144"/>
      <c r="AN19" s="144"/>
      <c r="AO19" s="144"/>
      <c r="AP19" s="145"/>
    </row>
    <row r="20" spans="1:45" s="18" customFormat="1" ht="63" thickTop="1" thickBot="1" x14ac:dyDescent="0.95">
      <c r="A20" s="149">
        <v>27</v>
      </c>
      <c r="B20" s="150"/>
      <c r="C20" s="150"/>
      <c r="D20" s="150"/>
      <c r="E20" s="150"/>
      <c r="F20" s="150"/>
      <c r="G20" s="151"/>
      <c r="H20" s="163" t="s">
        <v>128</v>
      </c>
      <c r="I20" s="164"/>
      <c r="J20" s="164"/>
      <c r="K20" s="164"/>
      <c r="L20" s="164"/>
      <c r="M20" s="164"/>
      <c r="N20" s="165"/>
      <c r="O20" s="152"/>
      <c r="P20" s="150"/>
      <c r="Q20" s="150"/>
      <c r="R20" s="150"/>
      <c r="S20" s="150"/>
      <c r="T20" s="150"/>
      <c r="U20" s="150"/>
      <c r="V20" s="150"/>
      <c r="W20" s="150"/>
      <c r="X20" s="10" t="s">
        <v>46</v>
      </c>
      <c r="Y20" s="150"/>
      <c r="Z20" s="150"/>
      <c r="AA20" s="150"/>
      <c r="AB20" s="151"/>
      <c r="AC20" s="153"/>
      <c r="AD20" s="154"/>
      <c r="AE20" s="154"/>
      <c r="AF20" s="154"/>
      <c r="AG20" s="154"/>
      <c r="AH20" s="154"/>
      <c r="AI20" s="155"/>
      <c r="AJ20" s="153"/>
      <c r="AK20" s="154"/>
      <c r="AL20" s="154"/>
      <c r="AM20" s="154"/>
      <c r="AN20" s="154"/>
      <c r="AO20" s="154"/>
      <c r="AP20" s="155"/>
      <c r="AS20" s="7"/>
    </row>
    <row r="21" spans="1:45" s="7" customFormat="1" ht="20.25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thickTop="1" thickBot="1" x14ac:dyDescent="0.35">
      <c r="A22" s="143" t="s">
        <v>47</v>
      </c>
      <c r="B22" s="144"/>
      <c r="C22" s="145"/>
      <c r="D22" s="143" t="s">
        <v>48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5"/>
      <c r="R22" s="146" t="s">
        <v>115</v>
      </c>
      <c r="S22" s="147"/>
      <c r="T22" s="147"/>
      <c r="U22" s="147"/>
      <c r="V22" s="147"/>
      <c r="W22" s="147"/>
      <c r="X22" s="148"/>
      <c r="Y22" s="143" t="s">
        <v>50</v>
      </c>
      <c r="Z22" s="144"/>
      <c r="AA22" s="145"/>
      <c r="AB22" s="143" t="s">
        <v>51</v>
      </c>
      <c r="AC22" s="144"/>
      <c r="AD22" s="145"/>
      <c r="AE22" s="143" t="s">
        <v>52</v>
      </c>
      <c r="AF22" s="144"/>
      <c r="AG22" s="145"/>
      <c r="AH22" s="143" t="s">
        <v>53</v>
      </c>
      <c r="AI22" s="144"/>
      <c r="AJ22" s="145"/>
      <c r="AK22" s="143" t="s">
        <v>54</v>
      </c>
      <c r="AL22" s="144"/>
      <c r="AM22" s="145"/>
      <c r="AN22" s="143" t="s">
        <v>55</v>
      </c>
      <c r="AO22" s="144"/>
      <c r="AP22" s="145"/>
    </row>
    <row r="23" spans="1:45" s="19" customFormat="1" ht="48" thickTop="1" thickBot="1" x14ac:dyDescent="0.75">
      <c r="A23" s="131"/>
      <c r="B23" s="132"/>
      <c r="C23" s="133"/>
      <c r="D23" s="134" t="str">
        <f>'Mapa 16'!G38</f>
        <v/>
      </c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6"/>
      <c r="R23" s="137" t="str">
        <f>'Mapa 16'!G39</f>
        <v/>
      </c>
      <c r="S23" s="138"/>
      <c r="T23" s="138"/>
      <c r="U23" s="138"/>
      <c r="V23" s="138"/>
      <c r="W23" s="138"/>
      <c r="X23" s="139"/>
      <c r="Y23" s="140"/>
      <c r="Z23" s="141"/>
      <c r="AA23" s="142"/>
      <c r="AB23" s="140"/>
      <c r="AC23" s="141"/>
      <c r="AD23" s="142"/>
      <c r="AE23" s="140"/>
      <c r="AF23" s="141"/>
      <c r="AG23" s="142"/>
      <c r="AH23" s="140"/>
      <c r="AI23" s="141"/>
      <c r="AJ23" s="142"/>
      <c r="AK23" s="140"/>
      <c r="AL23" s="141"/>
      <c r="AM23" s="142"/>
      <c r="AN23" s="140"/>
      <c r="AO23" s="141"/>
      <c r="AP23" s="142"/>
      <c r="AS23" s="20"/>
    </row>
    <row r="24" spans="1:45" s="19" customFormat="1" ht="48" customHeight="1" thickTop="1" thickBot="1" x14ac:dyDescent="0.75">
      <c r="A24" s="131"/>
      <c r="B24" s="132"/>
      <c r="C24" s="133"/>
      <c r="D24" s="134" t="str">
        <f>'Mapa 16'!G45</f>
        <v/>
      </c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7" t="str">
        <f>'Mapa 16'!G46</f>
        <v/>
      </c>
      <c r="S24" s="138"/>
      <c r="T24" s="138"/>
      <c r="U24" s="138"/>
      <c r="V24" s="138"/>
      <c r="W24" s="138"/>
      <c r="X24" s="139"/>
      <c r="Y24" s="140"/>
      <c r="Z24" s="141"/>
      <c r="AA24" s="142"/>
      <c r="AB24" s="140"/>
      <c r="AC24" s="141"/>
      <c r="AD24" s="142"/>
      <c r="AE24" s="140"/>
      <c r="AF24" s="141"/>
      <c r="AG24" s="142"/>
      <c r="AH24" s="140"/>
      <c r="AI24" s="141"/>
      <c r="AJ24" s="142"/>
      <c r="AK24" s="140"/>
      <c r="AL24" s="141"/>
      <c r="AM24" s="142"/>
      <c r="AN24" s="140"/>
      <c r="AO24" s="141"/>
      <c r="AP24" s="142"/>
    </row>
    <row r="25" spans="1:45" s="7" customFormat="1" ht="24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thickBot="1" x14ac:dyDescent="0.35">
      <c r="A26" s="129" t="s">
        <v>56</v>
      </c>
      <c r="B26" s="129"/>
      <c r="C26" s="129"/>
      <c r="D26" s="129"/>
      <c r="E26" s="129"/>
      <c r="F26" s="105"/>
      <c r="G26" s="105"/>
      <c r="H26" s="11"/>
      <c r="I26" s="11"/>
      <c r="J26" s="11"/>
      <c r="K26" s="11"/>
      <c r="L26" s="11"/>
      <c r="M26" s="11"/>
      <c r="N26" s="11"/>
      <c r="O26" s="11"/>
      <c r="P26" s="11"/>
      <c r="Q26" s="129" t="s">
        <v>57</v>
      </c>
      <c r="R26" s="129"/>
      <c r="S26" s="129"/>
      <c r="T26" s="129"/>
      <c r="U26" s="129"/>
      <c r="V26" s="129"/>
      <c r="W26" s="129"/>
      <c r="X26" s="12"/>
      <c r="Y26" s="105"/>
      <c r="Z26" s="105"/>
      <c r="AA26" s="105"/>
      <c r="AB26" s="11"/>
      <c r="AC26" s="11"/>
      <c r="AD26" s="11"/>
      <c r="AE26" s="11"/>
      <c r="AF26" s="11"/>
      <c r="AG26" s="11"/>
      <c r="AH26" s="11"/>
      <c r="AI26" s="129" t="s">
        <v>58</v>
      </c>
      <c r="AJ26" s="129"/>
      <c r="AK26" s="129"/>
      <c r="AL26" s="130"/>
      <c r="AM26" s="130"/>
      <c r="AN26" s="13" t="s">
        <v>46</v>
      </c>
      <c r="AO26" s="130"/>
      <c r="AP26" s="130"/>
    </row>
    <row r="27" spans="1:45" s="14" customFormat="1" ht="13.5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x14ac:dyDescent="0.2">
      <c r="R28" s="15"/>
      <c r="S28" s="15"/>
      <c r="T28" s="15"/>
      <c r="U28" s="15"/>
      <c r="V28" s="15"/>
      <c r="W28" s="15"/>
      <c r="X28" s="15"/>
    </row>
    <row r="29" spans="1:45" s="16" customFormat="1" ht="36" x14ac:dyDescent="0.55000000000000004">
      <c r="A29" s="156" t="str">
        <f>'Fase Grupos'!$AM$6</f>
        <v>Campeonato Nacional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</row>
    <row r="30" spans="1:45" s="17" customFormat="1" ht="26.25" x14ac:dyDescent="0.4">
      <c r="A30" s="157" t="s">
        <v>39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</row>
    <row r="31" spans="1:45" s="7" customFormat="1" ht="19.5" thickBot="1" x14ac:dyDescent="0.35">
      <c r="A31" s="158" t="str">
        <f>CONCATENATE(SORTEIO!B12," ",SORTEIO!B14)</f>
        <v>Juvenil Masculino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R31" s="8"/>
      <c r="S31" s="8"/>
      <c r="T31" s="8"/>
      <c r="U31" s="8"/>
      <c r="V31" s="8"/>
      <c r="W31" s="8"/>
      <c r="X31" s="8"/>
    </row>
    <row r="32" spans="1:45" s="17" customFormat="1" ht="27.75" thickTop="1" thickBot="1" x14ac:dyDescent="0.45">
      <c r="A32" s="159" t="s">
        <v>40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1"/>
    </row>
    <row r="33" spans="1:45" s="7" customFormat="1" ht="20.25" thickTop="1" thickBot="1" x14ac:dyDescent="0.35">
      <c r="A33" s="143" t="s">
        <v>41</v>
      </c>
      <c r="B33" s="144"/>
      <c r="C33" s="144"/>
      <c r="D33" s="144"/>
      <c r="E33" s="144"/>
      <c r="F33" s="144"/>
      <c r="G33" s="145"/>
      <c r="H33" s="143" t="s">
        <v>42</v>
      </c>
      <c r="I33" s="144"/>
      <c r="J33" s="144"/>
      <c r="K33" s="144"/>
      <c r="L33" s="144"/>
      <c r="M33" s="144"/>
      <c r="N33" s="145"/>
      <c r="O33" s="143" t="s">
        <v>43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5"/>
      <c r="AC33" s="143" t="s">
        <v>44</v>
      </c>
      <c r="AD33" s="144"/>
      <c r="AE33" s="144"/>
      <c r="AF33" s="144"/>
      <c r="AG33" s="144"/>
      <c r="AH33" s="144"/>
      <c r="AI33" s="145"/>
      <c r="AJ33" s="143" t="s">
        <v>45</v>
      </c>
      <c r="AK33" s="144"/>
      <c r="AL33" s="144"/>
      <c r="AM33" s="144"/>
      <c r="AN33" s="144"/>
      <c r="AO33" s="144"/>
      <c r="AP33" s="145"/>
    </row>
    <row r="34" spans="1:45" s="18" customFormat="1" ht="63" thickTop="1" thickBot="1" x14ac:dyDescent="0.95">
      <c r="A34" s="149">
        <v>28</v>
      </c>
      <c r="B34" s="150"/>
      <c r="C34" s="150"/>
      <c r="D34" s="150"/>
      <c r="E34" s="150"/>
      <c r="F34" s="150"/>
      <c r="G34" s="151"/>
      <c r="H34" s="163" t="s">
        <v>66</v>
      </c>
      <c r="I34" s="164"/>
      <c r="J34" s="164"/>
      <c r="K34" s="164"/>
      <c r="L34" s="164"/>
      <c r="M34" s="164"/>
      <c r="N34" s="165"/>
      <c r="O34" s="152"/>
      <c r="P34" s="150"/>
      <c r="Q34" s="150"/>
      <c r="R34" s="150"/>
      <c r="S34" s="150"/>
      <c r="T34" s="150"/>
      <c r="U34" s="150"/>
      <c r="V34" s="150"/>
      <c r="W34" s="150"/>
      <c r="X34" s="10" t="s">
        <v>46</v>
      </c>
      <c r="Y34" s="150"/>
      <c r="Z34" s="150"/>
      <c r="AA34" s="150"/>
      <c r="AB34" s="151"/>
      <c r="AC34" s="153"/>
      <c r="AD34" s="154"/>
      <c r="AE34" s="154"/>
      <c r="AF34" s="154"/>
      <c r="AG34" s="154"/>
      <c r="AH34" s="154"/>
      <c r="AI34" s="155"/>
      <c r="AJ34" s="153"/>
      <c r="AK34" s="154"/>
      <c r="AL34" s="154"/>
      <c r="AM34" s="154"/>
      <c r="AN34" s="154"/>
      <c r="AO34" s="154"/>
      <c r="AP34" s="155"/>
      <c r="AS34" s="7"/>
    </row>
    <row r="35" spans="1:45" s="7" customFormat="1" ht="20.25" thickTop="1" thickBot="1" x14ac:dyDescent="0.35">
      <c r="R35" s="8"/>
      <c r="S35" s="8"/>
      <c r="T35" s="8"/>
      <c r="U35" s="8"/>
      <c r="V35" s="8"/>
      <c r="W35" s="8"/>
      <c r="X35" s="8"/>
    </row>
    <row r="36" spans="1:45" s="7" customFormat="1" ht="20.25" thickTop="1" thickBot="1" x14ac:dyDescent="0.35">
      <c r="A36" s="143" t="s">
        <v>47</v>
      </c>
      <c r="B36" s="144"/>
      <c r="C36" s="145"/>
      <c r="D36" s="143" t="s">
        <v>48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5"/>
      <c r="R36" s="146" t="s">
        <v>115</v>
      </c>
      <c r="S36" s="147"/>
      <c r="T36" s="147"/>
      <c r="U36" s="147"/>
      <c r="V36" s="147"/>
      <c r="W36" s="147"/>
      <c r="X36" s="148"/>
      <c r="Y36" s="143" t="s">
        <v>50</v>
      </c>
      <c r="Z36" s="144"/>
      <c r="AA36" s="145"/>
      <c r="AB36" s="143" t="s">
        <v>51</v>
      </c>
      <c r="AC36" s="144"/>
      <c r="AD36" s="145"/>
      <c r="AE36" s="143" t="s">
        <v>52</v>
      </c>
      <c r="AF36" s="144"/>
      <c r="AG36" s="145"/>
      <c r="AH36" s="143" t="s">
        <v>53</v>
      </c>
      <c r="AI36" s="144"/>
      <c r="AJ36" s="145"/>
      <c r="AK36" s="143" t="s">
        <v>54</v>
      </c>
      <c r="AL36" s="144"/>
      <c r="AM36" s="145"/>
      <c r="AN36" s="143" t="s">
        <v>55</v>
      </c>
      <c r="AO36" s="144"/>
      <c r="AP36" s="145"/>
    </row>
    <row r="37" spans="1:45" s="19" customFormat="1" ht="48" thickTop="1" thickBot="1" x14ac:dyDescent="0.75">
      <c r="A37" s="131"/>
      <c r="B37" s="132"/>
      <c r="C37" s="133"/>
      <c r="D37" s="134" t="str">
        <f>'Mapa 16'!A13</f>
        <v/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6"/>
      <c r="R37" s="137" t="str">
        <f>'Mapa 16'!A14</f>
        <v/>
      </c>
      <c r="S37" s="138"/>
      <c r="T37" s="138"/>
      <c r="U37" s="138"/>
      <c r="V37" s="138"/>
      <c r="W37" s="138"/>
      <c r="X37" s="139"/>
      <c r="Y37" s="140"/>
      <c r="Z37" s="141"/>
      <c r="AA37" s="142"/>
      <c r="AB37" s="140"/>
      <c r="AC37" s="141"/>
      <c r="AD37" s="142"/>
      <c r="AE37" s="140"/>
      <c r="AF37" s="141"/>
      <c r="AG37" s="142"/>
      <c r="AH37" s="140"/>
      <c r="AI37" s="141"/>
      <c r="AJ37" s="142"/>
      <c r="AK37" s="140"/>
      <c r="AL37" s="141"/>
      <c r="AM37" s="142"/>
      <c r="AN37" s="140"/>
      <c r="AO37" s="141"/>
      <c r="AP37" s="142"/>
      <c r="AS37" s="20"/>
    </row>
    <row r="38" spans="1:45" s="19" customFormat="1" ht="48" customHeight="1" thickTop="1" thickBot="1" x14ac:dyDescent="0.75">
      <c r="A38" s="131"/>
      <c r="B38" s="132"/>
      <c r="C38" s="133"/>
      <c r="D38" s="134" t="str">
        <f>'Mapa 16'!A15</f>
        <v/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6"/>
      <c r="R38" s="137" t="str">
        <f>'Mapa 16'!A16</f>
        <v/>
      </c>
      <c r="S38" s="138"/>
      <c r="T38" s="138"/>
      <c r="U38" s="138"/>
      <c r="V38" s="138"/>
      <c r="W38" s="138"/>
      <c r="X38" s="139"/>
      <c r="Y38" s="140"/>
      <c r="Z38" s="141"/>
      <c r="AA38" s="142"/>
      <c r="AB38" s="140"/>
      <c r="AC38" s="141"/>
      <c r="AD38" s="142"/>
      <c r="AE38" s="140"/>
      <c r="AF38" s="141"/>
      <c r="AG38" s="142"/>
      <c r="AH38" s="140"/>
      <c r="AI38" s="141"/>
      <c r="AJ38" s="142"/>
      <c r="AK38" s="140"/>
      <c r="AL38" s="141"/>
      <c r="AM38" s="142"/>
      <c r="AN38" s="140"/>
      <c r="AO38" s="141"/>
      <c r="AP38" s="142"/>
    </row>
    <row r="39" spans="1:45" s="7" customFormat="1" ht="24" customHeight="1" thickTop="1" x14ac:dyDescent="0.3">
      <c r="R39" s="8"/>
      <c r="S39" s="8"/>
      <c r="T39" s="8"/>
      <c r="U39" s="8"/>
      <c r="V39" s="8"/>
      <c r="W39" s="8"/>
      <c r="X39" s="8"/>
    </row>
    <row r="40" spans="1:45" s="7" customFormat="1" ht="19.5" thickBot="1" x14ac:dyDescent="0.35">
      <c r="A40" s="129" t="s">
        <v>56</v>
      </c>
      <c r="B40" s="129"/>
      <c r="C40" s="129"/>
      <c r="D40" s="129"/>
      <c r="E40" s="129"/>
      <c r="F40" s="105"/>
      <c r="G40" s="105"/>
      <c r="H40" s="11"/>
      <c r="I40" s="11"/>
      <c r="J40" s="11"/>
      <c r="K40" s="11"/>
      <c r="L40" s="11"/>
      <c r="M40" s="11"/>
      <c r="N40" s="11"/>
      <c r="O40" s="11"/>
      <c r="P40" s="11"/>
      <c r="Q40" s="129" t="s">
        <v>57</v>
      </c>
      <c r="R40" s="129"/>
      <c r="S40" s="129"/>
      <c r="T40" s="129"/>
      <c r="U40" s="129"/>
      <c r="V40" s="129"/>
      <c r="W40" s="129"/>
      <c r="X40" s="12"/>
      <c r="Y40" s="105"/>
      <c r="Z40" s="105"/>
      <c r="AA40" s="105"/>
      <c r="AB40" s="11"/>
      <c r="AC40" s="11"/>
      <c r="AD40" s="11"/>
      <c r="AE40" s="11"/>
      <c r="AF40" s="11"/>
      <c r="AG40" s="11"/>
      <c r="AH40" s="11"/>
      <c r="AI40" s="129" t="s">
        <v>58</v>
      </c>
      <c r="AJ40" s="129"/>
      <c r="AK40" s="129"/>
      <c r="AL40" s="130"/>
      <c r="AM40" s="130"/>
      <c r="AN40" s="13" t="s">
        <v>46</v>
      </c>
      <c r="AO40" s="130"/>
      <c r="AP40" s="130"/>
    </row>
    <row r="41" spans="1:45" s="14" customFormat="1" ht="13.5" thickTop="1" x14ac:dyDescent="0.2">
      <c r="R41" s="15"/>
      <c r="S41" s="15"/>
      <c r="T41" s="15"/>
      <c r="U41" s="15"/>
      <c r="V41" s="15"/>
      <c r="W41" s="15"/>
      <c r="X41" s="15"/>
    </row>
    <row r="42" spans="1:45" s="14" customFormat="1" ht="12.75" x14ac:dyDescent="0.2">
      <c r="R42" s="15"/>
      <c r="S42" s="15"/>
      <c r="T42" s="15"/>
      <c r="U42" s="15"/>
      <c r="V42" s="15"/>
      <c r="W42" s="15"/>
      <c r="X42" s="15"/>
    </row>
  </sheetData>
  <sheetProtection algorithmName="SHA-512" hashValue="0ln7ZFYpajnT3hhyde8qkZmdymrAj6KK9g3nX2x0G7XkVbIAaYBfeZrjEkgILYoG9WrSVAQ4+3jecxMD0RtYyQ==" saltValue="OjzWb7h/8ueaPhVPLpzvrQ==" spinCount="100000" sheet="1" objects="1" scenarios="1"/>
  <mergeCells count="141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E9D2-173E-4164-80B1-4DCE7F9AD260}">
  <dimension ref="A1:AS29"/>
  <sheetViews>
    <sheetView zoomScale="70" zoomScaleNormal="70" workbookViewId="0">
      <selection activeCell="A29" sqref="A29:XFD41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156" t="str">
        <f>'Fase Grupos'!$AM$6</f>
        <v>Campeonato Nacional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45" s="17" customFormat="1" ht="26.25" x14ac:dyDescent="0.4">
      <c r="A2" s="157" t="s">
        <v>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</row>
    <row r="3" spans="1:45" s="7" customFormat="1" ht="19.5" thickBot="1" x14ac:dyDescent="0.35">
      <c r="A3" s="158" t="str">
        <f>CONCATENATE(SORTEIO!B12," ",SORTEIO!B14)</f>
        <v>Juvenil Masculino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159" t="s">
        <v>40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1"/>
    </row>
    <row r="5" spans="1:45" s="7" customFormat="1" ht="20.25" thickTop="1" thickBot="1" x14ac:dyDescent="0.35">
      <c r="A5" s="143" t="s">
        <v>41</v>
      </c>
      <c r="B5" s="144"/>
      <c r="C5" s="144"/>
      <c r="D5" s="144"/>
      <c r="E5" s="144"/>
      <c r="F5" s="144"/>
      <c r="G5" s="145"/>
      <c r="H5" s="143" t="s">
        <v>42</v>
      </c>
      <c r="I5" s="144"/>
      <c r="J5" s="144"/>
      <c r="K5" s="144"/>
      <c r="L5" s="144"/>
      <c r="M5" s="144"/>
      <c r="N5" s="145"/>
      <c r="O5" s="143" t="s">
        <v>43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5"/>
      <c r="AC5" s="143" t="s">
        <v>44</v>
      </c>
      <c r="AD5" s="144"/>
      <c r="AE5" s="144"/>
      <c r="AF5" s="144"/>
      <c r="AG5" s="144"/>
      <c r="AH5" s="144"/>
      <c r="AI5" s="145"/>
      <c r="AJ5" s="143" t="s">
        <v>45</v>
      </c>
      <c r="AK5" s="144"/>
      <c r="AL5" s="144"/>
      <c r="AM5" s="144"/>
      <c r="AN5" s="144"/>
      <c r="AO5" s="144"/>
      <c r="AP5" s="145"/>
    </row>
    <row r="6" spans="1:45" s="18" customFormat="1" ht="63" thickTop="1" thickBot="1" x14ac:dyDescent="0.95">
      <c r="A6" s="149">
        <v>29</v>
      </c>
      <c r="B6" s="150"/>
      <c r="C6" s="150"/>
      <c r="D6" s="150"/>
      <c r="E6" s="150"/>
      <c r="F6" s="150"/>
      <c r="G6" s="151"/>
      <c r="H6" s="163" t="s">
        <v>129</v>
      </c>
      <c r="I6" s="164"/>
      <c r="J6" s="164"/>
      <c r="K6" s="164"/>
      <c r="L6" s="164"/>
      <c r="M6" s="164"/>
      <c r="N6" s="165"/>
      <c r="O6" s="152"/>
      <c r="P6" s="150"/>
      <c r="Q6" s="150"/>
      <c r="R6" s="150"/>
      <c r="S6" s="150"/>
      <c r="T6" s="150"/>
      <c r="U6" s="150"/>
      <c r="V6" s="150"/>
      <c r="W6" s="150"/>
      <c r="X6" s="10" t="s">
        <v>46</v>
      </c>
      <c r="Y6" s="150"/>
      <c r="Z6" s="150"/>
      <c r="AA6" s="150"/>
      <c r="AB6" s="151"/>
      <c r="AC6" s="153"/>
      <c r="AD6" s="154"/>
      <c r="AE6" s="154"/>
      <c r="AF6" s="154"/>
      <c r="AG6" s="154"/>
      <c r="AH6" s="154"/>
      <c r="AI6" s="155"/>
      <c r="AJ6" s="153"/>
      <c r="AK6" s="154"/>
      <c r="AL6" s="154"/>
      <c r="AM6" s="154"/>
      <c r="AN6" s="154"/>
      <c r="AO6" s="154"/>
      <c r="AP6" s="155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143" t="s">
        <v>47</v>
      </c>
      <c r="B8" s="144"/>
      <c r="C8" s="145"/>
      <c r="D8" s="143" t="s">
        <v>48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46" t="s">
        <v>115</v>
      </c>
      <c r="S8" s="147"/>
      <c r="T8" s="147"/>
      <c r="U8" s="147"/>
      <c r="V8" s="147"/>
      <c r="W8" s="147"/>
      <c r="X8" s="148"/>
      <c r="Y8" s="143" t="s">
        <v>50</v>
      </c>
      <c r="Z8" s="144"/>
      <c r="AA8" s="145"/>
      <c r="AB8" s="143" t="s">
        <v>51</v>
      </c>
      <c r="AC8" s="144"/>
      <c r="AD8" s="145"/>
      <c r="AE8" s="143" t="s">
        <v>52</v>
      </c>
      <c r="AF8" s="144"/>
      <c r="AG8" s="145"/>
      <c r="AH8" s="143" t="s">
        <v>53</v>
      </c>
      <c r="AI8" s="144"/>
      <c r="AJ8" s="145"/>
      <c r="AK8" s="143" t="s">
        <v>54</v>
      </c>
      <c r="AL8" s="144"/>
      <c r="AM8" s="145"/>
      <c r="AN8" s="143" t="s">
        <v>55</v>
      </c>
      <c r="AO8" s="144"/>
      <c r="AP8" s="145"/>
    </row>
    <row r="9" spans="1:45" s="19" customFormat="1" ht="48" thickTop="1" thickBot="1" x14ac:dyDescent="0.75">
      <c r="A9" s="131"/>
      <c r="B9" s="132"/>
      <c r="C9" s="133"/>
      <c r="D9" s="134" t="str">
        <f>'Mapa 16'!E23</f>
        <v/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137" t="str">
        <f>'Mapa 16'!E24</f>
        <v/>
      </c>
      <c r="S9" s="138"/>
      <c r="T9" s="138"/>
      <c r="U9" s="138"/>
      <c r="V9" s="138"/>
      <c r="W9" s="138"/>
      <c r="X9" s="139"/>
      <c r="Y9" s="140"/>
      <c r="Z9" s="141"/>
      <c r="AA9" s="142"/>
      <c r="AB9" s="140"/>
      <c r="AC9" s="141"/>
      <c r="AD9" s="142"/>
      <c r="AE9" s="140"/>
      <c r="AF9" s="141"/>
      <c r="AG9" s="142"/>
      <c r="AH9" s="140"/>
      <c r="AI9" s="141"/>
      <c r="AJ9" s="142"/>
      <c r="AK9" s="140"/>
      <c r="AL9" s="141"/>
      <c r="AM9" s="142"/>
      <c r="AN9" s="140"/>
      <c r="AO9" s="141"/>
      <c r="AP9" s="142"/>
      <c r="AS9" s="20"/>
    </row>
    <row r="10" spans="1:45" s="19" customFormat="1" ht="48" customHeight="1" thickTop="1" thickBot="1" x14ac:dyDescent="0.75">
      <c r="A10" s="131"/>
      <c r="B10" s="132"/>
      <c r="C10" s="133"/>
      <c r="D10" s="134" t="str">
        <f>'Mapa 16'!E41</f>
        <v/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  <c r="R10" s="137" t="str">
        <f>'Mapa 16'!E42</f>
        <v/>
      </c>
      <c r="S10" s="138"/>
      <c r="T10" s="138"/>
      <c r="U10" s="138"/>
      <c r="V10" s="138"/>
      <c r="W10" s="138"/>
      <c r="X10" s="139"/>
      <c r="Y10" s="140"/>
      <c r="Z10" s="141"/>
      <c r="AA10" s="142"/>
      <c r="AB10" s="140"/>
      <c r="AC10" s="141"/>
      <c r="AD10" s="142"/>
      <c r="AE10" s="140"/>
      <c r="AF10" s="141"/>
      <c r="AG10" s="142"/>
      <c r="AH10" s="140"/>
      <c r="AI10" s="141"/>
      <c r="AJ10" s="142"/>
      <c r="AK10" s="140"/>
      <c r="AL10" s="141"/>
      <c r="AM10" s="142"/>
      <c r="AN10" s="140"/>
      <c r="AO10" s="141"/>
      <c r="AP10" s="142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129" t="s">
        <v>56</v>
      </c>
      <c r="B12" s="129"/>
      <c r="C12" s="129"/>
      <c r="D12" s="129"/>
      <c r="E12" s="129"/>
      <c r="F12" s="105"/>
      <c r="G12" s="105"/>
      <c r="H12" s="11"/>
      <c r="I12" s="11"/>
      <c r="J12" s="11"/>
      <c r="K12" s="11"/>
      <c r="L12" s="11"/>
      <c r="M12" s="11"/>
      <c r="N12" s="11"/>
      <c r="O12" s="11"/>
      <c r="P12" s="11"/>
      <c r="Q12" s="129" t="s">
        <v>57</v>
      </c>
      <c r="R12" s="129"/>
      <c r="S12" s="129"/>
      <c r="T12" s="129"/>
      <c r="U12" s="129"/>
      <c r="V12" s="129"/>
      <c r="W12" s="129"/>
      <c r="X12" s="12"/>
      <c r="Y12" s="105"/>
      <c r="Z12" s="105"/>
      <c r="AA12" s="105"/>
      <c r="AB12" s="11"/>
      <c r="AC12" s="11"/>
      <c r="AD12" s="11"/>
      <c r="AE12" s="11"/>
      <c r="AF12" s="11"/>
      <c r="AG12" s="11"/>
      <c r="AH12" s="11"/>
      <c r="AI12" s="129" t="s">
        <v>58</v>
      </c>
      <c r="AJ12" s="129"/>
      <c r="AK12" s="129"/>
      <c r="AL12" s="130"/>
      <c r="AM12" s="130"/>
      <c r="AN12" s="13" t="s">
        <v>46</v>
      </c>
      <c r="AO12" s="130"/>
      <c r="AP12" s="130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x14ac:dyDescent="0.55000000000000004">
      <c r="A15" s="156" t="str">
        <f>'Fase Grupos'!$AM$6</f>
        <v>Campeonato Nacional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</row>
    <row r="16" spans="1:45" s="17" customFormat="1" ht="26.25" x14ac:dyDescent="0.4">
      <c r="A16" s="157" t="s">
        <v>39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</row>
    <row r="17" spans="1:45" s="7" customFormat="1" ht="19.5" thickBot="1" x14ac:dyDescent="0.35">
      <c r="A17" s="158" t="str">
        <f>CONCATENATE(SORTEIO!B12," ",SORTEIO!B14)</f>
        <v>Juvenil Masculino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R17" s="8"/>
      <c r="S17" s="8"/>
      <c r="T17" s="8"/>
      <c r="U17" s="8"/>
      <c r="V17" s="8"/>
      <c r="W17" s="8"/>
      <c r="X17" s="8"/>
    </row>
    <row r="18" spans="1:45" s="17" customFormat="1" ht="27.75" thickTop="1" thickBot="1" x14ac:dyDescent="0.45">
      <c r="A18" s="159" t="s">
        <v>40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1"/>
    </row>
    <row r="19" spans="1:45" s="7" customFormat="1" ht="20.25" thickTop="1" thickBot="1" x14ac:dyDescent="0.35">
      <c r="A19" s="143" t="s">
        <v>41</v>
      </c>
      <c r="B19" s="144"/>
      <c r="C19" s="144"/>
      <c r="D19" s="144"/>
      <c r="E19" s="144"/>
      <c r="F19" s="144"/>
      <c r="G19" s="145"/>
      <c r="H19" s="143" t="s">
        <v>42</v>
      </c>
      <c r="I19" s="144"/>
      <c r="J19" s="144"/>
      <c r="K19" s="144"/>
      <c r="L19" s="144"/>
      <c r="M19" s="144"/>
      <c r="N19" s="145"/>
      <c r="O19" s="143" t="s">
        <v>43</v>
      </c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5"/>
      <c r="AC19" s="143" t="s">
        <v>44</v>
      </c>
      <c r="AD19" s="144"/>
      <c r="AE19" s="144"/>
      <c r="AF19" s="144"/>
      <c r="AG19" s="144"/>
      <c r="AH19" s="144"/>
      <c r="AI19" s="145"/>
      <c r="AJ19" s="143" t="s">
        <v>45</v>
      </c>
      <c r="AK19" s="144"/>
      <c r="AL19" s="144"/>
      <c r="AM19" s="144"/>
      <c r="AN19" s="144"/>
      <c r="AO19" s="144"/>
      <c r="AP19" s="145"/>
    </row>
    <row r="20" spans="1:45" s="18" customFormat="1" ht="63" thickTop="1" thickBot="1" x14ac:dyDescent="0.95">
      <c r="A20" s="149">
        <v>30</v>
      </c>
      <c r="B20" s="150"/>
      <c r="C20" s="150"/>
      <c r="D20" s="150"/>
      <c r="E20" s="150"/>
      <c r="F20" s="150"/>
      <c r="G20" s="151"/>
      <c r="H20" s="163" t="s">
        <v>65</v>
      </c>
      <c r="I20" s="164"/>
      <c r="J20" s="164"/>
      <c r="K20" s="164"/>
      <c r="L20" s="164"/>
      <c r="M20" s="164"/>
      <c r="N20" s="165"/>
      <c r="O20" s="152"/>
      <c r="P20" s="150"/>
      <c r="Q20" s="150"/>
      <c r="R20" s="150"/>
      <c r="S20" s="150"/>
      <c r="T20" s="150"/>
      <c r="U20" s="150"/>
      <c r="V20" s="150"/>
      <c r="W20" s="150"/>
      <c r="X20" s="10" t="s">
        <v>46</v>
      </c>
      <c r="Y20" s="150"/>
      <c r="Z20" s="150"/>
      <c r="AA20" s="150"/>
      <c r="AB20" s="151"/>
      <c r="AC20" s="153"/>
      <c r="AD20" s="154"/>
      <c r="AE20" s="154"/>
      <c r="AF20" s="154"/>
      <c r="AG20" s="154"/>
      <c r="AH20" s="154"/>
      <c r="AI20" s="155"/>
      <c r="AJ20" s="153"/>
      <c r="AK20" s="154"/>
      <c r="AL20" s="154"/>
      <c r="AM20" s="154"/>
      <c r="AN20" s="154"/>
      <c r="AO20" s="154"/>
      <c r="AP20" s="155"/>
      <c r="AS20" s="7"/>
    </row>
    <row r="21" spans="1:45" s="7" customFormat="1" ht="20.25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thickTop="1" thickBot="1" x14ac:dyDescent="0.35">
      <c r="A22" s="143" t="s">
        <v>47</v>
      </c>
      <c r="B22" s="144"/>
      <c r="C22" s="145"/>
      <c r="D22" s="143" t="s">
        <v>48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5"/>
      <c r="R22" s="146" t="s">
        <v>115</v>
      </c>
      <c r="S22" s="147"/>
      <c r="T22" s="147"/>
      <c r="U22" s="147"/>
      <c r="V22" s="147"/>
      <c r="W22" s="147"/>
      <c r="X22" s="148"/>
      <c r="Y22" s="143" t="s">
        <v>50</v>
      </c>
      <c r="Z22" s="144"/>
      <c r="AA22" s="145"/>
      <c r="AB22" s="143" t="s">
        <v>51</v>
      </c>
      <c r="AC22" s="144"/>
      <c r="AD22" s="145"/>
      <c r="AE22" s="143" t="s">
        <v>52</v>
      </c>
      <c r="AF22" s="144"/>
      <c r="AG22" s="145"/>
      <c r="AH22" s="143" t="s">
        <v>53</v>
      </c>
      <c r="AI22" s="144"/>
      <c r="AJ22" s="145"/>
      <c r="AK22" s="143" t="s">
        <v>54</v>
      </c>
      <c r="AL22" s="144"/>
      <c r="AM22" s="145"/>
      <c r="AN22" s="143" t="s">
        <v>55</v>
      </c>
      <c r="AO22" s="144"/>
      <c r="AP22" s="145"/>
    </row>
    <row r="23" spans="1:45" s="19" customFormat="1" ht="48" thickTop="1" thickBot="1" x14ac:dyDescent="0.75">
      <c r="A23" s="131"/>
      <c r="B23" s="132"/>
      <c r="C23" s="133"/>
      <c r="D23" s="134" t="str">
        <f>'Mapa 16'!A7</f>
        <v/>
      </c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6"/>
      <c r="R23" s="137" t="str">
        <f>'Mapa 16'!A8</f>
        <v/>
      </c>
      <c r="S23" s="138"/>
      <c r="T23" s="138"/>
      <c r="U23" s="138"/>
      <c r="V23" s="138"/>
      <c r="W23" s="138"/>
      <c r="X23" s="139"/>
      <c r="Y23" s="140"/>
      <c r="Z23" s="141"/>
      <c r="AA23" s="142"/>
      <c r="AB23" s="140"/>
      <c r="AC23" s="141"/>
      <c r="AD23" s="142"/>
      <c r="AE23" s="140"/>
      <c r="AF23" s="141"/>
      <c r="AG23" s="142"/>
      <c r="AH23" s="140"/>
      <c r="AI23" s="141"/>
      <c r="AJ23" s="142"/>
      <c r="AK23" s="140"/>
      <c r="AL23" s="141"/>
      <c r="AM23" s="142"/>
      <c r="AN23" s="140"/>
      <c r="AO23" s="141"/>
      <c r="AP23" s="142"/>
      <c r="AS23" s="20"/>
    </row>
    <row r="24" spans="1:45" s="19" customFormat="1" ht="48" customHeight="1" thickTop="1" thickBot="1" x14ac:dyDescent="0.75">
      <c r="A24" s="131"/>
      <c r="B24" s="132"/>
      <c r="C24" s="133"/>
      <c r="D24" s="134" t="str">
        <f>'Mapa 16'!A9</f>
        <v/>
      </c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7" t="str">
        <f>'Mapa 16'!A10</f>
        <v/>
      </c>
      <c r="S24" s="138"/>
      <c r="T24" s="138"/>
      <c r="U24" s="138"/>
      <c r="V24" s="138"/>
      <c r="W24" s="138"/>
      <c r="X24" s="139"/>
      <c r="Y24" s="140"/>
      <c r="Z24" s="141"/>
      <c r="AA24" s="142"/>
      <c r="AB24" s="140"/>
      <c r="AC24" s="141"/>
      <c r="AD24" s="142"/>
      <c r="AE24" s="140"/>
      <c r="AF24" s="141"/>
      <c r="AG24" s="142"/>
      <c r="AH24" s="140"/>
      <c r="AI24" s="141"/>
      <c r="AJ24" s="142"/>
      <c r="AK24" s="140"/>
      <c r="AL24" s="141"/>
      <c r="AM24" s="142"/>
      <c r="AN24" s="140"/>
      <c r="AO24" s="141"/>
      <c r="AP24" s="142"/>
    </row>
    <row r="25" spans="1:45" s="7" customFormat="1" ht="24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thickBot="1" x14ac:dyDescent="0.35">
      <c r="A26" s="129" t="s">
        <v>56</v>
      </c>
      <c r="B26" s="129"/>
      <c r="C26" s="129"/>
      <c r="D26" s="129"/>
      <c r="E26" s="129"/>
      <c r="F26" s="105"/>
      <c r="G26" s="105"/>
      <c r="H26" s="11"/>
      <c r="I26" s="11"/>
      <c r="J26" s="11"/>
      <c r="K26" s="11"/>
      <c r="L26" s="11"/>
      <c r="M26" s="11"/>
      <c r="N26" s="11"/>
      <c r="O26" s="11"/>
      <c r="P26" s="11"/>
      <c r="Q26" s="129" t="s">
        <v>57</v>
      </c>
      <c r="R26" s="129"/>
      <c r="S26" s="129"/>
      <c r="T26" s="129"/>
      <c r="U26" s="129"/>
      <c r="V26" s="129"/>
      <c r="W26" s="129"/>
      <c r="X26" s="12"/>
      <c r="Y26" s="105"/>
      <c r="Z26" s="105"/>
      <c r="AA26" s="105"/>
      <c r="AB26" s="11"/>
      <c r="AC26" s="11"/>
      <c r="AD26" s="11"/>
      <c r="AE26" s="11"/>
      <c r="AF26" s="11"/>
      <c r="AG26" s="11"/>
      <c r="AH26" s="11"/>
      <c r="AI26" s="129" t="s">
        <v>58</v>
      </c>
      <c r="AJ26" s="129"/>
      <c r="AK26" s="129"/>
      <c r="AL26" s="130"/>
      <c r="AM26" s="130"/>
      <c r="AN26" s="13" t="s">
        <v>46</v>
      </c>
      <c r="AO26" s="130"/>
      <c r="AP26" s="130"/>
    </row>
    <row r="27" spans="1:45" s="14" customFormat="1" ht="13.5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x14ac:dyDescent="0.2">
      <c r="R28" s="15"/>
      <c r="S28" s="15"/>
      <c r="T28" s="15"/>
      <c r="U28" s="15"/>
      <c r="V28" s="15"/>
      <c r="W28" s="15"/>
      <c r="X28" s="15"/>
    </row>
    <row r="29" spans="1:45" s="14" customFormat="1" ht="12.75" x14ac:dyDescent="0.2">
      <c r="R29" s="15"/>
      <c r="S29" s="15"/>
      <c r="T29" s="15"/>
      <c r="U29" s="15"/>
      <c r="V29" s="15"/>
      <c r="W29" s="15"/>
      <c r="X29" s="15"/>
    </row>
  </sheetData>
  <sheetProtection algorithmName="SHA-512" hashValue="gvVZUbc3sS0wE76PR1BTdFZP+ln23Q1dsloy0tlExJ6UT4mL9iB2VegRZ9n7gTlUV4N9Tz3q5D5nx5Vzl+ViMA==" saltValue="JA/2tc2pkGzBWkBuTVTjgg==" spinCount="100000" sheet="1" objects="1" scenarios="1"/>
  <mergeCells count="94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20:G20"/>
    <mergeCell ref="H20:N20"/>
    <mergeCell ref="O20:W20"/>
    <mergeCell ref="Y20:AB20"/>
    <mergeCell ref="AC20:AI20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N24:AP24"/>
    <mergeCell ref="A26:E26"/>
    <mergeCell ref="Q26:W26"/>
    <mergeCell ref="AI26:AK26"/>
    <mergeCell ref="AL26:AM26"/>
    <mergeCell ref="AO26:AP2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817E1-2BF8-4EC2-B560-BE0ACD2C0914}">
  <dimension ref="A1:AS15"/>
  <sheetViews>
    <sheetView topLeftCell="A7" zoomScale="70" zoomScaleNormal="70" workbookViewId="0">
      <selection activeCell="A15" sqref="A15:XFD27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156" t="str">
        <f>'Fase Grupos'!$AM$6</f>
        <v>Campeonato Nacional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45" s="17" customFormat="1" ht="26.25" x14ac:dyDescent="0.4">
      <c r="A2" s="157" t="s">
        <v>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</row>
    <row r="3" spans="1:45" s="7" customFormat="1" ht="19.5" thickBot="1" x14ac:dyDescent="0.35">
      <c r="A3" s="158" t="str">
        <f>CONCATENATE(SORTEIO!B12," ",SORTEIO!B14)</f>
        <v>Juvenil Masculino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159" t="s">
        <v>40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1"/>
    </row>
    <row r="5" spans="1:45" s="7" customFormat="1" ht="20.25" thickTop="1" thickBot="1" x14ac:dyDescent="0.35">
      <c r="A5" s="143" t="s">
        <v>41</v>
      </c>
      <c r="B5" s="144"/>
      <c r="C5" s="144"/>
      <c r="D5" s="144"/>
      <c r="E5" s="144"/>
      <c r="F5" s="144"/>
      <c r="G5" s="145"/>
      <c r="H5" s="143" t="s">
        <v>42</v>
      </c>
      <c r="I5" s="144"/>
      <c r="J5" s="144"/>
      <c r="K5" s="144"/>
      <c r="L5" s="144"/>
      <c r="M5" s="144"/>
      <c r="N5" s="145"/>
      <c r="O5" s="143" t="s">
        <v>43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5"/>
      <c r="AC5" s="143" t="s">
        <v>44</v>
      </c>
      <c r="AD5" s="144"/>
      <c r="AE5" s="144"/>
      <c r="AF5" s="144"/>
      <c r="AG5" s="144"/>
      <c r="AH5" s="144"/>
      <c r="AI5" s="145"/>
      <c r="AJ5" s="143" t="s">
        <v>45</v>
      </c>
      <c r="AK5" s="144"/>
      <c r="AL5" s="144"/>
      <c r="AM5" s="144"/>
      <c r="AN5" s="144"/>
      <c r="AO5" s="144"/>
      <c r="AP5" s="145"/>
    </row>
    <row r="6" spans="1:45" s="18" customFormat="1" ht="63" thickTop="1" thickBot="1" x14ac:dyDescent="0.95">
      <c r="A6" s="149">
        <v>32</v>
      </c>
      <c r="B6" s="150"/>
      <c r="C6" s="150"/>
      <c r="D6" s="150"/>
      <c r="E6" s="150"/>
      <c r="F6" s="150"/>
      <c r="G6" s="151"/>
      <c r="H6" s="163" t="s">
        <v>130</v>
      </c>
      <c r="I6" s="164"/>
      <c r="J6" s="164"/>
      <c r="K6" s="164"/>
      <c r="L6" s="164"/>
      <c r="M6" s="164"/>
      <c r="N6" s="165"/>
      <c r="O6" s="152"/>
      <c r="P6" s="150"/>
      <c r="Q6" s="150"/>
      <c r="R6" s="150"/>
      <c r="S6" s="150"/>
      <c r="T6" s="150"/>
      <c r="U6" s="150"/>
      <c r="V6" s="150"/>
      <c r="W6" s="150"/>
      <c r="X6" s="10" t="s">
        <v>46</v>
      </c>
      <c r="Y6" s="150"/>
      <c r="Z6" s="150"/>
      <c r="AA6" s="150"/>
      <c r="AB6" s="151"/>
      <c r="AC6" s="153"/>
      <c r="AD6" s="154"/>
      <c r="AE6" s="154"/>
      <c r="AF6" s="154"/>
      <c r="AG6" s="154"/>
      <c r="AH6" s="154"/>
      <c r="AI6" s="155"/>
      <c r="AJ6" s="153"/>
      <c r="AK6" s="154"/>
      <c r="AL6" s="154"/>
      <c r="AM6" s="154"/>
      <c r="AN6" s="154"/>
      <c r="AO6" s="154"/>
      <c r="AP6" s="155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143" t="s">
        <v>47</v>
      </c>
      <c r="B8" s="144"/>
      <c r="C8" s="145"/>
      <c r="D8" s="143" t="s">
        <v>48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46" t="s">
        <v>115</v>
      </c>
      <c r="S8" s="147"/>
      <c r="T8" s="147"/>
      <c r="U8" s="147"/>
      <c r="V8" s="147"/>
      <c r="W8" s="147"/>
      <c r="X8" s="148"/>
      <c r="Y8" s="143" t="s">
        <v>50</v>
      </c>
      <c r="Z8" s="144"/>
      <c r="AA8" s="145"/>
      <c r="AB8" s="143" t="s">
        <v>51</v>
      </c>
      <c r="AC8" s="144"/>
      <c r="AD8" s="145"/>
      <c r="AE8" s="143" t="s">
        <v>52</v>
      </c>
      <c r="AF8" s="144"/>
      <c r="AG8" s="145"/>
      <c r="AH8" s="143" t="s">
        <v>53</v>
      </c>
      <c r="AI8" s="144"/>
      <c r="AJ8" s="145"/>
      <c r="AK8" s="143" t="s">
        <v>54</v>
      </c>
      <c r="AL8" s="144"/>
      <c r="AM8" s="145"/>
      <c r="AN8" s="143" t="s">
        <v>55</v>
      </c>
      <c r="AO8" s="144"/>
      <c r="AP8" s="145"/>
    </row>
    <row r="9" spans="1:45" s="19" customFormat="1" ht="48" thickTop="1" thickBot="1" x14ac:dyDescent="0.75">
      <c r="A9" s="131"/>
      <c r="B9" s="132"/>
      <c r="C9" s="133"/>
      <c r="D9" s="134" t="str">
        <f>'Mapa 16'!C32</f>
        <v/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137" t="str">
        <f>'Mapa 16'!C33</f>
        <v/>
      </c>
      <c r="S9" s="138"/>
      <c r="T9" s="138"/>
      <c r="U9" s="138"/>
      <c r="V9" s="138"/>
      <c r="W9" s="138"/>
      <c r="X9" s="139"/>
      <c r="Y9" s="140"/>
      <c r="Z9" s="141"/>
      <c r="AA9" s="142"/>
      <c r="AB9" s="140"/>
      <c r="AC9" s="141"/>
      <c r="AD9" s="142"/>
      <c r="AE9" s="140"/>
      <c r="AF9" s="141"/>
      <c r="AG9" s="142"/>
      <c r="AH9" s="140"/>
      <c r="AI9" s="141"/>
      <c r="AJ9" s="142"/>
      <c r="AK9" s="140"/>
      <c r="AL9" s="141"/>
      <c r="AM9" s="142"/>
      <c r="AN9" s="140"/>
      <c r="AO9" s="141"/>
      <c r="AP9" s="142"/>
      <c r="AS9" s="20"/>
    </row>
    <row r="10" spans="1:45" s="19" customFormat="1" ht="48" customHeight="1" thickTop="1" thickBot="1" x14ac:dyDescent="0.75">
      <c r="A10" s="131"/>
      <c r="B10" s="132"/>
      <c r="C10" s="133"/>
      <c r="D10" s="134" t="str">
        <f>'Mapa 16'!C43</f>
        <v/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  <c r="R10" s="137" t="str">
        <f>'Mapa 16'!C44</f>
        <v/>
      </c>
      <c r="S10" s="138"/>
      <c r="T10" s="138"/>
      <c r="U10" s="138"/>
      <c r="V10" s="138"/>
      <c r="W10" s="138"/>
      <c r="X10" s="139"/>
      <c r="Y10" s="140"/>
      <c r="Z10" s="141"/>
      <c r="AA10" s="142"/>
      <c r="AB10" s="140"/>
      <c r="AC10" s="141"/>
      <c r="AD10" s="142"/>
      <c r="AE10" s="140"/>
      <c r="AF10" s="141"/>
      <c r="AG10" s="142"/>
      <c r="AH10" s="140"/>
      <c r="AI10" s="141"/>
      <c r="AJ10" s="142"/>
      <c r="AK10" s="140"/>
      <c r="AL10" s="141"/>
      <c r="AM10" s="142"/>
      <c r="AN10" s="140"/>
      <c r="AO10" s="141"/>
      <c r="AP10" s="142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129" t="s">
        <v>56</v>
      </c>
      <c r="B12" s="129"/>
      <c r="C12" s="129"/>
      <c r="D12" s="129"/>
      <c r="E12" s="129"/>
      <c r="F12" s="105"/>
      <c r="G12" s="105"/>
      <c r="H12" s="11"/>
      <c r="I12" s="11"/>
      <c r="J12" s="11"/>
      <c r="K12" s="11"/>
      <c r="L12" s="11"/>
      <c r="M12" s="11"/>
      <c r="N12" s="11"/>
      <c r="O12" s="11"/>
      <c r="P12" s="11"/>
      <c r="Q12" s="129" t="s">
        <v>57</v>
      </c>
      <c r="R12" s="129"/>
      <c r="S12" s="129"/>
      <c r="T12" s="129"/>
      <c r="U12" s="129"/>
      <c r="V12" s="129"/>
      <c r="W12" s="129"/>
      <c r="X12" s="12"/>
      <c r="Y12" s="105"/>
      <c r="Z12" s="105"/>
      <c r="AA12" s="105"/>
      <c r="AB12" s="11"/>
      <c r="AC12" s="11"/>
      <c r="AD12" s="11"/>
      <c r="AE12" s="11"/>
      <c r="AF12" s="11"/>
      <c r="AG12" s="11"/>
      <c r="AH12" s="11"/>
      <c r="AI12" s="129" t="s">
        <v>58</v>
      </c>
      <c r="AJ12" s="129"/>
      <c r="AK12" s="129"/>
      <c r="AL12" s="130"/>
      <c r="AM12" s="130"/>
      <c r="AN12" s="13" t="s">
        <v>46</v>
      </c>
      <c r="AO12" s="130"/>
      <c r="AP12" s="130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4" customFormat="1" ht="12.75" x14ac:dyDescent="0.2">
      <c r="R15" s="15"/>
      <c r="S15" s="15"/>
      <c r="T15" s="15"/>
      <c r="U15" s="15"/>
      <c r="V15" s="15"/>
      <c r="W15" s="15"/>
      <c r="X15" s="15"/>
    </row>
  </sheetData>
  <sheetProtection algorithmName="SHA-512" hashValue="sA9ZUTpJA6pVek5EXG8Y0JkLULYQEueEyvo9QS6D4dzwOphyKQPuawzVzc0DnPn5Bl/7yJLKY2xSB53qb2PNZQ==" saltValue="rI4a4f1BT7K2ERSyV9RfOA==" spinCount="100000" sheet="1" objects="1" scenarios="1"/>
  <mergeCells count="47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5C20-2EA0-42FA-9F96-41626B849D91}">
  <dimension ref="A1:AS14"/>
  <sheetViews>
    <sheetView zoomScale="70" zoomScaleNormal="70" workbookViewId="0">
      <selection activeCell="R10" sqref="R10:X10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156" t="str">
        <f>'Fase Grupos'!$AM$6</f>
        <v>Campeonato Nacional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45" s="17" customFormat="1" ht="26.25" x14ac:dyDescent="0.4">
      <c r="A2" s="157" t="s">
        <v>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</row>
    <row r="3" spans="1:45" s="7" customFormat="1" ht="19.5" thickBot="1" x14ac:dyDescent="0.35">
      <c r="A3" s="158" t="str">
        <f>CONCATENATE(SORTEIO!B12," ",SORTEIO!B14)</f>
        <v>Juvenil Masculino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159" t="s">
        <v>40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1"/>
    </row>
    <row r="5" spans="1:45" s="7" customFormat="1" ht="20.25" thickTop="1" thickBot="1" x14ac:dyDescent="0.35">
      <c r="A5" s="143" t="s">
        <v>41</v>
      </c>
      <c r="B5" s="144"/>
      <c r="C5" s="144"/>
      <c r="D5" s="144"/>
      <c r="E5" s="144"/>
      <c r="F5" s="144"/>
      <c r="G5" s="145"/>
      <c r="H5" s="143" t="s">
        <v>42</v>
      </c>
      <c r="I5" s="144"/>
      <c r="J5" s="144"/>
      <c r="K5" s="144"/>
      <c r="L5" s="144"/>
      <c r="M5" s="144"/>
      <c r="N5" s="145"/>
      <c r="O5" s="143" t="s">
        <v>43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5"/>
      <c r="AC5" s="143" t="s">
        <v>44</v>
      </c>
      <c r="AD5" s="144"/>
      <c r="AE5" s="144"/>
      <c r="AF5" s="144"/>
      <c r="AG5" s="144"/>
      <c r="AH5" s="144"/>
      <c r="AI5" s="145"/>
      <c r="AJ5" s="143" t="s">
        <v>45</v>
      </c>
      <c r="AK5" s="144"/>
      <c r="AL5" s="144"/>
      <c r="AM5" s="144"/>
      <c r="AN5" s="144"/>
      <c r="AO5" s="144"/>
      <c r="AP5" s="145"/>
    </row>
    <row r="6" spans="1:45" s="18" customFormat="1" ht="63" thickTop="1" thickBot="1" x14ac:dyDescent="0.95">
      <c r="A6" s="149">
        <v>35</v>
      </c>
      <c r="B6" s="150"/>
      <c r="C6" s="150"/>
      <c r="D6" s="150"/>
      <c r="E6" s="150"/>
      <c r="F6" s="150"/>
      <c r="G6" s="151"/>
      <c r="H6" s="163" t="s">
        <v>64</v>
      </c>
      <c r="I6" s="164"/>
      <c r="J6" s="164"/>
      <c r="K6" s="164"/>
      <c r="L6" s="164"/>
      <c r="M6" s="164"/>
      <c r="N6" s="165"/>
      <c r="O6" s="152"/>
      <c r="P6" s="150"/>
      <c r="Q6" s="150"/>
      <c r="R6" s="150"/>
      <c r="S6" s="150"/>
      <c r="T6" s="150"/>
      <c r="U6" s="150"/>
      <c r="V6" s="150"/>
      <c r="W6" s="150"/>
      <c r="X6" s="10" t="s">
        <v>46</v>
      </c>
      <c r="Y6" s="150"/>
      <c r="Z6" s="150"/>
      <c r="AA6" s="150"/>
      <c r="AB6" s="151"/>
      <c r="AC6" s="153"/>
      <c r="AD6" s="154"/>
      <c r="AE6" s="154"/>
      <c r="AF6" s="154"/>
      <c r="AG6" s="154"/>
      <c r="AH6" s="154"/>
      <c r="AI6" s="155"/>
      <c r="AJ6" s="153"/>
      <c r="AK6" s="154"/>
      <c r="AL6" s="154"/>
      <c r="AM6" s="154"/>
      <c r="AN6" s="154"/>
      <c r="AO6" s="154"/>
      <c r="AP6" s="155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143" t="s">
        <v>47</v>
      </c>
      <c r="B8" s="144"/>
      <c r="C8" s="145"/>
      <c r="D8" s="143" t="s">
        <v>48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46" t="s">
        <v>115</v>
      </c>
      <c r="S8" s="147"/>
      <c r="T8" s="147"/>
      <c r="U8" s="147"/>
      <c r="V8" s="147"/>
      <c r="W8" s="147"/>
      <c r="X8" s="148"/>
      <c r="Y8" s="143" t="s">
        <v>50</v>
      </c>
      <c r="Z8" s="144"/>
      <c r="AA8" s="145"/>
      <c r="AB8" s="143" t="s">
        <v>51</v>
      </c>
      <c r="AC8" s="144"/>
      <c r="AD8" s="145"/>
      <c r="AE8" s="143" t="s">
        <v>52</v>
      </c>
      <c r="AF8" s="144"/>
      <c r="AG8" s="145"/>
      <c r="AH8" s="143" t="s">
        <v>53</v>
      </c>
      <c r="AI8" s="144"/>
      <c r="AJ8" s="145"/>
      <c r="AK8" s="143" t="s">
        <v>54</v>
      </c>
      <c r="AL8" s="144"/>
      <c r="AM8" s="145"/>
      <c r="AN8" s="143" t="s">
        <v>55</v>
      </c>
      <c r="AO8" s="144"/>
      <c r="AP8" s="145"/>
    </row>
    <row r="9" spans="1:45" s="19" customFormat="1" ht="48" thickTop="1" thickBot="1" x14ac:dyDescent="0.75">
      <c r="A9" s="131"/>
      <c r="B9" s="132"/>
      <c r="C9" s="133"/>
      <c r="D9" s="134" t="str">
        <f>'Mapa 16'!Z27</f>
        <v/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137" t="str">
        <f>'Mapa 16'!Z28</f>
        <v/>
      </c>
      <c r="S9" s="138"/>
      <c r="T9" s="138"/>
      <c r="U9" s="138"/>
      <c r="V9" s="138"/>
      <c r="W9" s="138"/>
      <c r="X9" s="139"/>
      <c r="Y9" s="140"/>
      <c r="Z9" s="141"/>
      <c r="AA9" s="142"/>
      <c r="AB9" s="140"/>
      <c r="AC9" s="141"/>
      <c r="AD9" s="142"/>
      <c r="AE9" s="140"/>
      <c r="AF9" s="141"/>
      <c r="AG9" s="142"/>
      <c r="AH9" s="140"/>
      <c r="AI9" s="141"/>
      <c r="AJ9" s="142"/>
      <c r="AK9" s="140"/>
      <c r="AL9" s="141"/>
      <c r="AM9" s="142"/>
      <c r="AN9" s="140"/>
      <c r="AO9" s="141"/>
      <c r="AP9" s="142"/>
      <c r="AS9" s="20"/>
    </row>
    <row r="10" spans="1:45" s="19" customFormat="1" ht="48" customHeight="1" thickTop="1" thickBot="1" x14ac:dyDescent="0.75">
      <c r="A10" s="131"/>
      <c r="B10" s="132"/>
      <c r="C10" s="133"/>
      <c r="D10" s="134" t="str">
        <f>'Mapa 16'!A38</f>
        <v/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  <c r="R10" s="137" t="str">
        <f>'Mapa 16'!A39</f>
        <v/>
      </c>
      <c r="S10" s="138"/>
      <c r="T10" s="138"/>
      <c r="U10" s="138"/>
      <c r="V10" s="138"/>
      <c r="W10" s="138"/>
      <c r="X10" s="139"/>
      <c r="Y10" s="140"/>
      <c r="Z10" s="141"/>
      <c r="AA10" s="142"/>
      <c r="AB10" s="140"/>
      <c r="AC10" s="141"/>
      <c r="AD10" s="142"/>
      <c r="AE10" s="140"/>
      <c r="AF10" s="141"/>
      <c r="AG10" s="142"/>
      <c r="AH10" s="140"/>
      <c r="AI10" s="141"/>
      <c r="AJ10" s="142"/>
      <c r="AK10" s="140"/>
      <c r="AL10" s="141"/>
      <c r="AM10" s="142"/>
      <c r="AN10" s="140"/>
      <c r="AO10" s="141"/>
      <c r="AP10" s="142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129" t="s">
        <v>56</v>
      </c>
      <c r="B12" s="129"/>
      <c r="C12" s="129"/>
      <c r="D12" s="129"/>
      <c r="E12" s="129"/>
      <c r="F12" s="105"/>
      <c r="G12" s="105"/>
      <c r="H12" s="11"/>
      <c r="I12" s="11"/>
      <c r="J12" s="11"/>
      <c r="K12" s="11"/>
      <c r="L12" s="11"/>
      <c r="M12" s="11"/>
      <c r="N12" s="11"/>
      <c r="O12" s="11"/>
      <c r="P12" s="11"/>
      <c r="Q12" s="129" t="s">
        <v>57</v>
      </c>
      <c r="R12" s="129"/>
      <c r="S12" s="129"/>
      <c r="T12" s="129"/>
      <c r="U12" s="129"/>
      <c r="V12" s="129"/>
      <c r="W12" s="129"/>
      <c r="X12" s="12"/>
      <c r="Y12" s="105"/>
      <c r="Z12" s="105"/>
      <c r="AA12" s="105"/>
      <c r="AB12" s="11"/>
      <c r="AC12" s="11"/>
      <c r="AD12" s="11"/>
      <c r="AE12" s="11"/>
      <c r="AF12" s="11"/>
      <c r="AG12" s="11"/>
      <c r="AH12" s="11"/>
      <c r="AI12" s="129" t="s">
        <v>58</v>
      </c>
      <c r="AJ12" s="129"/>
      <c r="AK12" s="129"/>
      <c r="AL12" s="130"/>
      <c r="AM12" s="130"/>
      <c r="AN12" s="13" t="s">
        <v>46</v>
      </c>
      <c r="AO12" s="130"/>
      <c r="AP12" s="130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</sheetData>
  <sheetProtection algorithmName="SHA-512" hashValue="EWCeRDZXghZu86taqN2ycoYRQ4C+BZ39W99WQ0z9HBD4WhXAuGs4lh/3de1odxjPUE3N415DXsjfGwh+TuoFbw==" saltValue="cWL9zrrEfvW1ny0fT4bwuw==" spinCount="100000" sheet="1" objects="1" scenarios="1"/>
  <mergeCells count="47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CF0A-C498-47FB-BD6A-86CBE808DC77}">
  <dimension ref="A1:AS14"/>
  <sheetViews>
    <sheetView zoomScale="70" zoomScaleNormal="70" workbookViewId="0">
      <selection activeCell="D9" sqref="D9:Q9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156" t="str">
        <f>'Fase Grupos'!$AM$6</f>
        <v>Campeonato Nacional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45" s="17" customFormat="1" ht="26.25" x14ac:dyDescent="0.4">
      <c r="A2" s="157" t="s">
        <v>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</row>
    <row r="3" spans="1:45" s="7" customFormat="1" ht="19.5" thickBot="1" x14ac:dyDescent="0.35">
      <c r="A3" s="158" t="str">
        <f>CONCATENATE(SORTEIO!B12," ",SORTEIO!B14)</f>
        <v>Juvenil Masculino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159" t="s">
        <v>40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1"/>
    </row>
    <row r="5" spans="1:45" s="7" customFormat="1" ht="20.25" thickTop="1" thickBot="1" x14ac:dyDescent="0.35">
      <c r="A5" s="143" t="s">
        <v>41</v>
      </c>
      <c r="B5" s="144"/>
      <c r="C5" s="144"/>
      <c r="D5" s="144"/>
      <c r="E5" s="144"/>
      <c r="F5" s="144"/>
      <c r="G5" s="145"/>
      <c r="H5" s="143" t="s">
        <v>42</v>
      </c>
      <c r="I5" s="144"/>
      <c r="J5" s="144"/>
      <c r="K5" s="144"/>
      <c r="L5" s="144"/>
      <c r="M5" s="144"/>
      <c r="N5" s="145"/>
      <c r="O5" s="143" t="s">
        <v>43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5"/>
      <c r="AC5" s="143" t="s">
        <v>44</v>
      </c>
      <c r="AD5" s="144"/>
      <c r="AE5" s="144"/>
      <c r="AF5" s="144"/>
      <c r="AG5" s="144"/>
      <c r="AH5" s="144"/>
      <c r="AI5" s="145"/>
      <c r="AJ5" s="143" t="s">
        <v>45</v>
      </c>
      <c r="AK5" s="144"/>
      <c r="AL5" s="144"/>
      <c r="AM5" s="144"/>
      <c r="AN5" s="144"/>
      <c r="AO5" s="144"/>
      <c r="AP5" s="145"/>
    </row>
    <row r="6" spans="1:45" s="18" customFormat="1" ht="63" thickTop="1" thickBot="1" x14ac:dyDescent="0.95">
      <c r="A6" s="149">
        <v>36</v>
      </c>
      <c r="B6" s="150"/>
      <c r="C6" s="150"/>
      <c r="D6" s="150"/>
      <c r="E6" s="150"/>
      <c r="F6" s="150"/>
      <c r="G6" s="151"/>
      <c r="H6" s="166" t="s">
        <v>120</v>
      </c>
      <c r="I6" s="167"/>
      <c r="J6" s="167"/>
      <c r="K6" s="167"/>
      <c r="L6" s="167"/>
      <c r="M6" s="167"/>
      <c r="N6" s="168"/>
      <c r="O6" s="152"/>
      <c r="P6" s="150"/>
      <c r="Q6" s="150"/>
      <c r="R6" s="150"/>
      <c r="S6" s="150"/>
      <c r="T6" s="150"/>
      <c r="U6" s="150"/>
      <c r="V6" s="150"/>
      <c r="W6" s="150"/>
      <c r="X6" s="10" t="s">
        <v>46</v>
      </c>
      <c r="Y6" s="150"/>
      <c r="Z6" s="150"/>
      <c r="AA6" s="150"/>
      <c r="AB6" s="151"/>
      <c r="AC6" s="153"/>
      <c r="AD6" s="154"/>
      <c r="AE6" s="154"/>
      <c r="AF6" s="154"/>
      <c r="AG6" s="154"/>
      <c r="AH6" s="154"/>
      <c r="AI6" s="155"/>
      <c r="AJ6" s="153"/>
      <c r="AK6" s="154"/>
      <c r="AL6" s="154"/>
      <c r="AM6" s="154"/>
      <c r="AN6" s="154"/>
      <c r="AO6" s="154"/>
      <c r="AP6" s="155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143" t="s">
        <v>47</v>
      </c>
      <c r="B8" s="144"/>
      <c r="C8" s="145"/>
      <c r="D8" s="143" t="s">
        <v>48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46" t="s">
        <v>115</v>
      </c>
      <c r="S8" s="147"/>
      <c r="T8" s="147"/>
      <c r="U8" s="147"/>
      <c r="V8" s="147"/>
      <c r="W8" s="147"/>
      <c r="X8" s="148"/>
      <c r="Y8" s="143" t="s">
        <v>50</v>
      </c>
      <c r="Z8" s="144"/>
      <c r="AA8" s="145"/>
      <c r="AB8" s="143" t="s">
        <v>51</v>
      </c>
      <c r="AC8" s="144"/>
      <c r="AD8" s="145"/>
      <c r="AE8" s="143" t="s">
        <v>52</v>
      </c>
      <c r="AF8" s="144"/>
      <c r="AG8" s="145"/>
      <c r="AH8" s="143" t="s">
        <v>53</v>
      </c>
      <c r="AI8" s="144"/>
      <c r="AJ8" s="145"/>
      <c r="AK8" s="143" t="s">
        <v>54</v>
      </c>
      <c r="AL8" s="144"/>
      <c r="AM8" s="145"/>
      <c r="AN8" s="143" t="s">
        <v>55</v>
      </c>
      <c r="AO8" s="144"/>
      <c r="AP8" s="145"/>
    </row>
    <row r="9" spans="1:45" s="19" customFormat="1" ht="48" thickTop="1" thickBot="1" x14ac:dyDescent="0.75">
      <c r="A9" s="131"/>
      <c r="B9" s="132"/>
      <c r="C9" s="133"/>
      <c r="D9" s="134" t="str">
        <f>'Mapa 16'!Z7</f>
        <v/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137" t="str">
        <f>'Mapa 16'!Z8</f>
        <v/>
      </c>
      <c r="S9" s="138"/>
      <c r="T9" s="138"/>
      <c r="U9" s="138"/>
      <c r="V9" s="138"/>
      <c r="W9" s="138"/>
      <c r="X9" s="139"/>
      <c r="Y9" s="140"/>
      <c r="Z9" s="141"/>
      <c r="AA9" s="142"/>
      <c r="AB9" s="140"/>
      <c r="AC9" s="141"/>
      <c r="AD9" s="142"/>
      <c r="AE9" s="140"/>
      <c r="AF9" s="141"/>
      <c r="AG9" s="142"/>
      <c r="AH9" s="140"/>
      <c r="AI9" s="141"/>
      <c r="AJ9" s="142"/>
      <c r="AK9" s="140"/>
      <c r="AL9" s="141"/>
      <c r="AM9" s="142"/>
      <c r="AN9" s="140"/>
      <c r="AO9" s="141"/>
      <c r="AP9" s="142"/>
      <c r="AS9" s="20"/>
    </row>
    <row r="10" spans="1:45" s="19" customFormat="1" ht="48" customHeight="1" thickTop="1" thickBot="1" x14ac:dyDescent="0.75">
      <c r="A10" s="131"/>
      <c r="B10" s="132"/>
      <c r="C10" s="133"/>
      <c r="D10" s="134" t="str">
        <f>'Mapa 16'!Z9</f>
        <v/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  <c r="R10" s="137" t="str">
        <f>'Mapa 16'!Z10</f>
        <v/>
      </c>
      <c r="S10" s="138"/>
      <c r="T10" s="138"/>
      <c r="U10" s="138"/>
      <c r="V10" s="138"/>
      <c r="W10" s="138"/>
      <c r="X10" s="139"/>
      <c r="Y10" s="140"/>
      <c r="Z10" s="141"/>
      <c r="AA10" s="142"/>
      <c r="AB10" s="140"/>
      <c r="AC10" s="141"/>
      <c r="AD10" s="142"/>
      <c r="AE10" s="140"/>
      <c r="AF10" s="141"/>
      <c r="AG10" s="142"/>
      <c r="AH10" s="140"/>
      <c r="AI10" s="141"/>
      <c r="AJ10" s="142"/>
      <c r="AK10" s="140"/>
      <c r="AL10" s="141"/>
      <c r="AM10" s="142"/>
      <c r="AN10" s="140"/>
      <c r="AO10" s="141"/>
      <c r="AP10" s="142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129" t="s">
        <v>56</v>
      </c>
      <c r="B12" s="129"/>
      <c r="C12" s="129"/>
      <c r="D12" s="129"/>
      <c r="E12" s="129"/>
      <c r="F12" s="105"/>
      <c r="G12" s="105"/>
      <c r="H12" s="11"/>
      <c r="I12" s="11"/>
      <c r="J12" s="11"/>
      <c r="K12" s="11"/>
      <c r="L12" s="11"/>
      <c r="M12" s="11"/>
      <c r="N12" s="11"/>
      <c r="O12" s="11"/>
      <c r="P12" s="11"/>
      <c r="Q12" s="129" t="s">
        <v>57</v>
      </c>
      <c r="R12" s="129"/>
      <c r="S12" s="129"/>
      <c r="T12" s="129"/>
      <c r="U12" s="129"/>
      <c r="V12" s="129"/>
      <c r="W12" s="129"/>
      <c r="X12" s="12"/>
      <c r="Y12" s="105"/>
      <c r="Z12" s="105"/>
      <c r="AA12" s="105"/>
      <c r="AB12" s="11"/>
      <c r="AC12" s="11"/>
      <c r="AD12" s="11"/>
      <c r="AE12" s="11"/>
      <c r="AF12" s="11"/>
      <c r="AG12" s="11"/>
      <c r="AH12" s="11"/>
      <c r="AI12" s="129" t="s">
        <v>58</v>
      </c>
      <c r="AJ12" s="129"/>
      <c r="AK12" s="129"/>
      <c r="AL12" s="130"/>
      <c r="AM12" s="130"/>
      <c r="AN12" s="13" t="s">
        <v>46</v>
      </c>
      <c r="AO12" s="130"/>
      <c r="AP12" s="130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</sheetData>
  <sheetProtection algorithmName="SHA-512" hashValue="+oc1qnnm40bGpvY+iRD5PhutYxwKnPSxlol67mhkhqLQewkFUCzhfjcMaHPZJlfjFyFq83R7AGqnU6NRUBi4oA==" saltValue="FSCjn1DAdOPYeux7gZ523Q==" spinCount="100000" sheet="1" objects="1" scenarios="1"/>
  <mergeCells count="47"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12:E12"/>
    <mergeCell ref="Q12:W12"/>
    <mergeCell ref="AI12:AK12"/>
    <mergeCell ref="AL12:AM12"/>
    <mergeCell ref="AO12:AP1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/>
  <dimension ref="D2:F13"/>
  <sheetViews>
    <sheetView workbookViewId="0">
      <selection activeCell="D30" sqref="D30"/>
    </sheetView>
  </sheetViews>
  <sheetFormatPr defaultRowHeight="15" x14ac:dyDescent="0.25"/>
  <cols>
    <col min="4" max="4" width="13" customWidth="1"/>
    <col min="6" max="6" width="13.42578125" customWidth="1"/>
  </cols>
  <sheetData>
    <row r="2" spans="4:6" x14ac:dyDescent="0.25">
      <c r="D2" t="s">
        <v>23</v>
      </c>
      <c r="F2" t="s">
        <v>20</v>
      </c>
    </row>
    <row r="3" spans="4:6" x14ac:dyDescent="0.25">
      <c r="D3" s="2" t="s">
        <v>24</v>
      </c>
      <c r="F3" s="2" t="s">
        <v>21</v>
      </c>
    </row>
    <row r="4" spans="4:6" x14ac:dyDescent="0.25">
      <c r="D4" s="2" t="s">
        <v>25</v>
      </c>
      <c r="F4" s="2" t="s">
        <v>22</v>
      </c>
    </row>
    <row r="5" spans="4:6" x14ac:dyDescent="0.25">
      <c r="D5" s="2" t="s">
        <v>26</v>
      </c>
    </row>
    <row r="6" spans="4:6" x14ac:dyDescent="0.25">
      <c r="D6" s="2" t="s">
        <v>27</v>
      </c>
    </row>
    <row r="10" spans="4:6" x14ac:dyDescent="0.25">
      <c r="D10" t="s">
        <v>30</v>
      </c>
    </row>
    <row r="11" spans="4:6" x14ac:dyDescent="0.25">
      <c r="D11" s="2" t="s">
        <v>31</v>
      </c>
    </row>
    <row r="12" spans="4:6" x14ac:dyDescent="0.25">
      <c r="D12" s="2" t="s">
        <v>32</v>
      </c>
    </row>
    <row r="13" spans="4:6" x14ac:dyDescent="0.25">
      <c r="D13" s="2" t="s">
        <v>33</v>
      </c>
    </row>
  </sheetData>
  <phoneticPr fontId="0" type="noConversion"/>
  <dataValidations count="1">
    <dataValidation type="list" allowBlank="1" showInputMessage="1" showErrorMessage="1" sqref="D3:D6" xr:uid="{00000000-0002-0000-0900-000000000000}">
      <formula1>$D$3:$D$6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5:AZ153"/>
  <sheetViews>
    <sheetView view="pageBreakPreview" topLeftCell="A130" zoomScale="60" zoomScaleNormal="100" workbookViewId="0">
      <selection activeCell="J29" sqref="J29:K29"/>
    </sheetView>
  </sheetViews>
  <sheetFormatPr defaultRowHeight="15" x14ac:dyDescent="0.25"/>
  <cols>
    <col min="1" max="1" width="2.7109375" style="184" customWidth="1"/>
    <col min="2" max="2" width="5" style="184" customWidth="1"/>
    <col min="3" max="3" width="3.42578125" style="184" bestFit="1" customWidth="1"/>
    <col min="4" max="4" width="3.140625" style="184" customWidth="1"/>
    <col min="5" max="14" width="3.85546875" style="184" customWidth="1"/>
    <col min="15" max="37" width="3.85546875" style="184" hidden="1" customWidth="1"/>
    <col min="38" max="38" width="3.85546875" style="184" customWidth="1"/>
    <col min="39" max="39" width="5.28515625" style="184" customWidth="1"/>
    <col min="40" max="40" width="7.85546875" style="184" customWidth="1"/>
    <col min="41" max="41" width="23.140625" style="184" customWidth="1"/>
    <col min="42" max="42" width="19.5703125" style="184" customWidth="1"/>
    <col min="43" max="45" width="8.85546875" style="184" customWidth="1"/>
    <col min="46" max="46" width="8.85546875" style="184" hidden="1" customWidth="1"/>
    <col min="47" max="48" width="12.5703125" style="184" customWidth="1"/>
    <col min="49" max="49" width="12.85546875" style="184" customWidth="1"/>
    <col min="50" max="50" width="11.5703125" style="184" hidden="1" customWidth="1"/>
    <col min="51" max="52" width="0" style="184" hidden="1" customWidth="1"/>
    <col min="53" max="16384" width="9.140625" style="184"/>
  </cols>
  <sheetData>
    <row r="5" spans="1:52" ht="79.5" customHeight="1" x14ac:dyDescent="0.25"/>
    <row r="6" spans="1:52" ht="39.75" customHeight="1" x14ac:dyDescent="0.4">
      <c r="AM6" s="185" t="str">
        <f>SORTEIO!A7</f>
        <v>Campeonato Nacional</v>
      </c>
      <c r="AN6" s="185"/>
      <c r="AO6" s="185"/>
      <c r="AP6" s="185"/>
      <c r="AQ6" s="185"/>
      <c r="AR6" s="185"/>
      <c r="AS6" s="185"/>
      <c r="AT6" s="185"/>
      <c r="AU6" s="185"/>
      <c r="AV6" s="185"/>
      <c r="AW6" s="186"/>
    </row>
    <row r="7" spans="1:52" ht="15.75" x14ac:dyDescent="0.25">
      <c r="AM7" s="187"/>
      <c r="AN7" s="187"/>
      <c r="AO7" s="188"/>
      <c r="AP7" s="189"/>
      <c r="AQ7" s="189"/>
      <c r="AR7" s="189"/>
      <c r="AS7" s="189"/>
      <c r="AT7" s="189"/>
      <c r="AU7" s="187"/>
      <c r="AV7" s="187"/>
    </row>
    <row r="8" spans="1:52" ht="15.75" x14ac:dyDescent="0.25">
      <c r="AM8" s="190" t="s">
        <v>113</v>
      </c>
      <c r="AN8" s="191"/>
      <c r="AO8" s="192" t="str">
        <f>SORTEIO!B10</f>
        <v>Regional</v>
      </c>
      <c r="AP8" s="188"/>
      <c r="AQ8" s="187"/>
      <c r="AR8" s="187"/>
      <c r="AS8" s="187"/>
      <c r="AT8" s="187"/>
      <c r="AU8" s="187"/>
      <c r="AV8" s="187"/>
    </row>
    <row r="9" spans="1:52" ht="15.75" x14ac:dyDescent="0.25">
      <c r="AM9" s="193" t="s">
        <v>28</v>
      </c>
      <c r="AN9" s="191"/>
      <c r="AO9" s="192" t="str">
        <f>SORTEIO!B12</f>
        <v>Juvenil</v>
      </c>
      <c r="AP9" s="189"/>
      <c r="AQ9" s="189"/>
      <c r="AR9" s="189"/>
      <c r="AS9" s="194"/>
      <c r="AT9" s="194"/>
      <c r="AU9" s="187"/>
      <c r="AV9" s="187"/>
    </row>
    <row r="10" spans="1:52" ht="15.75" x14ac:dyDescent="0.25">
      <c r="AM10" s="193" t="s">
        <v>114</v>
      </c>
      <c r="AN10" s="193"/>
      <c r="AO10" s="195" t="str">
        <f>SORTEIO!B14</f>
        <v>Masculino</v>
      </c>
      <c r="AP10" s="188"/>
      <c r="AQ10" s="196"/>
      <c r="AR10" s="196"/>
      <c r="AS10" s="187"/>
      <c r="AT10" s="187"/>
      <c r="AU10" s="187"/>
    </row>
    <row r="11" spans="1:52" ht="39.75" customHeight="1" thickBot="1" x14ac:dyDescent="0.3">
      <c r="A11" s="197" t="s">
        <v>63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AS11" s="199"/>
      <c r="AT11" s="199"/>
      <c r="AU11" s="200"/>
      <c r="AV11" s="200"/>
    </row>
    <row r="12" spans="1:52" ht="95.25" customHeight="1" thickBot="1" x14ac:dyDescent="0.3">
      <c r="A12" s="201" t="s">
        <v>125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O12" s="202" t="s">
        <v>62</v>
      </c>
      <c r="AQ12" s="203">
        <f>AO14</f>
        <v>0</v>
      </c>
      <c r="AR12" s="204">
        <f>AO16</f>
        <v>0</v>
      </c>
      <c r="AS12" s="205">
        <f>AO18</f>
        <v>0</v>
      </c>
      <c r="AT12" s="206">
        <f>AO20</f>
        <v>0</v>
      </c>
    </row>
    <row r="13" spans="1:52" ht="18" customHeight="1" thickBot="1" x14ac:dyDescent="0.3">
      <c r="AM13" s="207"/>
      <c r="AN13" s="207"/>
      <c r="AO13" s="208" t="s">
        <v>4</v>
      </c>
      <c r="AP13" s="209" t="s">
        <v>5</v>
      </c>
      <c r="AQ13" s="210"/>
      <c r="AR13" s="211"/>
      <c r="AS13" s="212"/>
      <c r="AT13" s="213"/>
      <c r="AU13" s="214" t="s">
        <v>17</v>
      </c>
      <c r="AV13" s="215" t="s">
        <v>18</v>
      </c>
    </row>
    <row r="14" spans="1:52" x14ac:dyDescent="0.25">
      <c r="A14" s="5">
        <v>1</v>
      </c>
      <c r="B14" s="329"/>
      <c r="C14" s="354">
        <v>1</v>
      </c>
      <c r="D14" s="354">
        <v>3</v>
      </c>
      <c r="E14" s="297"/>
      <c r="F14" s="303"/>
      <c r="G14" s="309"/>
      <c r="H14" s="310"/>
      <c r="I14" s="306"/>
      <c r="J14" s="303"/>
      <c r="K14" s="309"/>
      <c r="L14" s="310"/>
      <c r="M14" s="306"/>
      <c r="N14" s="298"/>
      <c r="O14" s="221">
        <f t="shared" ref="O14:O20" si="0">IF(E14="wo",0,IF(F14="wo",1,IF(E14&gt;F14,1,0)))</f>
        <v>0</v>
      </c>
      <c r="P14" s="221">
        <f t="shared" ref="P14:P20" si="1">IF(E14="wo",1,IF(F14="wo",0,IF(F14&gt;E14,1,0)))</f>
        <v>0</v>
      </c>
      <c r="Q14" s="221">
        <f t="shared" ref="Q14:Q20" si="2">IF(G14="wo",0,IF(H14="wo",1,IF(G14&gt;H14,1,0)))</f>
        <v>0</v>
      </c>
      <c r="R14" s="221">
        <f t="shared" ref="R14:R20" si="3">IF(G14="wo",1,IF(H14="wo",0,IF(H14&gt;G14,1,0)))</f>
        <v>0</v>
      </c>
      <c r="S14" s="221">
        <f t="shared" ref="S14:S20" si="4">IF(I14="wo",0,IF(J14="wo",1,IF(I14&gt;J14,1,0)))</f>
        <v>0</v>
      </c>
      <c r="T14" s="221">
        <f t="shared" ref="T14:T20" si="5">IF(I14="wo",1,IF(J14="wo",0,IF(J14&gt;I14,1,0)))</f>
        <v>0</v>
      </c>
      <c r="U14" s="221">
        <f t="shared" ref="U14:U20" si="6">IF(K14="wo",0,IF(L14="wo",1,IF(K14&gt;L14,1,0)))</f>
        <v>0</v>
      </c>
      <c r="V14" s="221">
        <f t="shared" ref="V14:V20" si="7">IF(K14="wo",1,IF(L14="wo",0,IF(L14&gt;K14,1,0)))</f>
        <v>0</v>
      </c>
      <c r="W14" s="221">
        <f t="shared" ref="W14:W20" si="8">IF(M14="wo",0,IF(N14="wo",1,IF(M14&gt;N14,1,0)))</f>
        <v>0</v>
      </c>
      <c r="X14" s="221">
        <f t="shared" ref="X14:X20" si="9">IF(M14="wo",1,IF(N14="wo",0,IF(N14&gt;M14,1,0)))</f>
        <v>0</v>
      </c>
      <c r="Y14" s="222">
        <f t="shared" ref="Y14:Z20" si="10">IF(E14="wo","wo",+O14+Q14+S14+U14+W14)</f>
        <v>0</v>
      </c>
      <c r="Z14" s="222">
        <f t="shared" si="10"/>
        <v>0</v>
      </c>
      <c r="AA14" s="223">
        <f t="shared" ref="AA14:AA20" si="11">IF(E14="",0,IF(E14="wo",0,IF(F14="wo",2,IF(Y14=Z14,0,IF(Y14&gt;Z14,2,1)))))</f>
        <v>0</v>
      </c>
      <c r="AB14" s="223">
        <f t="shared" ref="AB14:AB20" si="12">IF(F14="",0,IF(F14="wo",0,IF(E14="wo",2,IF(Z14=Y14,0,IF(Z14&gt;Y14,2,1)))))</f>
        <v>0</v>
      </c>
      <c r="AC14" s="224" t="str">
        <f t="shared" ref="AC14:AC20" si="13">IF(E14="","",IF(E14="wo",0,IF(F14="wo",0,IF(E14=F14,"ERROR",IF(E14&gt;F14,F14,-1*E14)))))</f>
        <v/>
      </c>
      <c r="AD14" s="224" t="str">
        <f t="shared" ref="AD14:AD20" si="14">IF(G14="","",IF(G14="wo",0,IF(H14="wo",0,IF(G14=H14,"ERROR",IF(G14&gt;H14,H14,-1*G14)))))</f>
        <v/>
      </c>
      <c r="AE14" s="224" t="str">
        <f t="shared" ref="AE14:AE20" si="15">IF(I14="","",IF(I14="wo",0,IF(J14="wo",0,IF(I14=J14,"ERROR",IF(I14&gt;J14,J14,-1*I14)))))</f>
        <v/>
      </c>
      <c r="AF14" s="224" t="str">
        <f t="shared" ref="AF14:AF20" si="16">IF(K14="","",IF(K14="wo",0,IF(L14="wo",0,IF(K14=L14,"ERROR",IF(K14&gt;L14,L14,-1*K14)))))</f>
        <v/>
      </c>
      <c r="AG14" s="224" t="str">
        <f t="shared" ref="AG14:AG20" si="17">IF(M14="","",IF(M14="wo",0,IF(N14="wo",0,IF(M14=N14,"ERROR",IF(M14&gt;N14,N14,-1*M14)))))</f>
        <v/>
      </c>
      <c r="AH14" s="225" t="str">
        <f t="shared" ref="AH14:AH20" si="18">IF(E14="","",(IF(K14="",AC14&amp;", "&amp;AD14&amp;", "&amp;AE14,IF(M14="",AC14&amp;", "&amp;AD14&amp;", "&amp;AE14&amp;", "&amp;AF14,AC14&amp;","&amp;AD14&amp;","&amp;AE14&amp;","&amp;AF14&amp;","&amp;AG14))))</f>
        <v/>
      </c>
      <c r="AI14" s="226">
        <f>SUMIF(C14:C21,1,AA14:AA21)+SUMIF(D14:D21,1,AB14:AB21)</f>
        <v>0</v>
      </c>
      <c r="AJ14" s="226" t="str">
        <f>IF(AI14&lt;&gt;0,RANK(AI14,AI14:AI21),"")</f>
        <v/>
      </c>
      <c r="AK14" s="227"/>
      <c r="AL14" s="228"/>
      <c r="AM14" s="229">
        <v>1</v>
      </c>
      <c r="AN14" s="230">
        <f>B14</f>
        <v>0</v>
      </c>
      <c r="AO14" s="231">
        <f>IF(AN14=0,0,VLOOKUP(AN14,SORTEIO!$A$18:$C$49,2,FALSE))</f>
        <v>0</v>
      </c>
      <c r="AP14" s="232">
        <f>IF(AN14=0,0,VLOOKUP(AN14,SORTEIO!$A$18:$C$49,3,FALSE))</f>
        <v>0</v>
      </c>
      <c r="AQ14" s="233"/>
      <c r="AR14" s="234" t="str">
        <f>IF(AND(Y16=0,Z16=0),"",Y16&amp;" - "&amp;Z16)</f>
        <v/>
      </c>
      <c r="AS14" s="235" t="str">
        <f>IF(AND(Y14=0,Z14=0),"",Y14&amp;" - "&amp;Z14)</f>
        <v/>
      </c>
      <c r="AT14" s="236" t="str">
        <f>IF(AND(Y18=0,Z18=0),"",Y18&amp;" - "&amp;Z18)</f>
        <v/>
      </c>
      <c r="AU14" s="237">
        <f>AI14</f>
        <v>0</v>
      </c>
      <c r="AV14" s="128" t="str">
        <f>IF(AJ15="",AJ14,AJ15)</f>
        <v/>
      </c>
      <c r="AY14" s="184">
        <f>AO14</f>
        <v>0</v>
      </c>
      <c r="AZ14" s="184">
        <f>AP14</f>
        <v>0</v>
      </c>
    </row>
    <row r="15" spans="1:52" x14ac:dyDescent="0.25">
      <c r="A15" s="5">
        <v>2</v>
      </c>
      <c r="B15" s="330"/>
      <c r="C15" s="238">
        <v>2</v>
      </c>
      <c r="D15" s="238">
        <v>4</v>
      </c>
      <c r="E15" s="315"/>
      <c r="F15" s="316"/>
      <c r="G15" s="317"/>
      <c r="H15" s="318"/>
      <c r="I15" s="319"/>
      <c r="J15" s="316"/>
      <c r="K15" s="320"/>
      <c r="L15" s="321"/>
      <c r="M15" s="322"/>
      <c r="N15" s="323"/>
      <c r="O15" s="221">
        <f t="shared" si="0"/>
        <v>0</v>
      </c>
      <c r="P15" s="221">
        <f t="shared" si="1"/>
        <v>0</v>
      </c>
      <c r="Q15" s="221">
        <f t="shared" si="2"/>
        <v>0</v>
      </c>
      <c r="R15" s="221">
        <f t="shared" si="3"/>
        <v>0</v>
      </c>
      <c r="S15" s="221">
        <f t="shared" si="4"/>
        <v>0</v>
      </c>
      <c r="T15" s="221">
        <f t="shared" si="5"/>
        <v>0</v>
      </c>
      <c r="U15" s="221">
        <f t="shared" si="6"/>
        <v>0</v>
      </c>
      <c r="V15" s="221">
        <f t="shared" si="7"/>
        <v>0</v>
      </c>
      <c r="W15" s="221">
        <f t="shared" si="8"/>
        <v>0</v>
      </c>
      <c r="X15" s="221">
        <f t="shared" si="9"/>
        <v>0</v>
      </c>
      <c r="Y15" s="222">
        <f t="shared" si="10"/>
        <v>0</v>
      </c>
      <c r="Z15" s="222">
        <f t="shared" si="10"/>
        <v>0</v>
      </c>
      <c r="AA15" s="223">
        <f t="shared" si="11"/>
        <v>0</v>
      </c>
      <c r="AB15" s="223">
        <f t="shared" si="12"/>
        <v>0</v>
      </c>
      <c r="AC15" s="224" t="str">
        <f t="shared" si="13"/>
        <v/>
      </c>
      <c r="AD15" s="224" t="str">
        <f t="shared" si="14"/>
        <v/>
      </c>
      <c r="AE15" s="224" t="str">
        <f t="shared" si="15"/>
        <v/>
      </c>
      <c r="AF15" s="224" t="str">
        <f t="shared" si="16"/>
        <v/>
      </c>
      <c r="AG15" s="224" t="str">
        <f t="shared" si="17"/>
        <v/>
      </c>
      <c r="AH15" s="225" t="str">
        <f t="shared" si="18"/>
        <v/>
      </c>
      <c r="AI15" s="226"/>
      <c r="AJ15" s="239"/>
      <c r="AK15" s="227"/>
      <c r="AL15" s="228"/>
      <c r="AM15" s="240"/>
      <c r="AN15" s="241"/>
      <c r="AO15" s="242"/>
      <c r="AP15" s="243"/>
      <c r="AQ15" s="244"/>
      <c r="AR15" s="245" t="str">
        <f>AH16</f>
        <v/>
      </c>
      <c r="AS15" s="246" t="str">
        <f>AH14</f>
        <v/>
      </c>
      <c r="AT15" s="247" t="str">
        <f>AH18</f>
        <v/>
      </c>
      <c r="AU15" s="248"/>
      <c r="AV15" s="127"/>
    </row>
    <row r="16" spans="1:52" ht="15.75" thickBot="1" x14ac:dyDescent="0.3">
      <c r="A16" s="5">
        <v>3</v>
      </c>
      <c r="B16" s="331"/>
      <c r="C16" s="354">
        <v>1</v>
      </c>
      <c r="D16" s="354">
        <v>2</v>
      </c>
      <c r="E16" s="300"/>
      <c r="F16" s="304"/>
      <c r="G16" s="311"/>
      <c r="H16" s="312"/>
      <c r="I16" s="307"/>
      <c r="J16" s="304"/>
      <c r="K16" s="311"/>
      <c r="L16" s="312"/>
      <c r="M16" s="307"/>
      <c r="N16" s="299"/>
      <c r="O16" s="221">
        <f t="shared" si="0"/>
        <v>0</v>
      </c>
      <c r="P16" s="221">
        <f t="shared" si="1"/>
        <v>0</v>
      </c>
      <c r="Q16" s="221">
        <f t="shared" si="2"/>
        <v>0</v>
      </c>
      <c r="R16" s="221">
        <f t="shared" si="3"/>
        <v>0</v>
      </c>
      <c r="S16" s="221">
        <f t="shared" si="4"/>
        <v>0</v>
      </c>
      <c r="T16" s="221">
        <f t="shared" si="5"/>
        <v>0</v>
      </c>
      <c r="U16" s="221">
        <f t="shared" si="6"/>
        <v>0</v>
      </c>
      <c r="V16" s="221">
        <f t="shared" si="7"/>
        <v>0</v>
      </c>
      <c r="W16" s="221">
        <f t="shared" si="8"/>
        <v>0</v>
      </c>
      <c r="X16" s="221">
        <f t="shared" si="9"/>
        <v>0</v>
      </c>
      <c r="Y16" s="222">
        <f t="shared" si="10"/>
        <v>0</v>
      </c>
      <c r="Z16" s="222">
        <f t="shared" si="10"/>
        <v>0</v>
      </c>
      <c r="AA16" s="223">
        <f t="shared" si="11"/>
        <v>0</v>
      </c>
      <c r="AB16" s="223">
        <f t="shared" si="12"/>
        <v>0</v>
      </c>
      <c r="AC16" s="224" t="str">
        <f t="shared" si="13"/>
        <v/>
      </c>
      <c r="AD16" s="224" t="str">
        <f t="shared" si="14"/>
        <v/>
      </c>
      <c r="AE16" s="224" t="str">
        <f t="shared" si="15"/>
        <v/>
      </c>
      <c r="AF16" s="224" t="str">
        <f t="shared" si="16"/>
        <v/>
      </c>
      <c r="AG16" s="224" t="str">
        <f t="shared" si="17"/>
        <v/>
      </c>
      <c r="AH16" s="225" t="str">
        <f t="shared" si="18"/>
        <v/>
      </c>
      <c r="AI16" s="226">
        <f>SUMIF(C14:C21,2,AA14:AA21)+SUMIF(D14:D21,2,AB14:AB21)</f>
        <v>0</v>
      </c>
      <c r="AJ16" s="226" t="str">
        <f>IF(AI16&lt;&gt;0,RANK(AI16,AI14:AI21),"")</f>
        <v/>
      </c>
      <c r="AK16" s="227"/>
      <c r="AL16" s="228"/>
      <c r="AM16" s="250">
        <v>2</v>
      </c>
      <c r="AN16" s="251">
        <f>B15</f>
        <v>0</v>
      </c>
      <c r="AO16" s="252">
        <f>IF(AN16=0,0,VLOOKUP(AN16,SORTEIO!$A$18:$C$49,2,FALSE))</f>
        <v>0</v>
      </c>
      <c r="AP16" s="253">
        <f>IF(AN16=0,0,VLOOKUP(AN16,SORTEIO!$A$18:$C$49,3,FALSE))</f>
        <v>0</v>
      </c>
      <c r="AQ16" s="254" t="str">
        <f>IF(AND(Y16=0,Z16=0),"",Z16&amp;" - "&amp;Y16)</f>
        <v/>
      </c>
      <c r="AR16" s="255"/>
      <c r="AS16" s="256" t="str">
        <f>IF(AND(Y19=0,Z19=0),"",Y19&amp;" - "&amp;Z19)</f>
        <v/>
      </c>
      <c r="AT16" s="257" t="str">
        <f>IF(AND(Y15=0,Z15=0),"",Y15&amp;" - "&amp;Z15)</f>
        <v/>
      </c>
      <c r="AU16" s="248">
        <f>AI16</f>
        <v>0</v>
      </c>
      <c r="AV16" s="127" t="str">
        <f t="shared" ref="AV16" si="19">IF(AJ17="",AJ16,AJ17)</f>
        <v/>
      </c>
      <c r="AY16" s="184">
        <f>AO16</f>
        <v>0</v>
      </c>
      <c r="AZ16" s="184">
        <f>AP16</f>
        <v>0</v>
      </c>
    </row>
    <row r="17" spans="1:52" x14ac:dyDescent="0.25">
      <c r="A17" s="5">
        <v>4</v>
      </c>
      <c r="B17" s="216"/>
      <c r="C17" s="238">
        <v>3</v>
      </c>
      <c r="D17" s="238">
        <v>4</v>
      </c>
      <c r="E17" s="315"/>
      <c r="F17" s="316"/>
      <c r="G17" s="317"/>
      <c r="H17" s="318"/>
      <c r="I17" s="319"/>
      <c r="J17" s="316"/>
      <c r="K17" s="320"/>
      <c r="L17" s="321"/>
      <c r="M17" s="322"/>
      <c r="N17" s="323"/>
      <c r="O17" s="221">
        <f t="shared" si="0"/>
        <v>0</v>
      </c>
      <c r="P17" s="221">
        <f t="shared" si="1"/>
        <v>0</v>
      </c>
      <c r="Q17" s="221">
        <f t="shared" si="2"/>
        <v>0</v>
      </c>
      <c r="R17" s="221">
        <f t="shared" si="3"/>
        <v>0</v>
      </c>
      <c r="S17" s="221">
        <f t="shared" si="4"/>
        <v>0</v>
      </c>
      <c r="T17" s="221">
        <f t="shared" si="5"/>
        <v>0</v>
      </c>
      <c r="U17" s="221">
        <f t="shared" si="6"/>
        <v>0</v>
      </c>
      <c r="V17" s="221">
        <f t="shared" si="7"/>
        <v>0</v>
      </c>
      <c r="W17" s="221">
        <f t="shared" si="8"/>
        <v>0</v>
      </c>
      <c r="X17" s="221">
        <f t="shared" si="9"/>
        <v>0</v>
      </c>
      <c r="Y17" s="222">
        <f t="shared" si="10"/>
        <v>0</v>
      </c>
      <c r="Z17" s="222">
        <f t="shared" si="10"/>
        <v>0</v>
      </c>
      <c r="AA17" s="223">
        <f t="shared" si="11"/>
        <v>0</v>
      </c>
      <c r="AB17" s="223">
        <f t="shared" si="12"/>
        <v>0</v>
      </c>
      <c r="AC17" s="224" t="str">
        <f t="shared" si="13"/>
        <v/>
      </c>
      <c r="AD17" s="224" t="str">
        <f t="shared" si="14"/>
        <v/>
      </c>
      <c r="AE17" s="224" t="str">
        <f t="shared" si="15"/>
        <v/>
      </c>
      <c r="AF17" s="224" t="str">
        <f t="shared" si="16"/>
        <v/>
      </c>
      <c r="AG17" s="224" t="str">
        <f t="shared" si="17"/>
        <v/>
      </c>
      <c r="AH17" s="225" t="str">
        <f t="shared" si="18"/>
        <v/>
      </c>
      <c r="AI17" s="226"/>
      <c r="AJ17" s="239"/>
      <c r="AK17" s="227"/>
      <c r="AL17" s="228"/>
      <c r="AM17" s="250"/>
      <c r="AN17" s="251"/>
      <c r="AO17" s="252"/>
      <c r="AP17" s="253"/>
      <c r="AQ17" s="254"/>
      <c r="AR17" s="255"/>
      <c r="AS17" s="246" t="str">
        <f>AH19</f>
        <v/>
      </c>
      <c r="AT17" s="247" t="str">
        <f>AH15</f>
        <v/>
      </c>
      <c r="AU17" s="248"/>
      <c r="AV17" s="127"/>
      <c r="AW17" s="258"/>
    </row>
    <row r="18" spans="1:52" x14ac:dyDescent="0.25">
      <c r="A18" s="5" t="str">
        <f>IF(B13=5,5,"")</f>
        <v/>
      </c>
      <c r="B18" s="216"/>
      <c r="C18" s="238">
        <v>1</v>
      </c>
      <c r="D18" s="238">
        <v>4</v>
      </c>
      <c r="E18" s="315"/>
      <c r="F18" s="316"/>
      <c r="G18" s="317"/>
      <c r="H18" s="318"/>
      <c r="I18" s="319"/>
      <c r="J18" s="316"/>
      <c r="K18" s="320"/>
      <c r="L18" s="321"/>
      <c r="M18" s="322"/>
      <c r="N18" s="323"/>
      <c r="O18" s="221">
        <f t="shared" si="0"/>
        <v>0</v>
      </c>
      <c r="P18" s="221">
        <f t="shared" si="1"/>
        <v>0</v>
      </c>
      <c r="Q18" s="221">
        <f t="shared" si="2"/>
        <v>0</v>
      </c>
      <c r="R18" s="221">
        <f t="shared" si="3"/>
        <v>0</v>
      </c>
      <c r="S18" s="221">
        <f t="shared" si="4"/>
        <v>0</v>
      </c>
      <c r="T18" s="221">
        <f t="shared" si="5"/>
        <v>0</v>
      </c>
      <c r="U18" s="221">
        <f t="shared" si="6"/>
        <v>0</v>
      </c>
      <c r="V18" s="221">
        <f t="shared" si="7"/>
        <v>0</v>
      </c>
      <c r="W18" s="221">
        <f t="shared" si="8"/>
        <v>0</v>
      </c>
      <c r="X18" s="221">
        <f t="shared" si="9"/>
        <v>0</v>
      </c>
      <c r="Y18" s="222">
        <f t="shared" si="10"/>
        <v>0</v>
      </c>
      <c r="Z18" s="222">
        <f t="shared" si="10"/>
        <v>0</v>
      </c>
      <c r="AA18" s="223">
        <f t="shared" si="11"/>
        <v>0</v>
      </c>
      <c r="AB18" s="223">
        <f t="shared" si="12"/>
        <v>0</v>
      </c>
      <c r="AC18" s="224" t="str">
        <f t="shared" si="13"/>
        <v/>
      </c>
      <c r="AD18" s="224" t="str">
        <f t="shared" si="14"/>
        <v/>
      </c>
      <c r="AE18" s="224" t="str">
        <f t="shared" si="15"/>
        <v/>
      </c>
      <c r="AF18" s="224" t="str">
        <f t="shared" si="16"/>
        <v/>
      </c>
      <c r="AG18" s="224" t="str">
        <f t="shared" si="17"/>
        <v/>
      </c>
      <c r="AH18" s="225" t="str">
        <f t="shared" si="18"/>
        <v/>
      </c>
      <c r="AI18" s="226">
        <f>SUMIF(C14:C21,3,AA14:AA21)+SUMIF(D14:D21,3,AB14:AB21)</f>
        <v>0</v>
      </c>
      <c r="AJ18" s="226" t="str">
        <f>IF(AI18&lt;&gt;0,RANK(AI18,AI14:AI21),"")</f>
        <v/>
      </c>
      <c r="AK18" s="227"/>
      <c r="AL18" s="228"/>
      <c r="AM18" s="240">
        <v>3</v>
      </c>
      <c r="AN18" s="241">
        <f>B16</f>
        <v>0</v>
      </c>
      <c r="AO18" s="242">
        <f>IF(AN18=0,0,VLOOKUP(AN18,SORTEIO!$A$18:$C$49,2,FALSE))</f>
        <v>0</v>
      </c>
      <c r="AP18" s="243">
        <f>IF(AN18=0,0,VLOOKUP(AN18,SORTEIO!$A$18:$C$49,3,FALSE))</f>
        <v>0</v>
      </c>
      <c r="AQ18" s="254" t="str">
        <f>IF(AND(Y14=0,Z14=0),"",Z14&amp;" - "&amp;Y14)</f>
        <v/>
      </c>
      <c r="AR18" s="259" t="str">
        <f>IF(AND(Y19=0,Z19=0),"",Z19&amp;" - "&amp;Y19)</f>
        <v/>
      </c>
      <c r="AS18" s="260"/>
      <c r="AT18" s="261" t="str">
        <f>IF(AND(Y17=0,Z17=0),"",Y17&amp;" - "&amp;Z17)</f>
        <v/>
      </c>
      <c r="AU18" s="248">
        <f>AI18</f>
        <v>0</v>
      </c>
      <c r="AV18" s="127" t="str">
        <f t="shared" ref="AV18" si="20">IF(AJ19="",AJ18,AJ19)</f>
        <v/>
      </c>
      <c r="AY18" s="184">
        <f>AO18</f>
        <v>0</v>
      </c>
      <c r="AZ18" s="184">
        <f>AP18</f>
        <v>0</v>
      </c>
    </row>
    <row r="19" spans="1:52" ht="15.75" thickBot="1" x14ac:dyDescent="0.3">
      <c r="A19" s="6"/>
      <c r="B19" s="6"/>
      <c r="C19" s="354">
        <v>2</v>
      </c>
      <c r="D19" s="354">
        <v>3</v>
      </c>
      <c r="E19" s="301"/>
      <c r="F19" s="305"/>
      <c r="G19" s="313"/>
      <c r="H19" s="314"/>
      <c r="I19" s="308"/>
      <c r="J19" s="305"/>
      <c r="K19" s="313"/>
      <c r="L19" s="314"/>
      <c r="M19" s="308"/>
      <c r="N19" s="302"/>
      <c r="O19" s="221">
        <f t="shared" si="0"/>
        <v>0</v>
      </c>
      <c r="P19" s="221">
        <f t="shared" si="1"/>
        <v>0</v>
      </c>
      <c r="Q19" s="221">
        <f t="shared" si="2"/>
        <v>0</v>
      </c>
      <c r="R19" s="221">
        <f t="shared" si="3"/>
        <v>0</v>
      </c>
      <c r="S19" s="221">
        <f t="shared" si="4"/>
        <v>0</v>
      </c>
      <c r="T19" s="221">
        <f t="shared" si="5"/>
        <v>0</v>
      </c>
      <c r="U19" s="221">
        <f t="shared" si="6"/>
        <v>0</v>
      </c>
      <c r="V19" s="221">
        <f t="shared" si="7"/>
        <v>0</v>
      </c>
      <c r="W19" s="221">
        <f t="shared" si="8"/>
        <v>0</v>
      </c>
      <c r="X19" s="221">
        <f t="shared" si="9"/>
        <v>0</v>
      </c>
      <c r="Y19" s="222">
        <f t="shared" si="10"/>
        <v>0</v>
      </c>
      <c r="Z19" s="222">
        <f t="shared" si="10"/>
        <v>0</v>
      </c>
      <c r="AA19" s="223">
        <f t="shared" si="11"/>
        <v>0</v>
      </c>
      <c r="AB19" s="223">
        <f t="shared" si="12"/>
        <v>0</v>
      </c>
      <c r="AC19" s="224" t="str">
        <f t="shared" si="13"/>
        <v/>
      </c>
      <c r="AD19" s="224" t="str">
        <f t="shared" si="14"/>
        <v/>
      </c>
      <c r="AE19" s="224" t="str">
        <f t="shared" si="15"/>
        <v/>
      </c>
      <c r="AF19" s="224" t="str">
        <f t="shared" si="16"/>
        <v/>
      </c>
      <c r="AG19" s="224" t="str">
        <f t="shared" si="17"/>
        <v/>
      </c>
      <c r="AH19" s="225" t="str">
        <f t="shared" si="18"/>
        <v/>
      </c>
      <c r="AI19" s="226"/>
      <c r="AJ19" s="239"/>
      <c r="AK19" s="227"/>
      <c r="AL19" s="228"/>
      <c r="AM19" s="240"/>
      <c r="AN19" s="241"/>
      <c r="AO19" s="242"/>
      <c r="AP19" s="243"/>
      <c r="AQ19" s="254"/>
      <c r="AR19" s="259"/>
      <c r="AS19" s="260"/>
      <c r="AT19" s="262" t="str">
        <f>AH17</f>
        <v/>
      </c>
      <c r="AU19" s="248"/>
      <c r="AV19" s="127"/>
    </row>
    <row r="20" spans="1:52" hidden="1" x14ac:dyDescent="0.25">
      <c r="A20" s="6"/>
      <c r="B20" s="6"/>
      <c r="C20" s="263"/>
      <c r="D20" s="263"/>
      <c r="E20" s="217"/>
      <c r="F20" s="218"/>
      <c r="G20" s="219"/>
      <c r="H20" s="220"/>
      <c r="I20" s="217"/>
      <c r="J20" s="218"/>
      <c r="K20" s="219"/>
      <c r="L20" s="220"/>
      <c r="M20" s="217"/>
      <c r="N20" s="218"/>
      <c r="O20" s="221">
        <f t="shared" si="0"/>
        <v>0</v>
      </c>
      <c r="P20" s="221">
        <f t="shared" si="1"/>
        <v>0</v>
      </c>
      <c r="Q20" s="221">
        <f t="shared" si="2"/>
        <v>0</v>
      </c>
      <c r="R20" s="221">
        <f t="shared" si="3"/>
        <v>0</v>
      </c>
      <c r="S20" s="221">
        <f t="shared" si="4"/>
        <v>0</v>
      </c>
      <c r="T20" s="221">
        <f t="shared" si="5"/>
        <v>0</v>
      </c>
      <c r="U20" s="221">
        <f t="shared" si="6"/>
        <v>0</v>
      </c>
      <c r="V20" s="221">
        <f t="shared" si="7"/>
        <v>0</v>
      </c>
      <c r="W20" s="221">
        <f t="shared" si="8"/>
        <v>0</v>
      </c>
      <c r="X20" s="221">
        <f t="shared" si="9"/>
        <v>0</v>
      </c>
      <c r="Y20" s="222">
        <f t="shared" si="10"/>
        <v>0</v>
      </c>
      <c r="Z20" s="222">
        <f t="shared" si="10"/>
        <v>0</v>
      </c>
      <c r="AA20" s="223">
        <f t="shared" si="11"/>
        <v>0</v>
      </c>
      <c r="AB20" s="223">
        <f t="shared" si="12"/>
        <v>0</v>
      </c>
      <c r="AC20" s="224" t="str">
        <f t="shared" si="13"/>
        <v/>
      </c>
      <c r="AD20" s="224" t="str">
        <f t="shared" si="14"/>
        <v/>
      </c>
      <c r="AE20" s="224" t="str">
        <f t="shared" si="15"/>
        <v/>
      </c>
      <c r="AF20" s="224" t="str">
        <f t="shared" si="16"/>
        <v/>
      </c>
      <c r="AG20" s="224" t="str">
        <f t="shared" si="17"/>
        <v/>
      </c>
      <c r="AH20" s="225" t="str">
        <f t="shared" si="18"/>
        <v/>
      </c>
      <c r="AI20" s="226">
        <f>SUMIF(C14:C21,4,AA14:AA21)+SUMIF(D14:D21,4,AB14:AB21)</f>
        <v>0</v>
      </c>
      <c r="AJ20" s="226" t="str">
        <f>IF(AI20&lt;&gt;0,RANK(AI20,AI14:AI21),"")</f>
        <v/>
      </c>
      <c r="AK20" s="227"/>
      <c r="AL20" s="228"/>
      <c r="AM20" s="250">
        <v>4</v>
      </c>
      <c r="AN20" s="251">
        <f>B17</f>
        <v>0</v>
      </c>
      <c r="AO20" s="252">
        <f>IF(AN20=0,0,VLOOKUP(AN20,SORTEIO!$A$18:$C$49,2,FALSE))</f>
        <v>0</v>
      </c>
      <c r="AP20" s="253">
        <f>IF(AN20=0,0,VLOOKUP(AN20,SORTEIO!$A$18:$C$49,3,FALSE))</f>
        <v>0</v>
      </c>
      <c r="AQ20" s="264" t="str">
        <f>IF(AND(Y18=0,Z18=0),"",Z18&amp;" - "&amp;Y18)</f>
        <v/>
      </c>
      <c r="AR20" s="265" t="str">
        <f>IF(AND(Y15=0,Z15=0),"",Z15&amp;" - "&amp;Y15)</f>
        <v/>
      </c>
      <c r="AS20" s="265" t="str">
        <f>IF(AND(Y17=0,Z17=0),"",Z17&amp;" - "&amp;Y17)</f>
        <v/>
      </c>
      <c r="AT20" s="266"/>
      <c r="AU20" s="267">
        <f>AI20</f>
        <v>0</v>
      </c>
      <c r="AV20" s="249" t="str">
        <f t="shared" ref="AV20" si="21">IF(AJ21="",AJ20,AJ21)</f>
        <v/>
      </c>
      <c r="AY20" s="184">
        <f>AO20</f>
        <v>0</v>
      </c>
      <c r="AZ20" s="184">
        <f>AP20</f>
        <v>0</v>
      </c>
    </row>
    <row r="21" spans="1:52" ht="15.75" hidden="1" thickBot="1" x14ac:dyDescent="0.3">
      <c r="AM21" s="268"/>
      <c r="AN21" s="269"/>
      <c r="AO21" s="270"/>
      <c r="AP21" s="271"/>
      <c r="AQ21" s="272"/>
      <c r="AR21" s="273"/>
      <c r="AS21" s="273"/>
      <c r="AT21" s="274"/>
      <c r="AU21" s="275"/>
      <c r="AV21" s="276"/>
    </row>
    <row r="22" spans="1:52" x14ac:dyDescent="0.25">
      <c r="B22" s="216"/>
    </row>
    <row r="23" spans="1:52" x14ac:dyDescent="0.25">
      <c r="B23" s="218"/>
      <c r="C23" s="219"/>
      <c r="AO23" s="277" t="s">
        <v>6</v>
      </c>
      <c r="AR23" s="184" t="s">
        <v>19</v>
      </c>
    </row>
    <row r="24" spans="1:52" x14ac:dyDescent="0.25">
      <c r="AO24" s="199" t="s">
        <v>7</v>
      </c>
      <c r="AP24" s="278" t="s">
        <v>8</v>
      </c>
      <c r="AQ24" s="279" t="s">
        <v>13</v>
      </c>
      <c r="AR24" s="280" t="e">
        <f>VLOOKUP(1,AV$14:AZ$21,4,FALSE)</f>
        <v>#N/A</v>
      </c>
      <c r="AS24" s="281"/>
      <c r="AT24" s="282"/>
      <c r="AU24" s="283" t="e">
        <f>VLOOKUP(1,AV$14:AZ$21,5,FALSE)</f>
        <v>#N/A</v>
      </c>
      <c r="AV24" s="284"/>
    </row>
    <row r="25" spans="1:52" x14ac:dyDescent="0.25">
      <c r="AO25" s="199" t="s">
        <v>9</v>
      </c>
      <c r="AP25" s="285" t="s">
        <v>10</v>
      </c>
      <c r="AQ25" s="279" t="s">
        <v>14</v>
      </c>
      <c r="AR25" s="280" t="e">
        <f>VLOOKUP(2,AV$14:AZ$21,4,FALSE)</f>
        <v>#N/A</v>
      </c>
      <c r="AS25" s="281"/>
      <c r="AT25" s="282"/>
      <c r="AU25" s="283" t="e">
        <f>VLOOKUP(2,AV$14:AZ$21,5,FALSE)</f>
        <v>#N/A</v>
      </c>
      <c r="AV25" s="284"/>
    </row>
    <row r="26" spans="1:52" x14ac:dyDescent="0.25">
      <c r="AO26" s="199" t="s">
        <v>11</v>
      </c>
      <c r="AP26" s="285" t="s">
        <v>12</v>
      </c>
      <c r="AQ26" s="279" t="s">
        <v>15</v>
      </c>
      <c r="AR26" s="280" t="e">
        <f>VLOOKUP(3,AV$14:AZ$21,4,FALSE)</f>
        <v>#N/A</v>
      </c>
      <c r="AS26" s="281"/>
      <c r="AT26" s="282"/>
      <c r="AU26" s="283" t="e">
        <f>VLOOKUP(3,AV$14:AZ$21,5,FALSE)</f>
        <v>#N/A</v>
      </c>
      <c r="AV26" s="284"/>
    </row>
    <row r="27" spans="1:52" hidden="1" x14ac:dyDescent="0.25">
      <c r="AQ27" s="279" t="s">
        <v>16</v>
      </c>
      <c r="AR27" s="280" t="e">
        <f>VLOOKUP(4,AV$14:AZ$21,4,FALSE)</f>
        <v>#N/A</v>
      </c>
      <c r="AS27" s="281"/>
      <c r="AT27" s="282"/>
      <c r="AU27" s="283" t="e">
        <f>VLOOKUP(4,AV$14:AZ$21,5,FALSE)</f>
        <v>#N/A</v>
      </c>
      <c r="AV27" s="284"/>
    </row>
    <row r="28" spans="1:52" x14ac:dyDescent="0.25">
      <c r="AR28" s="200"/>
      <c r="AS28" s="200"/>
      <c r="AT28" s="200"/>
      <c r="AU28" s="200"/>
      <c r="AV28" s="200"/>
    </row>
    <row r="29" spans="1:52" ht="15.75" thickBot="1" x14ac:dyDescent="0.3"/>
    <row r="30" spans="1:52" ht="95.25" customHeight="1" thickBot="1" x14ac:dyDescent="0.3">
      <c r="AO30" s="202" t="s">
        <v>59</v>
      </c>
      <c r="AQ30" s="203">
        <f>AO32</f>
        <v>0</v>
      </c>
      <c r="AR30" s="204">
        <f>AO34</f>
        <v>0</v>
      </c>
      <c r="AS30" s="205">
        <f>AO36</f>
        <v>0</v>
      </c>
      <c r="AT30" s="206">
        <f>AO38</f>
        <v>0</v>
      </c>
    </row>
    <row r="31" spans="1:52" ht="18" customHeight="1" thickBot="1" x14ac:dyDescent="0.3">
      <c r="AM31" s="207"/>
      <c r="AN31" s="207"/>
      <c r="AO31" s="208" t="s">
        <v>4</v>
      </c>
      <c r="AP31" s="209" t="s">
        <v>5</v>
      </c>
      <c r="AQ31" s="210"/>
      <c r="AR31" s="211"/>
      <c r="AS31" s="212"/>
      <c r="AT31" s="213"/>
      <c r="AU31" s="214" t="s">
        <v>17</v>
      </c>
      <c r="AV31" s="215" t="s">
        <v>18</v>
      </c>
    </row>
    <row r="32" spans="1:52" ht="15" customHeight="1" x14ac:dyDescent="0.25">
      <c r="A32" s="5">
        <v>1</v>
      </c>
      <c r="B32" s="329"/>
      <c r="C32" s="353">
        <v>1</v>
      </c>
      <c r="D32" s="353">
        <v>3</v>
      </c>
      <c r="E32" s="297"/>
      <c r="F32" s="303"/>
      <c r="G32" s="309"/>
      <c r="H32" s="310"/>
      <c r="I32" s="306"/>
      <c r="J32" s="303"/>
      <c r="K32" s="309"/>
      <c r="L32" s="310"/>
      <c r="M32" s="306"/>
      <c r="N32" s="298"/>
      <c r="O32" s="221">
        <f t="shared" ref="O32:O38" si="22">IF(E32="wo",0,IF(F32="wo",1,IF(E32&gt;F32,1,0)))</f>
        <v>0</v>
      </c>
      <c r="P32" s="221">
        <f t="shared" ref="P32:P38" si="23">IF(E32="wo",1,IF(F32="wo",0,IF(F32&gt;E32,1,0)))</f>
        <v>0</v>
      </c>
      <c r="Q32" s="221">
        <f t="shared" ref="Q32:Q38" si="24">IF(G32="wo",0,IF(H32="wo",1,IF(G32&gt;H32,1,0)))</f>
        <v>0</v>
      </c>
      <c r="R32" s="221">
        <f t="shared" ref="R32:R38" si="25">IF(G32="wo",1,IF(H32="wo",0,IF(H32&gt;G32,1,0)))</f>
        <v>0</v>
      </c>
      <c r="S32" s="221">
        <f t="shared" ref="S32:S38" si="26">IF(I32="wo",0,IF(J32="wo",1,IF(I32&gt;J32,1,0)))</f>
        <v>0</v>
      </c>
      <c r="T32" s="221">
        <f t="shared" ref="T32:T38" si="27">IF(I32="wo",1,IF(J32="wo",0,IF(J32&gt;I32,1,0)))</f>
        <v>0</v>
      </c>
      <c r="U32" s="221">
        <f t="shared" ref="U32:U38" si="28">IF(K32="wo",0,IF(L32="wo",1,IF(K32&gt;L32,1,0)))</f>
        <v>0</v>
      </c>
      <c r="V32" s="221">
        <f t="shared" ref="V32:V38" si="29">IF(K32="wo",1,IF(L32="wo",0,IF(L32&gt;K32,1,0)))</f>
        <v>0</v>
      </c>
      <c r="W32" s="221">
        <f t="shared" ref="W32:W38" si="30">IF(M32="wo",0,IF(N32="wo",1,IF(M32&gt;N32,1,0)))</f>
        <v>0</v>
      </c>
      <c r="X32" s="221">
        <f t="shared" ref="X32:X38" si="31">IF(M32="wo",1,IF(N32="wo",0,IF(N32&gt;M32,1,0)))</f>
        <v>0</v>
      </c>
      <c r="Y32" s="222">
        <f t="shared" ref="Y32:Y38" si="32">IF(E32="wo","wo",+O32+Q32+S32+U32+W32)</f>
        <v>0</v>
      </c>
      <c r="Z32" s="222">
        <f t="shared" ref="Z32:Z38" si="33">IF(F32="wo","wo",+P32+R32+T32+V32+X32)</f>
        <v>0</v>
      </c>
      <c r="AA32" s="223">
        <f t="shared" ref="AA32:AA38" si="34">IF(E32="",0,IF(E32="wo",0,IF(F32="wo",2,IF(Y32=Z32,0,IF(Y32&gt;Z32,2,1)))))</f>
        <v>0</v>
      </c>
      <c r="AB32" s="223">
        <f t="shared" ref="AB32:AB38" si="35">IF(F32="",0,IF(F32="wo",0,IF(E32="wo",2,IF(Z32=Y32,0,IF(Z32&gt;Y32,2,1)))))</f>
        <v>0</v>
      </c>
      <c r="AC32" s="224" t="str">
        <f t="shared" ref="AC32:AC38" si="36">IF(E32="","",IF(E32="wo",0,IF(F32="wo",0,IF(E32=F32,"ERROR",IF(E32&gt;F32,F32,-1*E32)))))</f>
        <v/>
      </c>
      <c r="AD32" s="224" t="str">
        <f t="shared" ref="AD32:AD38" si="37">IF(G32="","",IF(G32="wo",0,IF(H32="wo",0,IF(G32=H32,"ERROR",IF(G32&gt;H32,H32,-1*G32)))))</f>
        <v/>
      </c>
      <c r="AE32" s="224" t="str">
        <f t="shared" ref="AE32:AE38" si="38">IF(I32="","",IF(I32="wo",0,IF(J32="wo",0,IF(I32=J32,"ERROR",IF(I32&gt;J32,J32,-1*I32)))))</f>
        <v/>
      </c>
      <c r="AF32" s="224" t="str">
        <f t="shared" ref="AF32:AF38" si="39">IF(K32="","",IF(K32="wo",0,IF(L32="wo",0,IF(K32=L32,"ERROR",IF(K32&gt;L32,L32,-1*K32)))))</f>
        <v/>
      </c>
      <c r="AG32" s="224" t="str">
        <f t="shared" ref="AG32:AG38" si="40">IF(M32="","",IF(M32="wo",0,IF(N32="wo",0,IF(M32=N32,"ERROR",IF(M32&gt;N32,N32,-1*M32)))))</f>
        <v/>
      </c>
      <c r="AH32" s="225" t="str">
        <f t="shared" ref="AH32:AH38" si="41">IF(E32="","",(IF(K32="",AC32&amp;", "&amp;AD32&amp;", "&amp;AE32,IF(M32="",AC32&amp;", "&amp;AD32&amp;", "&amp;AE32&amp;", "&amp;AF32,AC32&amp;","&amp;AD32&amp;","&amp;AE32&amp;","&amp;AF32&amp;","&amp;AG32))))</f>
        <v/>
      </c>
      <c r="AI32" s="226">
        <f>SUMIF(C32:C39,1,AA32:AA39)+SUMIF(D32:D39,1,AB32:AB39)</f>
        <v>0</v>
      </c>
      <c r="AJ32" s="226" t="str">
        <f>IF(AI32&lt;&gt;0,RANK(AI32,AI32:AI39),"")</f>
        <v/>
      </c>
      <c r="AK32" s="227"/>
      <c r="AL32" s="228"/>
      <c r="AM32" s="229">
        <v>1</v>
      </c>
      <c r="AN32" s="230">
        <f>B32</f>
        <v>0</v>
      </c>
      <c r="AO32" s="231">
        <f>IF(AN32=0,0,VLOOKUP(AN32,SORTEIO!$A$18:$C$49,2,FALSE))</f>
        <v>0</v>
      </c>
      <c r="AP32" s="232">
        <f>IF(AN32=0,0,VLOOKUP(AN32,SORTEIO!$A$18:$C$49,3,FALSE))</f>
        <v>0</v>
      </c>
      <c r="AQ32" s="233"/>
      <c r="AR32" s="234" t="str">
        <f>IF(AND(Y34=0,Z34=0),"",Y34&amp;" - "&amp;Z34)</f>
        <v/>
      </c>
      <c r="AS32" s="235" t="str">
        <f>IF(AND(Y32=0,Z32=0),"",Y32&amp;" - "&amp;Z32)</f>
        <v/>
      </c>
      <c r="AT32" s="236" t="str">
        <f>IF(AND(Y36=0,Z36=0),"",Y36&amp;" - "&amp;Z36)</f>
        <v/>
      </c>
      <c r="AU32" s="237">
        <f>AI32</f>
        <v>0</v>
      </c>
      <c r="AV32" s="128" t="str">
        <f>IF(AJ33="",AJ32,AJ33)</f>
        <v/>
      </c>
      <c r="AY32" s="184">
        <f>AO32</f>
        <v>0</v>
      </c>
      <c r="AZ32" s="184">
        <f>AP32</f>
        <v>0</v>
      </c>
    </row>
    <row r="33" spans="1:52" ht="15" customHeight="1" x14ac:dyDescent="0.25">
      <c r="A33" s="5">
        <v>2</v>
      </c>
      <c r="B33" s="330"/>
      <c r="C33" s="286">
        <v>2</v>
      </c>
      <c r="D33" s="286">
        <v>4</v>
      </c>
      <c r="E33" s="324"/>
      <c r="F33" s="325"/>
      <c r="G33" s="324"/>
      <c r="H33" s="328"/>
      <c r="I33" s="327"/>
      <c r="J33" s="326"/>
      <c r="K33" s="320"/>
      <c r="L33" s="321"/>
      <c r="M33" s="322"/>
      <c r="N33" s="323"/>
      <c r="O33" s="221">
        <f t="shared" si="22"/>
        <v>0</v>
      </c>
      <c r="P33" s="221">
        <f t="shared" si="23"/>
        <v>0</v>
      </c>
      <c r="Q33" s="221">
        <f t="shared" si="24"/>
        <v>0</v>
      </c>
      <c r="R33" s="221">
        <f t="shared" si="25"/>
        <v>0</v>
      </c>
      <c r="S33" s="221">
        <f t="shared" si="26"/>
        <v>0</v>
      </c>
      <c r="T33" s="221">
        <f t="shared" si="27"/>
        <v>0</v>
      </c>
      <c r="U33" s="221">
        <f t="shared" si="28"/>
        <v>0</v>
      </c>
      <c r="V33" s="221">
        <f t="shared" si="29"/>
        <v>0</v>
      </c>
      <c r="W33" s="221">
        <f t="shared" si="30"/>
        <v>0</v>
      </c>
      <c r="X33" s="221">
        <f t="shared" si="31"/>
        <v>0</v>
      </c>
      <c r="Y33" s="222">
        <f t="shared" si="32"/>
        <v>0</v>
      </c>
      <c r="Z33" s="222">
        <f t="shared" si="33"/>
        <v>0</v>
      </c>
      <c r="AA33" s="223">
        <f t="shared" si="34"/>
        <v>0</v>
      </c>
      <c r="AB33" s="223">
        <f t="shared" si="35"/>
        <v>0</v>
      </c>
      <c r="AC33" s="224" t="str">
        <f t="shared" si="36"/>
        <v/>
      </c>
      <c r="AD33" s="224" t="str">
        <f t="shared" si="37"/>
        <v/>
      </c>
      <c r="AE33" s="224" t="str">
        <f t="shared" si="38"/>
        <v/>
      </c>
      <c r="AF33" s="224" t="str">
        <f t="shared" si="39"/>
        <v/>
      </c>
      <c r="AG33" s="224" t="str">
        <f t="shared" si="40"/>
        <v/>
      </c>
      <c r="AH33" s="225" t="str">
        <f t="shared" si="41"/>
        <v/>
      </c>
      <c r="AI33" s="226"/>
      <c r="AJ33" s="239"/>
      <c r="AK33" s="227"/>
      <c r="AL33" s="228"/>
      <c r="AM33" s="240"/>
      <c r="AN33" s="241"/>
      <c r="AO33" s="242"/>
      <c r="AP33" s="243"/>
      <c r="AQ33" s="244"/>
      <c r="AR33" s="245" t="str">
        <f>AH34</f>
        <v/>
      </c>
      <c r="AS33" s="246" t="str">
        <f>AH32</f>
        <v/>
      </c>
      <c r="AT33" s="247" t="str">
        <f>AH36</f>
        <v/>
      </c>
      <c r="AU33" s="248"/>
      <c r="AV33" s="127"/>
    </row>
    <row r="34" spans="1:52" ht="15" customHeight="1" thickBot="1" x14ac:dyDescent="0.3">
      <c r="A34" s="5">
        <v>3</v>
      </c>
      <c r="B34" s="331"/>
      <c r="C34" s="353">
        <v>1</v>
      </c>
      <c r="D34" s="353">
        <v>2</v>
      </c>
      <c r="E34" s="300"/>
      <c r="F34" s="304"/>
      <c r="G34" s="311"/>
      <c r="H34" s="312"/>
      <c r="I34" s="307"/>
      <c r="J34" s="304"/>
      <c r="K34" s="311"/>
      <c r="L34" s="312"/>
      <c r="M34" s="307"/>
      <c r="N34" s="299"/>
      <c r="O34" s="221">
        <f t="shared" si="22"/>
        <v>0</v>
      </c>
      <c r="P34" s="221">
        <f t="shared" si="23"/>
        <v>0</v>
      </c>
      <c r="Q34" s="221">
        <f t="shared" si="24"/>
        <v>0</v>
      </c>
      <c r="R34" s="221">
        <f t="shared" si="25"/>
        <v>0</v>
      </c>
      <c r="S34" s="221">
        <f t="shared" si="26"/>
        <v>0</v>
      </c>
      <c r="T34" s="221">
        <f t="shared" si="27"/>
        <v>0</v>
      </c>
      <c r="U34" s="221">
        <f t="shared" si="28"/>
        <v>0</v>
      </c>
      <c r="V34" s="221">
        <f t="shared" si="29"/>
        <v>0</v>
      </c>
      <c r="W34" s="221">
        <f t="shared" si="30"/>
        <v>0</v>
      </c>
      <c r="X34" s="221">
        <f t="shared" si="31"/>
        <v>0</v>
      </c>
      <c r="Y34" s="222">
        <f t="shared" si="32"/>
        <v>0</v>
      </c>
      <c r="Z34" s="222">
        <f t="shared" si="33"/>
        <v>0</v>
      </c>
      <c r="AA34" s="223">
        <f t="shared" si="34"/>
        <v>0</v>
      </c>
      <c r="AB34" s="223">
        <f t="shared" si="35"/>
        <v>0</v>
      </c>
      <c r="AC34" s="224" t="str">
        <f t="shared" si="36"/>
        <v/>
      </c>
      <c r="AD34" s="224" t="str">
        <f t="shared" si="37"/>
        <v/>
      </c>
      <c r="AE34" s="224" t="str">
        <f t="shared" si="38"/>
        <v/>
      </c>
      <c r="AF34" s="224" t="str">
        <f t="shared" si="39"/>
        <v/>
      </c>
      <c r="AG34" s="224" t="str">
        <f t="shared" si="40"/>
        <v/>
      </c>
      <c r="AH34" s="225" t="str">
        <f t="shared" si="41"/>
        <v/>
      </c>
      <c r="AI34" s="226">
        <f>SUMIF(C32:C39,2,AA32:AA39)+SUMIF(D32:D39,2,AB32:AB39)</f>
        <v>0</v>
      </c>
      <c r="AJ34" s="226" t="str">
        <f>IF(AI34&lt;&gt;0,RANK(AI34,AI32:AI39),"")</f>
        <v/>
      </c>
      <c r="AK34" s="227"/>
      <c r="AL34" s="228"/>
      <c r="AM34" s="250">
        <v>2</v>
      </c>
      <c r="AN34" s="251">
        <f>B33</f>
        <v>0</v>
      </c>
      <c r="AO34" s="252">
        <f>IF(AN34=0,0,VLOOKUP(AN34,SORTEIO!$A$18:$C$49,2,FALSE))</f>
        <v>0</v>
      </c>
      <c r="AP34" s="253">
        <f>IF(AN34=0,0,VLOOKUP(AN34,SORTEIO!$A$18:$C$49,3,FALSE))</f>
        <v>0</v>
      </c>
      <c r="AQ34" s="254" t="str">
        <f>IF(AND(Y34=0,Z34=0),"",Z34&amp;" - "&amp;Y34)</f>
        <v/>
      </c>
      <c r="AR34" s="255"/>
      <c r="AS34" s="256" t="str">
        <f>IF(AND(Y37=0,Z37=0),"",Y37&amp;" - "&amp;Z37)</f>
        <v/>
      </c>
      <c r="AT34" s="257" t="str">
        <f>IF(AND(Y33=0,Z33=0),"",Y33&amp;" - "&amp;Z33)</f>
        <v/>
      </c>
      <c r="AU34" s="248">
        <f>AI34</f>
        <v>0</v>
      </c>
      <c r="AV34" s="127" t="str">
        <f t="shared" ref="AV34" si="42">IF(AJ35="",AJ34,AJ35)</f>
        <v/>
      </c>
      <c r="AY34" s="184">
        <f>AO34</f>
        <v>0</v>
      </c>
      <c r="AZ34" s="184">
        <f>AP34</f>
        <v>0</v>
      </c>
    </row>
    <row r="35" spans="1:52" ht="15" customHeight="1" x14ac:dyDescent="0.25">
      <c r="A35" s="5">
        <v>4</v>
      </c>
      <c r="B35" s="216"/>
      <c r="C35" s="286">
        <v>3</v>
      </c>
      <c r="D35" s="286">
        <v>4</v>
      </c>
      <c r="E35" s="324"/>
      <c r="F35" s="325"/>
      <c r="G35" s="324"/>
      <c r="H35" s="328"/>
      <c r="I35" s="327"/>
      <c r="J35" s="325"/>
      <c r="K35" s="320"/>
      <c r="L35" s="321"/>
      <c r="M35" s="322"/>
      <c r="N35" s="323"/>
      <c r="O35" s="221">
        <f t="shared" si="22"/>
        <v>0</v>
      </c>
      <c r="P35" s="221">
        <f t="shared" si="23"/>
        <v>0</v>
      </c>
      <c r="Q35" s="221">
        <f t="shared" si="24"/>
        <v>0</v>
      </c>
      <c r="R35" s="221">
        <f t="shared" si="25"/>
        <v>0</v>
      </c>
      <c r="S35" s="221">
        <f t="shared" si="26"/>
        <v>0</v>
      </c>
      <c r="T35" s="221">
        <f t="shared" si="27"/>
        <v>0</v>
      </c>
      <c r="U35" s="221">
        <f t="shared" si="28"/>
        <v>0</v>
      </c>
      <c r="V35" s="221">
        <f t="shared" si="29"/>
        <v>0</v>
      </c>
      <c r="W35" s="221">
        <f t="shared" si="30"/>
        <v>0</v>
      </c>
      <c r="X35" s="221">
        <f t="shared" si="31"/>
        <v>0</v>
      </c>
      <c r="Y35" s="222">
        <f t="shared" si="32"/>
        <v>0</v>
      </c>
      <c r="Z35" s="222">
        <f t="shared" si="33"/>
        <v>0</v>
      </c>
      <c r="AA35" s="223">
        <f t="shared" si="34"/>
        <v>0</v>
      </c>
      <c r="AB35" s="223">
        <f t="shared" si="35"/>
        <v>0</v>
      </c>
      <c r="AC35" s="224" t="str">
        <f t="shared" si="36"/>
        <v/>
      </c>
      <c r="AD35" s="224" t="str">
        <f t="shared" si="37"/>
        <v/>
      </c>
      <c r="AE35" s="224" t="str">
        <f t="shared" si="38"/>
        <v/>
      </c>
      <c r="AF35" s="224" t="str">
        <f t="shared" si="39"/>
        <v/>
      </c>
      <c r="AG35" s="224" t="str">
        <f t="shared" si="40"/>
        <v/>
      </c>
      <c r="AH35" s="225" t="str">
        <f t="shared" si="41"/>
        <v/>
      </c>
      <c r="AI35" s="226"/>
      <c r="AJ35" s="239"/>
      <c r="AK35" s="227"/>
      <c r="AL35" s="228"/>
      <c r="AM35" s="250"/>
      <c r="AN35" s="251"/>
      <c r="AO35" s="252"/>
      <c r="AP35" s="253"/>
      <c r="AQ35" s="254"/>
      <c r="AR35" s="255"/>
      <c r="AS35" s="246" t="str">
        <f>AH37</f>
        <v/>
      </c>
      <c r="AT35" s="247" t="str">
        <f>AH33</f>
        <v/>
      </c>
      <c r="AU35" s="248"/>
      <c r="AV35" s="127"/>
      <c r="AW35" s="287"/>
    </row>
    <row r="36" spans="1:52" ht="15" customHeight="1" x14ac:dyDescent="0.25">
      <c r="A36" s="5" t="str">
        <f>IF(B31=5,5,"")</f>
        <v/>
      </c>
      <c r="B36" s="216"/>
      <c r="C36" s="286">
        <v>1</v>
      </c>
      <c r="D36" s="286">
        <v>4</v>
      </c>
      <c r="E36" s="324"/>
      <c r="F36" s="325"/>
      <c r="G36" s="324"/>
      <c r="H36" s="328"/>
      <c r="I36" s="327"/>
      <c r="J36" s="325"/>
      <c r="K36" s="320"/>
      <c r="L36" s="321"/>
      <c r="M36" s="322"/>
      <c r="N36" s="323"/>
      <c r="O36" s="221">
        <f t="shared" si="22"/>
        <v>0</v>
      </c>
      <c r="P36" s="221">
        <f t="shared" si="23"/>
        <v>0</v>
      </c>
      <c r="Q36" s="221">
        <f t="shared" si="24"/>
        <v>0</v>
      </c>
      <c r="R36" s="221">
        <f t="shared" si="25"/>
        <v>0</v>
      </c>
      <c r="S36" s="221">
        <f t="shared" si="26"/>
        <v>0</v>
      </c>
      <c r="T36" s="221">
        <f t="shared" si="27"/>
        <v>0</v>
      </c>
      <c r="U36" s="221">
        <f t="shared" si="28"/>
        <v>0</v>
      </c>
      <c r="V36" s="221">
        <f t="shared" si="29"/>
        <v>0</v>
      </c>
      <c r="W36" s="221">
        <f t="shared" si="30"/>
        <v>0</v>
      </c>
      <c r="X36" s="221">
        <f t="shared" si="31"/>
        <v>0</v>
      </c>
      <c r="Y36" s="222">
        <f t="shared" si="32"/>
        <v>0</v>
      </c>
      <c r="Z36" s="222">
        <f t="shared" si="33"/>
        <v>0</v>
      </c>
      <c r="AA36" s="223">
        <f t="shared" si="34"/>
        <v>0</v>
      </c>
      <c r="AB36" s="223">
        <f t="shared" si="35"/>
        <v>0</v>
      </c>
      <c r="AC36" s="224" t="str">
        <f t="shared" si="36"/>
        <v/>
      </c>
      <c r="AD36" s="224" t="str">
        <f t="shared" si="37"/>
        <v/>
      </c>
      <c r="AE36" s="224" t="str">
        <f t="shared" si="38"/>
        <v/>
      </c>
      <c r="AF36" s="224" t="str">
        <f t="shared" si="39"/>
        <v/>
      </c>
      <c r="AG36" s="224" t="str">
        <f t="shared" si="40"/>
        <v/>
      </c>
      <c r="AH36" s="225" t="str">
        <f t="shared" si="41"/>
        <v/>
      </c>
      <c r="AI36" s="226">
        <f>SUMIF(C32:C39,3,AA32:AA39)+SUMIF(D32:D39,3,AB32:AB39)</f>
        <v>0</v>
      </c>
      <c r="AJ36" s="226" t="str">
        <f>IF(AI36&lt;&gt;0,RANK(AI36,AI32:AI39),"")</f>
        <v/>
      </c>
      <c r="AK36" s="227"/>
      <c r="AL36" s="228"/>
      <c r="AM36" s="240">
        <v>3</v>
      </c>
      <c r="AN36" s="241">
        <f>B34</f>
        <v>0</v>
      </c>
      <c r="AO36" s="242">
        <f>IF(AN36=0,0,VLOOKUP(AN36,SORTEIO!$A$18:$C$49,2,FALSE))</f>
        <v>0</v>
      </c>
      <c r="AP36" s="243">
        <f>IF(AN36=0,0,VLOOKUP(AN36,SORTEIO!$A$18:$C$49,3,FALSE))</f>
        <v>0</v>
      </c>
      <c r="AQ36" s="254" t="str">
        <f>IF(AND(Y32=0,Z32=0),"",Z32&amp;" - "&amp;Y32)</f>
        <v/>
      </c>
      <c r="AR36" s="259" t="str">
        <f>IF(AND(Y37=0,Z37=0),"",Z37&amp;" - "&amp;Y37)</f>
        <v/>
      </c>
      <c r="AS36" s="260"/>
      <c r="AT36" s="261" t="str">
        <f>IF(AND(Y35=0,Z35=0),"",Y35&amp;" - "&amp;Z35)</f>
        <v/>
      </c>
      <c r="AU36" s="248">
        <f>AI36</f>
        <v>0</v>
      </c>
      <c r="AV36" s="127" t="str">
        <f t="shared" ref="AV36" si="43">IF(AJ37="",AJ36,AJ37)</f>
        <v/>
      </c>
      <c r="AY36" s="184">
        <f>AO36</f>
        <v>0</v>
      </c>
      <c r="AZ36" s="184">
        <f>AP36</f>
        <v>0</v>
      </c>
    </row>
    <row r="37" spans="1:52" ht="15" customHeight="1" thickBot="1" x14ac:dyDescent="0.3">
      <c r="A37" s="6"/>
      <c r="B37" s="6"/>
      <c r="C37" s="353">
        <v>2</v>
      </c>
      <c r="D37" s="353">
        <v>3</v>
      </c>
      <c r="E37" s="301"/>
      <c r="F37" s="305"/>
      <c r="G37" s="313"/>
      <c r="H37" s="314"/>
      <c r="I37" s="308"/>
      <c r="J37" s="305"/>
      <c r="K37" s="313"/>
      <c r="L37" s="314"/>
      <c r="M37" s="308"/>
      <c r="N37" s="302"/>
      <c r="O37" s="221">
        <f t="shared" si="22"/>
        <v>0</v>
      </c>
      <c r="P37" s="221">
        <f t="shared" si="23"/>
        <v>0</v>
      </c>
      <c r="Q37" s="221">
        <f t="shared" si="24"/>
        <v>0</v>
      </c>
      <c r="R37" s="221">
        <f t="shared" si="25"/>
        <v>0</v>
      </c>
      <c r="S37" s="221">
        <f t="shared" si="26"/>
        <v>0</v>
      </c>
      <c r="T37" s="221">
        <f t="shared" si="27"/>
        <v>0</v>
      </c>
      <c r="U37" s="221">
        <f t="shared" si="28"/>
        <v>0</v>
      </c>
      <c r="V37" s="221">
        <f t="shared" si="29"/>
        <v>0</v>
      </c>
      <c r="W37" s="221">
        <f t="shared" si="30"/>
        <v>0</v>
      </c>
      <c r="X37" s="221">
        <f t="shared" si="31"/>
        <v>0</v>
      </c>
      <c r="Y37" s="222">
        <f t="shared" si="32"/>
        <v>0</v>
      </c>
      <c r="Z37" s="222">
        <f t="shared" si="33"/>
        <v>0</v>
      </c>
      <c r="AA37" s="223">
        <f t="shared" si="34"/>
        <v>0</v>
      </c>
      <c r="AB37" s="223">
        <f t="shared" si="35"/>
        <v>0</v>
      </c>
      <c r="AC37" s="224" t="str">
        <f t="shared" si="36"/>
        <v/>
      </c>
      <c r="AD37" s="224" t="str">
        <f t="shared" si="37"/>
        <v/>
      </c>
      <c r="AE37" s="224" t="str">
        <f t="shared" si="38"/>
        <v/>
      </c>
      <c r="AF37" s="224" t="str">
        <f t="shared" si="39"/>
        <v/>
      </c>
      <c r="AG37" s="224" t="str">
        <f t="shared" si="40"/>
        <v/>
      </c>
      <c r="AH37" s="225" t="str">
        <f t="shared" si="41"/>
        <v/>
      </c>
      <c r="AI37" s="226"/>
      <c r="AJ37" s="239"/>
      <c r="AK37" s="227"/>
      <c r="AL37" s="228"/>
      <c r="AM37" s="240"/>
      <c r="AN37" s="241"/>
      <c r="AO37" s="242"/>
      <c r="AP37" s="243"/>
      <c r="AQ37" s="254"/>
      <c r="AR37" s="259"/>
      <c r="AS37" s="260"/>
      <c r="AT37" s="262" t="str">
        <f>AH35</f>
        <v/>
      </c>
      <c r="AU37" s="248"/>
      <c r="AV37" s="127"/>
    </row>
    <row r="38" spans="1:52" ht="15" hidden="1" customHeight="1" x14ac:dyDescent="0.25">
      <c r="A38" s="6"/>
      <c r="B38" s="6"/>
      <c r="C38" s="263"/>
      <c r="D38" s="263"/>
      <c r="E38" s="217"/>
      <c r="F38" s="218"/>
      <c r="G38" s="219"/>
      <c r="H38" s="220"/>
      <c r="I38" s="217"/>
      <c r="J38" s="218"/>
      <c r="K38" s="219"/>
      <c r="L38" s="220"/>
      <c r="M38" s="217"/>
      <c r="N38" s="218"/>
      <c r="O38" s="221">
        <f t="shared" si="22"/>
        <v>0</v>
      </c>
      <c r="P38" s="221">
        <f t="shared" si="23"/>
        <v>0</v>
      </c>
      <c r="Q38" s="221">
        <f t="shared" si="24"/>
        <v>0</v>
      </c>
      <c r="R38" s="221">
        <f t="shared" si="25"/>
        <v>0</v>
      </c>
      <c r="S38" s="221">
        <f t="shared" si="26"/>
        <v>0</v>
      </c>
      <c r="T38" s="221">
        <f t="shared" si="27"/>
        <v>0</v>
      </c>
      <c r="U38" s="221">
        <f t="shared" si="28"/>
        <v>0</v>
      </c>
      <c r="V38" s="221">
        <f t="shared" si="29"/>
        <v>0</v>
      </c>
      <c r="W38" s="221">
        <f t="shared" si="30"/>
        <v>0</v>
      </c>
      <c r="X38" s="221">
        <f t="shared" si="31"/>
        <v>0</v>
      </c>
      <c r="Y38" s="222">
        <f t="shared" si="32"/>
        <v>0</v>
      </c>
      <c r="Z38" s="222">
        <f t="shared" si="33"/>
        <v>0</v>
      </c>
      <c r="AA38" s="223">
        <f t="shared" si="34"/>
        <v>0</v>
      </c>
      <c r="AB38" s="223">
        <f t="shared" si="35"/>
        <v>0</v>
      </c>
      <c r="AC38" s="224" t="str">
        <f t="shared" si="36"/>
        <v/>
      </c>
      <c r="AD38" s="224" t="str">
        <f t="shared" si="37"/>
        <v/>
      </c>
      <c r="AE38" s="224" t="str">
        <f t="shared" si="38"/>
        <v/>
      </c>
      <c r="AF38" s="224" t="str">
        <f t="shared" si="39"/>
        <v/>
      </c>
      <c r="AG38" s="224" t="str">
        <f t="shared" si="40"/>
        <v/>
      </c>
      <c r="AH38" s="225" t="str">
        <f t="shared" si="41"/>
        <v/>
      </c>
      <c r="AI38" s="226">
        <f>SUMIF(C32:C39,4,AA32:AA39)+SUMIF(D32:D39,4,AB32:AB39)</f>
        <v>0</v>
      </c>
      <c r="AJ38" s="226" t="str">
        <f>IF(AI38&lt;&gt;0,RANK(AI38,AI32:AI39),"")</f>
        <v/>
      </c>
      <c r="AK38" s="227"/>
      <c r="AL38" s="228"/>
      <c r="AM38" s="250">
        <v>4</v>
      </c>
      <c r="AN38" s="251">
        <f>B35</f>
        <v>0</v>
      </c>
      <c r="AO38" s="252">
        <f>IF(AN38=0,0,VLOOKUP(AN38,SORTEIO!$A$18:$C$49,2,FALSE))</f>
        <v>0</v>
      </c>
      <c r="AP38" s="253">
        <f>IF(AN38=0,0,VLOOKUP(AN38,SORTEIO!$A$18:$C$49,3,FALSE))</f>
        <v>0</v>
      </c>
      <c r="AQ38" s="264" t="str">
        <f>IF(AND(Y36=0,Z36=0),"",Z36&amp;" - "&amp;Y36)</f>
        <v/>
      </c>
      <c r="AR38" s="265" t="str">
        <f>IF(AND(Y33=0,Z33=0),"",Z33&amp;" - "&amp;Y33)</f>
        <v/>
      </c>
      <c r="AS38" s="265" t="str">
        <f>IF(AND(Y35=0,Z35=0),"",Z35&amp;" - "&amp;Y35)</f>
        <v/>
      </c>
      <c r="AT38" s="266"/>
      <c r="AU38" s="267">
        <f>AI38</f>
        <v>0</v>
      </c>
      <c r="AV38" s="249" t="str">
        <f t="shared" ref="AV38" si="44">IF(AJ39="",AJ38,AJ39)</f>
        <v/>
      </c>
      <c r="AY38" s="184">
        <f>AO38</f>
        <v>0</v>
      </c>
      <c r="AZ38" s="184">
        <f>AP38</f>
        <v>0</v>
      </c>
    </row>
    <row r="39" spans="1:52" ht="15.75" hidden="1" customHeight="1" thickBot="1" x14ac:dyDescent="0.3">
      <c r="AM39" s="268"/>
      <c r="AN39" s="269"/>
      <c r="AO39" s="270"/>
      <c r="AP39" s="271"/>
      <c r="AQ39" s="272"/>
      <c r="AR39" s="273"/>
      <c r="AS39" s="273"/>
      <c r="AT39" s="274"/>
      <c r="AU39" s="275"/>
      <c r="AV39" s="276"/>
    </row>
    <row r="41" spans="1:52" x14ac:dyDescent="0.25">
      <c r="AO41" s="277" t="s">
        <v>6</v>
      </c>
      <c r="AR41" s="184" t="s">
        <v>19</v>
      </c>
    </row>
    <row r="42" spans="1:52" x14ac:dyDescent="0.25">
      <c r="AO42" s="199" t="s">
        <v>7</v>
      </c>
      <c r="AP42" s="278" t="s">
        <v>122</v>
      </c>
      <c r="AQ42" s="279" t="s">
        <v>13</v>
      </c>
      <c r="AR42" s="280" t="e">
        <f>VLOOKUP(1,AV$32:AZ$39,4,FALSE)</f>
        <v>#N/A</v>
      </c>
      <c r="AS42" s="281"/>
      <c r="AT42" s="282"/>
      <c r="AU42" s="283" t="e">
        <f>VLOOKUP(1,AV$32:AZ$39,5,FALSE)</f>
        <v>#N/A</v>
      </c>
      <c r="AV42" s="284"/>
    </row>
    <row r="43" spans="1:52" x14ac:dyDescent="0.25">
      <c r="AO43" s="199" t="s">
        <v>9</v>
      </c>
      <c r="AP43" s="285" t="s">
        <v>123</v>
      </c>
      <c r="AQ43" s="279" t="s">
        <v>14</v>
      </c>
      <c r="AR43" s="280" t="e">
        <f>VLOOKUP(2,AV$32:AZ$39,4,FALSE)</f>
        <v>#N/A</v>
      </c>
      <c r="AS43" s="281"/>
      <c r="AT43" s="282"/>
      <c r="AU43" s="283" t="e">
        <f>VLOOKUP(2,AV$32:AZ$39,5,FALSE)</f>
        <v>#N/A</v>
      </c>
      <c r="AV43" s="284"/>
    </row>
    <row r="44" spans="1:52" x14ac:dyDescent="0.25">
      <c r="AO44" s="199" t="s">
        <v>11</v>
      </c>
      <c r="AP44" s="285" t="s">
        <v>124</v>
      </c>
      <c r="AQ44" s="279" t="s">
        <v>15</v>
      </c>
      <c r="AR44" s="280" t="e">
        <f>VLOOKUP(3,AV$32:AZ$39,4,FALSE)</f>
        <v>#N/A</v>
      </c>
      <c r="AS44" s="281"/>
      <c r="AT44" s="282"/>
      <c r="AU44" s="283" t="e">
        <f>VLOOKUP(3,AV$32:AZ$39,5,FALSE)</f>
        <v>#N/A</v>
      </c>
      <c r="AV44" s="284"/>
    </row>
    <row r="45" spans="1:52" hidden="1" x14ac:dyDescent="0.25">
      <c r="AQ45" s="279" t="s">
        <v>16</v>
      </c>
      <c r="AR45" s="280" t="e">
        <f>VLOOKUP(4,AV$32:AZ$39,4,FALSE)</f>
        <v>#N/A</v>
      </c>
      <c r="AS45" s="281"/>
      <c r="AT45" s="282"/>
      <c r="AU45" s="283" t="e">
        <f>VLOOKUP(4,AV$32:AZ$39,5,FALSE)</f>
        <v>#N/A</v>
      </c>
      <c r="AV45" s="284"/>
    </row>
    <row r="46" spans="1:52" x14ac:dyDescent="0.25">
      <c r="AR46" s="200"/>
      <c r="AS46" s="200"/>
      <c r="AT46" s="200"/>
      <c r="AU46" s="200"/>
      <c r="AV46" s="200"/>
    </row>
    <row r="47" spans="1:52" ht="15.75" thickBot="1" x14ac:dyDescent="0.3"/>
    <row r="48" spans="1:52" ht="95.25" customHeight="1" thickBot="1" x14ac:dyDescent="0.3">
      <c r="AO48" s="202" t="s">
        <v>60</v>
      </c>
      <c r="AQ48" s="203">
        <f>AO50</f>
        <v>0</v>
      </c>
      <c r="AR48" s="204">
        <f>AO52</f>
        <v>0</v>
      </c>
      <c r="AS48" s="205">
        <f>AO54</f>
        <v>0</v>
      </c>
      <c r="AT48" s="206">
        <f>AO56</f>
        <v>0</v>
      </c>
    </row>
    <row r="49" spans="1:52" ht="18" customHeight="1" thickBot="1" x14ac:dyDescent="0.3">
      <c r="AM49" s="207"/>
      <c r="AN49" s="207"/>
      <c r="AO49" s="208" t="s">
        <v>4</v>
      </c>
      <c r="AP49" s="209" t="s">
        <v>5</v>
      </c>
      <c r="AQ49" s="210"/>
      <c r="AR49" s="211"/>
      <c r="AS49" s="212"/>
      <c r="AT49" s="213"/>
      <c r="AU49" s="214" t="s">
        <v>17</v>
      </c>
      <c r="AV49" s="215" t="s">
        <v>18</v>
      </c>
    </row>
    <row r="50" spans="1:52" ht="15" customHeight="1" x14ac:dyDescent="0.25">
      <c r="A50" s="5">
        <v>1</v>
      </c>
      <c r="B50" s="329"/>
      <c r="C50" s="353">
        <v>1</v>
      </c>
      <c r="D50" s="353">
        <v>3</v>
      </c>
      <c r="E50" s="297"/>
      <c r="F50" s="303"/>
      <c r="G50" s="309"/>
      <c r="H50" s="310"/>
      <c r="I50" s="306"/>
      <c r="J50" s="303"/>
      <c r="K50" s="309"/>
      <c r="L50" s="310"/>
      <c r="M50" s="306"/>
      <c r="N50" s="298"/>
      <c r="O50" s="221">
        <f t="shared" ref="O50:O56" si="45">IF(E50="wo",0,IF(F50="wo",1,IF(E50&gt;F50,1,0)))</f>
        <v>0</v>
      </c>
      <c r="P50" s="221">
        <f t="shared" ref="P50:P56" si="46">IF(E50="wo",1,IF(F50="wo",0,IF(F50&gt;E50,1,0)))</f>
        <v>0</v>
      </c>
      <c r="Q50" s="221">
        <f t="shared" ref="Q50:Q56" si="47">IF(G50="wo",0,IF(H50="wo",1,IF(G50&gt;H50,1,0)))</f>
        <v>0</v>
      </c>
      <c r="R50" s="221">
        <f t="shared" ref="R50:R56" si="48">IF(G50="wo",1,IF(H50="wo",0,IF(H50&gt;G50,1,0)))</f>
        <v>0</v>
      </c>
      <c r="S50" s="221">
        <f t="shared" ref="S50:S56" si="49">IF(I50="wo",0,IF(J50="wo",1,IF(I50&gt;J50,1,0)))</f>
        <v>0</v>
      </c>
      <c r="T50" s="221">
        <f t="shared" ref="T50:T56" si="50">IF(I50="wo",1,IF(J50="wo",0,IF(J50&gt;I50,1,0)))</f>
        <v>0</v>
      </c>
      <c r="U50" s="221">
        <f t="shared" ref="U50:U56" si="51">IF(K50="wo",0,IF(L50="wo",1,IF(K50&gt;L50,1,0)))</f>
        <v>0</v>
      </c>
      <c r="V50" s="221">
        <f t="shared" ref="V50:V56" si="52">IF(K50="wo",1,IF(L50="wo",0,IF(L50&gt;K50,1,0)))</f>
        <v>0</v>
      </c>
      <c r="W50" s="221">
        <f t="shared" ref="W50:W56" si="53">IF(M50="wo",0,IF(N50="wo",1,IF(M50&gt;N50,1,0)))</f>
        <v>0</v>
      </c>
      <c r="X50" s="221">
        <f t="shared" ref="X50:X56" si="54">IF(M50="wo",1,IF(N50="wo",0,IF(N50&gt;M50,1,0)))</f>
        <v>0</v>
      </c>
      <c r="Y50" s="222">
        <f t="shared" ref="Y50:Y56" si="55">IF(E50="wo","wo",+O50+Q50+S50+U50+W50)</f>
        <v>0</v>
      </c>
      <c r="Z50" s="222">
        <f t="shared" ref="Z50:Z56" si="56">IF(F50="wo","wo",+P50+R50+T50+V50+X50)</f>
        <v>0</v>
      </c>
      <c r="AA50" s="223">
        <f t="shared" ref="AA50:AA56" si="57">IF(E50="",0,IF(E50="wo",0,IF(F50="wo",2,IF(Y50=Z50,0,IF(Y50&gt;Z50,2,1)))))</f>
        <v>0</v>
      </c>
      <c r="AB50" s="223">
        <f t="shared" ref="AB50:AB56" si="58">IF(F50="",0,IF(F50="wo",0,IF(E50="wo",2,IF(Z50=Y50,0,IF(Z50&gt;Y50,2,1)))))</f>
        <v>0</v>
      </c>
      <c r="AC50" s="224" t="str">
        <f t="shared" ref="AC50:AC56" si="59">IF(E50="","",IF(E50="wo",0,IF(F50="wo",0,IF(E50=F50,"ERROR",IF(E50&gt;F50,F50,-1*E50)))))</f>
        <v/>
      </c>
      <c r="AD50" s="224" t="str">
        <f t="shared" ref="AD50:AD56" si="60">IF(G50="","",IF(G50="wo",0,IF(H50="wo",0,IF(G50=H50,"ERROR",IF(G50&gt;H50,H50,-1*G50)))))</f>
        <v/>
      </c>
      <c r="AE50" s="224" t="str">
        <f t="shared" ref="AE50:AE56" si="61">IF(I50="","",IF(I50="wo",0,IF(J50="wo",0,IF(I50=J50,"ERROR",IF(I50&gt;J50,J50,-1*I50)))))</f>
        <v/>
      </c>
      <c r="AF50" s="224" t="str">
        <f t="shared" ref="AF50:AF56" si="62">IF(K50="","",IF(K50="wo",0,IF(L50="wo",0,IF(K50=L50,"ERROR",IF(K50&gt;L50,L50,-1*K50)))))</f>
        <v/>
      </c>
      <c r="AG50" s="224" t="str">
        <f t="shared" ref="AG50:AG56" si="63">IF(M50="","",IF(M50="wo",0,IF(N50="wo",0,IF(M50=N50,"ERROR",IF(M50&gt;N50,N50,-1*M50)))))</f>
        <v/>
      </c>
      <c r="AH50" s="225" t="str">
        <f t="shared" ref="AH50:AH56" si="64">IF(E50="","",(IF(K50="",AC50&amp;", "&amp;AD50&amp;", "&amp;AE50,IF(M50="",AC50&amp;", "&amp;AD50&amp;", "&amp;AE50&amp;", "&amp;AF50,AC50&amp;","&amp;AD50&amp;","&amp;AE50&amp;","&amp;AF50&amp;","&amp;AG50))))</f>
        <v/>
      </c>
      <c r="AI50" s="226">
        <f>SUMIF(C50:C57,1,AA50:AA57)+SUMIF(D50:D57,1,AB50:AB57)</f>
        <v>0</v>
      </c>
      <c r="AJ50" s="226" t="str">
        <f>IF(AI50&lt;&gt;0,RANK(AI50,AI50:AI57),"")</f>
        <v/>
      </c>
      <c r="AK50" s="227"/>
      <c r="AL50" s="228"/>
      <c r="AM50" s="229">
        <v>1</v>
      </c>
      <c r="AN50" s="230">
        <f>B50</f>
        <v>0</v>
      </c>
      <c r="AO50" s="231">
        <f>IF(AN50=0,0,VLOOKUP(AN50,SORTEIO!$A$18:$C$49,2,FALSE))</f>
        <v>0</v>
      </c>
      <c r="AP50" s="232">
        <f>IF(AN50=0,0,VLOOKUP(AN50,SORTEIO!$A$18:$C$49,3,FALSE))</f>
        <v>0</v>
      </c>
      <c r="AQ50" s="233"/>
      <c r="AR50" s="234" t="str">
        <f>IF(AND(Y52=0,Z52=0),"",Y52&amp;" - "&amp;Z52)</f>
        <v/>
      </c>
      <c r="AS50" s="235" t="str">
        <f>IF(AND(Y50=0,Z50=0),"",Y50&amp;" - "&amp;Z50)</f>
        <v/>
      </c>
      <c r="AT50" s="236" t="str">
        <f>IF(AND(Y54=0,Z54=0),"",Y54&amp;" - "&amp;Z54)</f>
        <v/>
      </c>
      <c r="AU50" s="237">
        <f>AI50</f>
        <v>0</v>
      </c>
      <c r="AV50" s="128" t="str">
        <f>IF(AJ51="",AJ50,AJ51)</f>
        <v/>
      </c>
      <c r="AY50" s="184">
        <f>AO50</f>
        <v>0</v>
      </c>
      <c r="AZ50" s="184">
        <f>AP50</f>
        <v>0</v>
      </c>
    </row>
    <row r="51" spans="1:52" ht="15" customHeight="1" x14ac:dyDescent="0.25">
      <c r="A51" s="5">
        <v>2</v>
      </c>
      <c r="B51" s="330"/>
      <c r="C51" s="238">
        <v>2</v>
      </c>
      <c r="D51" s="238">
        <v>4</v>
      </c>
      <c r="E51" s="315"/>
      <c r="F51" s="316"/>
      <c r="G51" s="317"/>
      <c r="H51" s="318"/>
      <c r="I51" s="319"/>
      <c r="J51" s="316"/>
      <c r="K51" s="320"/>
      <c r="L51" s="321"/>
      <c r="M51" s="322"/>
      <c r="N51" s="323"/>
      <c r="O51" s="221">
        <f t="shared" si="45"/>
        <v>0</v>
      </c>
      <c r="P51" s="221">
        <f t="shared" si="46"/>
        <v>0</v>
      </c>
      <c r="Q51" s="221">
        <f t="shared" si="47"/>
        <v>0</v>
      </c>
      <c r="R51" s="221">
        <f t="shared" si="48"/>
        <v>0</v>
      </c>
      <c r="S51" s="221">
        <f t="shared" si="49"/>
        <v>0</v>
      </c>
      <c r="T51" s="221">
        <f t="shared" si="50"/>
        <v>0</v>
      </c>
      <c r="U51" s="221">
        <f t="shared" si="51"/>
        <v>0</v>
      </c>
      <c r="V51" s="221">
        <f t="shared" si="52"/>
        <v>0</v>
      </c>
      <c r="W51" s="221">
        <f t="shared" si="53"/>
        <v>0</v>
      </c>
      <c r="X51" s="221">
        <f t="shared" si="54"/>
        <v>0</v>
      </c>
      <c r="Y51" s="222">
        <f t="shared" si="55"/>
        <v>0</v>
      </c>
      <c r="Z51" s="222">
        <f t="shared" si="56"/>
        <v>0</v>
      </c>
      <c r="AA51" s="223">
        <f t="shared" si="57"/>
        <v>0</v>
      </c>
      <c r="AB51" s="223">
        <f t="shared" si="58"/>
        <v>0</v>
      </c>
      <c r="AC51" s="224" t="str">
        <f t="shared" si="59"/>
        <v/>
      </c>
      <c r="AD51" s="224" t="str">
        <f t="shared" si="60"/>
        <v/>
      </c>
      <c r="AE51" s="224" t="str">
        <f t="shared" si="61"/>
        <v/>
      </c>
      <c r="AF51" s="224" t="str">
        <f t="shared" si="62"/>
        <v/>
      </c>
      <c r="AG51" s="224" t="str">
        <f t="shared" si="63"/>
        <v/>
      </c>
      <c r="AH51" s="225" t="str">
        <f t="shared" si="64"/>
        <v/>
      </c>
      <c r="AI51" s="226"/>
      <c r="AJ51" s="239"/>
      <c r="AK51" s="227"/>
      <c r="AL51" s="228"/>
      <c r="AM51" s="240"/>
      <c r="AN51" s="241"/>
      <c r="AO51" s="242"/>
      <c r="AP51" s="243"/>
      <c r="AQ51" s="244"/>
      <c r="AR51" s="245" t="str">
        <f>AH52</f>
        <v/>
      </c>
      <c r="AS51" s="246" t="str">
        <f>AH50</f>
        <v/>
      </c>
      <c r="AT51" s="247" t="str">
        <f>AH54</f>
        <v/>
      </c>
      <c r="AU51" s="248"/>
      <c r="AV51" s="127"/>
    </row>
    <row r="52" spans="1:52" ht="15.75" thickBot="1" x14ac:dyDescent="0.3">
      <c r="A52" s="5">
        <v>3</v>
      </c>
      <c r="B52" s="331"/>
      <c r="C52" s="353">
        <v>1</v>
      </c>
      <c r="D52" s="353">
        <v>2</v>
      </c>
      <c r="E52" s="300"/>
      <c r="F52" s="304"/>
      <c r="G52" s="311"/>
      <c r="H52" s="312"/>
      <c r="I52" s="307"/>
      <c r="J52" s="304"/>
      <c r="K52" s="311"/>
      <c r="L52" s="312"/>
      <c r="M52" s="307"/>
      <c r="N52" s="299"/>
      <c r="O52" s="221">
        <f t="shared" si="45"/>
        <v>0</v>
      </c>
      <c r="P52" s="221">
        <f t="shared" si="46"/>
        <v>0</v>
      </c>
      <c r="Q52" s="221">
        <f t="shared" si="47"/>
        <v>0</v>
      </c>
      <c r="R52" s="221">
        <f t="shared" si="48"/>
        <v>0</v>
      </c>
      <c r="S52" s="221">
        <f t="shared" si="49"/>
        <v>0</v>
      </c>
      <c r="T52" s="221">
        <f t="shared" si="50"/>
        <v>0</v>
      </c>
      <c r="U52" s="221">
        <f t="shared" si="51"/>
        <v>0</v>
      </c>
      <c r="V52" s="221">
        <f t="shared" si="52"/>
        <v>0</v>
      </c>
      <c r="W52" s="221">
        <f t="shared" si="53"/>
        <v>0</v>
      </c>
      <c r="X52" s="221">
        <f t="shared" si="54"/>
        <v>0</v>
      </c>
      <c r="Y52" s="222">
        <f t="shared" si="55"/>
        <v>0</v>
      </c>
      <c r="Z52" s="222">
        <f t="shared" si="56"/>
        <v>0</v>
      </c>
      <c r="AA52" s="223">
        <f t="shared" si="57"/>
        <v>0</v>
      </c>
      <c r="AB52" s="223">
        <f t="shared" si="58"/>
        <v>0</v>
      </c>
      <c r="AC52" s="224" t="str">
        <f t="shared" si="59"/>
        <v/>
      </c>
      <c r="AD52" s="224" t="str">
        <f t="shared" si="60"/>
        <v/>
      </c>
      <c r="AE52" s="224" t="str">
        <f t="shared" si="61"/>
        <v/>
      </c>
      <c r="AF52" s="224" t="str">
        <f t="shared" si="62"/>
        <v/>
      </c>
      <c r="AG52" s="224" t="str">
        <f t="shared" si="63"/>
        <v/>
      </c>
      <c r="AH52" s="225" t="str">
        <f t="shared" si="64"/>
        <v/>
      </c>
      <c r="AI52" s="226">
        <f>SUMIF(C50:C57,2,AA50:AA57)+SUMIF(D50:D57,2,AB50:AB57)</f>
        <v>0</v>
      </c>
      <c r="AJ52" s="226" t="str">
        <f>IF(AI52&lt;&gt;0,RANK(AI52,AI50:AI57),"")</f>
        <v/>
      </c>
      <c r="AK52" s="227"/>
      <c r="AL52" s="228"/>
      <c r="AM52" s="250">
        <v>2</v>
      </c>
      <c r="AN52" s="251">
        <f>B51</f>
        <v>0</v>
      </c>
      <c r="AO52" s="252">
        <f>IF(AN52=0,0,VLOOKUP(AN52,SORTEIO!$A$18:$C$49,2,FALSE))</f>
        <v>0</v>
      </c>
      <c r="AP52" s="253">
        <f>IF(AN52=0,0,VLOOKUP(AN52,SORTEIO!$A$18:$C$49,3,FALSE))</f>
        <v>0</v>
      </c>
      <c r="AQ52" s="254" t="str">
        <f>IF(AND(Y52=0,Z52=0),"",Z52&amp;" - "&amp;Y52)</f>
        <v/>
      </c>
      <c r="AR52" s="255"/>
      <c r="AS52" s="256" t="str">
        <f>IF(AND(Y55=0,Z55=0),"",Y55&amp;" - "&amp;Z55)</f>
        <v/>
      </c>
      <c r="AT52" s="257" t="str">
        <f>IF(AND(Y51=0,Z51=0),"",Y51&amp;" - "&amp;Z51)</f>
        <v/>
      </c>
      <c r="AU52" s="248">
        <f>AI52</f>
        <v>0</v>
      </c>
      <c r="AV52" s="127" t="str">
        <f t="shared" ref="AV52" si="65">IF(AJ53="",AJ52,AJ53)</f>
        <v/>
      </c>
      <c r="AY52" s="184">
        <f>AO52</f>
        <v>0</v>
      </c>
      <c r="AZ52" s="184">
        <f>AP52</f>
        <v>0</v>
      </c>
    </row>
    <row r="53" spans="1:52" x14ac:dyDescent="0.25">
      <c r="A53" s="5">
        <v>4</v>
      </c>
      <c r="B53" s="216"/>
      <c r="C53" s="238">
        <v>3</v>
      </c>
      <c r="D53" s="238">
        <v>4</v>
      </c>
      <c r="E53" s="315"/>
      <c r="F53" s="316"/>
      <c r="G53" s="317"/>
      <c r="H53" s="318"/>
      <c r="I53" s="319"/>
      <c r="J53" s="316"/>
      <c r="K53" s="320"/>
      <c r="L53" s="321"/>
      <c r="M53" s="322"/>
      <c r="N53" s="323"/>
      <c r="O53" s="221">
        <f t="shared" si="45"/>
        <v>0</v>
      </c>
      <c r="P53" s="221">
        <f t="shared" si="46"/>
        <v>0</v>
      </c>
      <c r="Q53" s="221">
        <f t="shared" si="47"/>
        <v>0</v>
      </c>
      <c r="R53" s="221">
        <f t="shared" si="48"/>
        <v>0</v>
      </c>
      <c r="S53" s="221">
        <f t="shared" si="49"/>
        <v>0</v>
      </c>
      <c r="T53" s="221">
        <f t="shared" si="50"/>
        <v>0</v>
      </c>
      <c r="U53" s="221">
        <f t="shared" si="51"/>
        <v>0</v>
      </c>
      <c r="V53" s="221">
        <f t="shared" si="52"/>
        <v>0</v>
      </c>
      <c r="W53" s="221">
        <f t="shared" si="53"/>
        <v>0</v>
      </c>
      <c r="X53" s="221">
        <f t="shared" si="54"/>
        <v>0</v>
      </c>
      <c r="Y53" s="222">
        <f t="shared" si="55"/>
        <v>0</v>
      </c>
      <c r="Z53" s="222">
        <f t="shared" si="56"/>
        <v>0</v>
      </c>
      <c r="AA53" s="223">
        <f t="shared" si="57"/>
        <v>0</v>
      </c>
      <c r="AB53" s="223">
        <f t="shared" si="58"/>
        <v>0</v>
      </c>
      <c r="AC53" s="224" t="str">
        <f t="shared" si="59"/>
        <v/>
      </c>
      <c r="AD53" s="224" t="str">
        <f t="shared" si="60"/>
        <v/>
      </c>
      <c r="AE53" s="224" t="str">
        <f t="shared" si="61"/>
        <v/>
      </c>
      <c r="AF53" s="224" t="str">
        <f t="shared" si="62"/>
        <v/>
      </c>
      <c r="AG53" s="224" t="str">
        <f t="shared" si="63"/>
        <v/>
      </c>
      <c r="AH53" s="225" t="str">
        <f t="shared" si="64"/>
        <v/>
      </c>
      <c r="AI53" s="226"/>
      <c r="AJ53" s="239"/>
      <c r="AK53" s="227"/>
      <c r="AL53" s="228"/>
      <c r="AM53" s="250"/>
      <c r="AN53" s="251"/>
      <c r="AO53" s="252"/>
      <c r="AP53" s="253"/>
      <c r="AQ53" s="254"/>
      <c r="AR53" s="255"/>
      <c r="AS53" s="246" t="str">
        <f>AH55</f>
        <v/>
      </c>
      <c r="AT53" s="247" t="str">
        <f>AH51</f>
        <v/>
      </c>
      <c r="AU53" s="248"/>
      <c r="AV53" s="127"/>
      <c r="AW53" s="287"/>
    </row>
    <row r="54" spans="1:52" x14ac:dyDescent="0.25">
      <c r="A54" s="5" t="str">
        <f>IF(B49=5,5,"")</f>
        <v/>
      </c>
      <c r="B54" s="216"/>
      <c r="C54" s="238">
        <v>1</v>
      </c>
      <c r="D54" s="238">
        <v>4</v>
      </c>
      <c r="E54" s="315"/>
      <c r="F54" s="316"/>
      <c r="G54" s="317"/>
      <c r="H54" s="318"/>
      <c r="I54" s="319"/>
      <c r="J54" s="316"/>
      <c r="K54" s="320"/>
      <c r="L54" s="321"/>
      <c r="M54" s="322"/>
      <c r="N54" s="323"/>
      <c r="O54" s="221">
        <f t="shared" si="45"/>
        <v>0</v>
      </c>
      <c r="P54" s="221">
        <f t="shared" si="46"/>
        <v>0</v>
      </c>
      <c r="Q54" s="221">
        <f t="shared" si="47"/>
        <v>0</v>
      </c>
      <c r="R54" s="221">
        <f t="shared" si="48"/>
        <v>0</v>
      </c>
      <c r="S54" s="221">
        <f t="shared" si="49"/>
        <v>0</v>
      </c>
      <c r="T54" s="221">
        <f t="shared" si="50"/>
        <v>0</v>
      </c>
      <c r="U54" s="221">
        <f t="shared" si="51"/>
        <v>0</v>
      </c>
      <c r="V54" s="221">
        <f t="shared" si="52"/>
        <v>0</v>
      </c>
      <c r="W54" s="221">
        <f t="shared" si="53"/>
        <v>0</v>
      </c>
      <c r="X54" s="221">
        <f t="shared" si="54"/>
        <v>0</v>
      </c>
      <c r="Y54" s="222">
        <f t="shared" si="55"/>
        <v>0</v>
      </c>
      <c r="Z54" s="222">
        <f t="shared" si="56"/>
        <v>0</v>
      </c>
      <c r="AA54" s="223">
        <f t="shared" si="57"/>
        <v>0</v>
      </c>
      <c r="AB54" s="223">
        <f t="shared" si="58"/>
        <v>0</v>
      </c>
      <c r="AC54" s="224" t="str">
        <f t="shared" si="59"/>
        <v/>
      </c>
      <c r="AD54" s="224" t="str">
        <f t="shared" si="60"/>
        <v/>
      </c>
      <c r="AE54" s="224" t="str">
        <f t="shared" si="61"/>
        <v/>
      </c>
      <c r="AF54" s="224" t="str">
        <f t="shared" si="62"/>
        <v/>
      </c>
      <c r="AG54" s="224" t="str">
        <f t="shared" si="63"/>
        <v/>
      </c>
      <c r="AH54" s="225" t="str">
        <f t="shared" si="64"/>
        <v/>
      </c>
      <c r="AI54" s="226">
        <f>SUMIF(C50:C57,3,AA50:AA57)+SUMIF(D50:D57,3,AB50:AB57)</f>
        <v>0</v>
      </c>
      <c r="AJ54" s="226" t="str">
        <f>IF(AI54&lt;&gt;0,RANK(AI54,AI50:AI57),"")</f>
        <v/>
      </c>
      <c r="AK54" s="227"/>
      <c r="AL54" s="228"/>
      <c r="AM54" s="240">
        <v>3</v>
      </c>
      <c r="AN54" s="241">
        <f>B52</f>
        <v>0</v>
      </c>
      <c r="AO54" s="242">
        <f>IF(AN54=0,0,VLOOKUP(AN54,SORTEIO!$A$18:$C$49,2,FALSE))</f>
        <v>0</v>
      </c>
      <c r="AP54" s="243">
        <f>IF(AN54=0,0,VLOOKUP(AN54,SORTEIO!$A$18:$C$49,3,FALSE))</f>
        <v>0</v>
      </c>
      <c r="AQ54" s="254" t="str">
        <f>IF(AND(Y50=0,Z50=0),"",Z50&amp;" - "&amp;Y50)</f>
        <v/>
      </c>
      <c r="AR54" s="259" t="str">
        <f>IF(AND(Y55=0,Z55=0),"",Z55&amp;" - "&amp;Y55)</f>
        <v/>
      </c>
      <c r="AS54" s="260"/>
      <c r="AT54" s="261" t="str">
        <f>IF(AND(Y53=0,Z53=0),"",Y53&amp;" - "&amp;Z53)</f>
        <v/>
      </c>
      <c r="AU54" s="248">
        <f>AI54</f>
        <v>0</v>
      </c>
      <c r="AV54" s="127" t="str">
        <f t="shared" ref="AV54" si="66">IF(AJ55="",AJ54,AJ55)</f>
        <v/>
      </c>
      <c r="AY54" s="184">
        <f>AO54</f>
        <v>0</v>
      </c>
      <c r="AZ54" s="184">
        <f>AP54</f>
        <v>0</v>
      </c>
    </row>
    <row r="55" spans="1:52" ht="15.75" thickBot="1" x14ac:dyDescent="0.3">
      <c r="A55" s="6"/>
      <c r="B55" s="6"/>
      <c r="C55" s="353">
        <v>2</v>
      </c>
      <c r="D55" s="353">
        <v>3</v>
      </c>
      <c r="E55" s="301"/>
      <c r="F55" s="305"/>
      <c r="G55" s="313"/>
      <c r="H55" s="314"/>
      <c r="I55" s="308"/>
      <c r="J55" s="305"/>
      <c r="K55" s="313"/>
      <c r="L55" s="314"/>
      <c r="M55" s="308"/>
      <c r="N55" s="302"/>
      <c r="O55" s="221">
        <f t="shared" si="45"/>
        <v>0</v>
      </c>
      <c r="P55" s="221">
        <f t="shared" si="46"/>
        <v>0</v>
      </c>
      <c r="Q55" s="221">
        <f t="shared" si="47"/>
        <v>0</v>
      </c>
      <c r="R55" s="221">
        <f t="shared" si="48"/>
        <v>0</v>
      </c>
      <c r="S55" s="221">
        <f t="shared" si="49"/>
        <v>0</v>
      </c>
      <c r="T55" s="221">
        <f t="shared" si="50"/>
        <v>0</v>
      </c>
      <c r="U55" s="221">
        <f t="shared" si="51"/>
        <v>0</v>
      </c>
      <c r="V55" s="221">
        <f t="shared" si="52"/>
        <v>0</v>
      </c>
      <c r="W55" s="221">
        <f t="shared" si="53"/>
        <v>0</v>
      </c>
      <c r="X55" s="221">
        <f t="shared" si="54"/>
        <v>0</v>
      </c>
      <c r="Y55" s="222">
        <f t="shared" si="55"/>
        <v>0</v>
      </c>
      <c r="Z55" s="222">
        <f t="shared" si="56"/>
        <v>0</v>
      </c>
      <c r="AA55" s="223">
        <f t="shared" si="57"/>
        <v>0</v>
      </c>
      <c r="AB55" s="223">
        <f t="shared" si="58"/>
        <v>0</v>
      </c>
      <c r="AC55" s="224" t="str">
        <f t="shared" si="59"/>
        <v/>
      </c>
      <c r="AD55" s="224" t="str">
        <f t="shared" si="60"/>
        <v/>
      </c>
      <c r="AE55" s="224" t="str">
        <f t="shared" si="61"/>
        <v/>
      </c>
      <c r="AF55" s="224" t="str">
        <f t="shared" si="62"/>
        <v/>
      </c>
      <c r="AG55" s="224" t="str">
        <f t="shared" si="63"/>
        <v/>
      </c>
      <c r="AH55" s="225" t="str">
        <f t="shared" si="64"/>
        <v/>
      </c>
      <c r="AI55" s="226"/>
      <c r="AJ55" s="239"/>
      <c r="AK55" s="227"/>
      <c r="AL55" s="228"/>
      <c r="AM55" s="240"/>
      <c r="AN55" s="241"/>
      <c r="AO55" s="242"/>
      <c r="AP55" s="243"/>
      <c r="AQ55" s="254"/>
      <c r="AR55" s="259"/>
      <c r="AS55" s="260"/>
      <c r="AT55" s="262" t="str">
        <f>AH53</f>
        <v/>
      </c>
      <c r="AU55" s="248"/>
      <c r="AV55" s="127"/>
    </row>
    <row r="56" spans="1:52" hidden="1" x14ac:dyDescent="0.25">
      <c r="A56" s="6"/>
      <c r="B56" s="6"/>
      <c r="C56" s="263"/>
      <c r="D56" s="263"/>
      <c r="E56" s="217"/>
      <c r="F56" s="218"/>
      <c r="G56" s="219"/>
      <c r="H56" s="220"/>
      <c r="I56" s="217"/>
      <c r="J56" s="218"/>
      <c r="K56" s="219"/>
      <c r="L56" s="220"/>
      <c r="M56" s="217"/>
      <c r="N56" s="218"/>
      <c r="O56" s="221">
        <f t="shared" si="45"/>
        <v>0</v>
      </c>
      <c r="P56" s="221">
        <f t="shared" si="46"/>
        <v>0</v>
      </c>
      <c r="Q56" s="221">
        <f t="shared" si="47"/>
        <v>0</v>
      </c>
      <c r="R56" s="221">
        <f t="shared" si="48"/>
        <v>0</v>
      </c>
      <c r="S56" s="221">
        <f t="shared" si="49"/>
        <v>0</v>
      </c>
      <c r="T56" s="221">
        <f t="shared" si="50"/>
        <v>0</v>
      </c>
      <c r="U56" s="221">
        <f t="shared" si="51"/>
        <v>0</v>
      </c>
      <c r="V56" s="221">
        <f t="shared" si="52"/>
        <v>0</v>
      </c>
      <c r="W56" s="221">
        <f t="shared" si="53"/>
        <v>0</v>
      </c>
      <c r="X56" s="221">
        <f t="shared" si="54"/>
        <v>0</v>
      </c>
      <c r="Y56" s="222">
        <f t="shared" si="55"/>
        <v>0</v>
      </c>
      <c r="Z56" s="222">
        <f t="shared" si="56"/>
        <v>0</v>
      </c>
      <c r="AA56" s="223">
        <f t="shared" si="57"/>
        <v>0</v>
      </c>
      <c r="AB56" s="223">
        <f t="shared" si="58"/>
        <v>0</v>
      </c>
      <c r="AC56" s="224" t="str">
        <f t="shared" si="59"/>
        <v/>
      </c>
      <c r="AD56" s="224" t="str">
        <f t="shared" si="60"/>
        <v/>
      </c>
      <c r="AE56" s="224" t="str">
        <f t="shared" si="61"/>
        <v/>
      </c>
      <c r="AF56" s="224" t="str">
        <f t="shared" si="62"/>
        <v/>
      </c>
      <c r="AG56" s="224" t="str">
        <f t="shared" si="63"/>
        <v/>
      </c>
      <c r="AH56" s="225" t="str">
        <f t="shared" si="64"/>
        <v/>
      </c>
      <c r="AI56" s="226">
        <f>SUMIF(C50:C57,4,AA50:AA57)+SUMIF(D50:D57,4,AB50:AB57)</f>
        <v>0</v>
      </c>
      <c r="AJ56" s="226" t="str">
        <f>IF(AI56&lt;&gt;0,RANK(AI56,AI50:AI57),"")</f>
        <v/>
      </c>
      <c r="AK56" s="227"/>
      <c r="AL56" s="228"/>
      <c r="AM56" s="250">
        <v>4</v>
      </c>
      <c r="AN56" s="251">
        <f>B53</f>
        <v>0</v>
      </c>
      <c r="AO56" s="252">
        <f>IF(AN56=0,0,VLOOKUP(AN56,SORTEIO!$A$18:$C$49,2,FALSE))</f>
        <v>0</v>
      </c>
      <c r="AP56" s="253">
        <f>IF(AN56=0,0,VLOOKUP(AN56,SORTEIO!$A$18:$C$49,3,FALSE))</f>
        <v>0</v>
      </c>
      <c r="AQ56" s="264" t="str">
        <f>IF(AND(Y54=0,Z54=0),"",Z54&amp;" - "&amp;Y54)</f>
        <v/>
      </c>
      <c r="AR56" s="265" t="str">
        <f>IF(AND(Y51=0,Z51=0),"",Z51&amp;" - "&amp;Y51)</f>
        <v/>
      </c>
      <c r="AS56" s="265" t="str">
        <f>IF(AND(Y53=0,Z53=0),"",Z53&amp;" - "&amp;Y53)</f>
        <v/>
      </c>
      <c r="AT56" s="266"/>
      <c r="AU56" s="267">
        <f>AI56</f>
        <v>0</v>
      </c>
      <c r="AV56" s="249" t="str">
        <f t="shared" ref="AV56" si="67">IF(AJ57="",AJ56,AJ57)</f>
        <v/>
      </c>
      <c r="AY56" s="184">
        <f>AO56</f>
        <v>0</v>
      </c>
      <c r="AZ56" s="184">
        <f>AP56</f>
        <v>0</v>
      </c>
    </row>
    <row r="57" spans="1:52" ht="15.75" hidden="1" thickBot="1" x14ac:dyDescent="0.3">
      <c r="AM57" s="268"/>
      <c r="AN57" s="269"/>
      <c r="AO57" s="270"/>
      <c r="AP57" s="271"/>
      <c r="AQ57" s="272"/>
      <c r="AR57" s="273"/>
      <c r="AS57" s="273"/>
      <c r="AT57" s="274"/>
      <c r="AU57" s="275"/>
      <c r="AV57" s="276"/>
    </row>
    <row r="59" spans="1:52" x14ac:dyDescent="0.25">
      <c r="AO59" s="277" t="s">
        <v>6</v>
      </c>
      <c r="AR59" s="184" t="s">
        <v>19</v>
      </c>
    </row>
    <row r="60" spans="1:52" x14ac:dyDescent="0.25">
      <c r="AO60" s="199" t="s">
        <v>7</v>
      </c>
      <c r="AP60" s="278" t="s">
        <v>122</v>
      </c>
      <c r="AQ60" s="279" t="s">
        <v>13</v>
      </c>
      <c r="AR60" s="280" t="e">
        <f>VLOOKUP(1,AV$50:AZ$57,4,FALSE)</f>
        <v>#N/A</v>
      </c>
      <c r="AS60" s="281"/>
      <c r="AT60" s="282"/>
      <c r="AU60" s="283" t="e">
        <f>VLOOKUP(1,AV$50:AZ$57,5,FALSE)</f>
        <v>#N/A</v>
      </c>
      <c r="AV60" s="284"/>
    </row>
    <row r="61" spans="1:52" x14ac:dyDescent="0.25">
      <c r="AO61" s="199" t="s">
        <v>9</v>
      </c>
      <c r="AP61" s="285" t="s">
        <v>123</v>
      </c>
      <c r="AQ61" s="279" t="s">
        <v>14</v>
      </c>
      <c r="AR61" s="280" t="e">
        <f>VLOOKUP(2,AV$50:AZ$57,4,FALSE)</f>
        <v>#N/A</v>
      </c>
      <c r="AS61" s="281"/>
      <c r="AT61" s="282"/>
      <c r="AU61" s="283" t="e">
        <f>VLOOKUP(2,AV$50:AZ$57,5,FALSE)</f>
        <v>#N/A</v>
      </c>
      <c r="AV61" s="284"/>
    </row>
    <row r="62" spans="1:52" x14ac:dyDescent="0.25">
      <c r="AO62" s="199" t="s">
        <v>11</v>
      </c>
      <c r="AP62" s="285" t="s">
        <v>124</v>
      </c>
      <c r="AQ62" s="279" t="s">
        <v>15</v>
      </c>
      <c r="AR62" s="280" t="e">
        <f>VLOOKUP(3,AV$50:AZ$57,4,FALSE)</f>
        <v>#N/A</v>
      </c>
      <c r="AS62" s="281"/>
      <c r="AT62" s="282"/>
      <c r="AU62" s="283" t="e">
        <f>VLOOKUP(3,AV$50:AZ$57,5,FALSE)</f>
        <v>#N/A</v>
      </c>
      <c r="AV62" s="284"/>
    </row>
    <row r="63" spans="1:52" hidden="1" x14ac:dyDescent="0.25">
      <c r="AQ63" s="279" t="s">
        <v>16</v>
      </c>
      <c r="AR63" s="280" t="e">
        <f>VLOOKUP(4,AV$50:AZ$57,4,FALSE)</f>
        <v>#N/A</v>
      </c>
      <c r="AS63" s="281"/>
      <c r="AT63" s="282"/>
      <c r="AU63" s="283" t="e">
        <f>VLOOKUP(4,AV$50:AZ$57,5,FALSE)</f>
        <v>#N/A</v>
      </c>
      <c r="AV63" s="284"/>
    </row>
    <row r="65" spans="1:52" ht="15.75" thickBot="1" x14ac:dyDescent="0.3"/>
    <row r="66" spans="1:52" ht="95.25" customHeight="1" thickBot="1" x14ac:dyDescent="0.3">
      <c r="AO66" s="202" t="s">
        <v>61</v>
      </c>
      <c r="AQ66" s="203">
        <f>AO68</f>
        <v>0</v>
      </c>
      <c r="AR66" s="204">
        <f>AO70</f>
        <v>0</v>
      </c>
      <c r="AS66" s="205">
        <f>AO72</f>
        <v>0</v>
      </c>
      <c r="AT66" s="206">
        <f>AO74</f>
        <v>0</v>
      </c>
    </row>
    <row r="67" spans="1:52" ht="18" customHeight="1" thickBot="1" x14ac:dyDescent="0.3">
      <c r="AM67" s="207"/>
      <c r="AN67" s="207"/>
      <c r="AO67" s="208" t="s">
        <v>4</v>
      </c>
      <c r="AP67" s="209" t="s">
        <v>5</v>
      </c>
      <c r="AQ67" s="210"/>
      <c r="AR67" s="211"/>
      <c r="AS67" s="212"/>
      <c r="AT67" s="213"/>
      <c r="AU67" s="214" t="s">
        <v>17</v>
      </c>
      <c r="AV67" s="215" t="s">
        <v>18</v>
      </c>
    </row>
    <row r="68" spans="1:52" x14ac:dyDescent="0.25">
      <c r="A68" s="5">
        <v>1</v>
      </c>
      <c r="B68" s="329"/>
      <c r="C68" s="353">
        <v>1</v>
      </c>
      <c r="D68" s="353">
        <v>3</v>
      </c>
      <c r="E68" s="297"/>
      <c r="F68" s="303"/>
      <c r="G68" s="309"/>
      <c r="H68" s="310"/>
      <c r="I68" s="306"/>
      <c r="J68" s="303"/>
      <c r="K68" s="309"/>
      <c r="L68" s="310"/>
      <c r="M68" s="306"/>
      <c r="N68" s="298"/>
      <c r="O68" s="221">
        <f t="shared" ref="O68:O74" si="68">IF(E68="wo",0,IF(F68="wo",1,IF(E68&gt;F68,1,0)))</f>
        <v>0</v>
      </c>
      <c r="P68" s="221">
        <f t="shared" ref="P68:P74" si="69">IF(E68="wo",1,IF(F68="wo",0,IF(F68&gt;E68,1,0)))</f>
        <v>0</v>
      </c>
      <c r="Q68" s="221">
        <f t="shared" ref="Q68:Q74" si="70">IF(G68="wo",0,IF(H68="wo",1,IF(G68&gt;H68,1,0)))</f>
        <v>0</v>
      </c>
      <c r="R68" s="221">
        <f t="shared" ref="R68:R74" si="71">IF(G68="wo",1,IF(H68="wo",0,IF(H68&gt;G68,1,0)))</f>
        <v>0</v>
      </c>
      <c r="S68" s="221">
        <f t="shared" ref="S68:S74" si="72">IF(I68="wo",0,IF(J68="wo",1,IF(I68&gt;J68,1,0)))</f>
        <v>0</v>
      </c>
      <c r="T68" s="221">
        <f t="shared" ref="T68:T74" si="73">IF(I68="wo",1,IF(J68="wo",0,IF(J68&gt;I68,1,0)))</f>
        <v>0</v>
      </c>
      <c r="U68" s="221">
        <f t="shared" ref="U68:U74" si="74">IF(K68="wo",0,IF(L68="wo",1,IF(K68&gt;L68,1,0)))</f>
        <v>0</v>
      </c>
      <c r="V68" s="221">
        <f t="shared" ref="V68:V74" si="75">IF(K68="wo",1,IF(L68="wo",0,IF(L68&gt;K68,1,0)))</f>
        <v>0</v>
      </c>
      <c r="W68" s="221">
        <f t="shared" ref="W68:W74" si="76">IF(M68="wo",0,IF(N68="wo",1,IF(M68&gt;N68,1,0)))</f>
        <v>0</v>
      </c>
      <c r="X68" s="221">
        <f t="shared" ref="X68:X74" si="77">IF(M68="wo",1,IF(N68="wo",0,IF(N68&gt;M68,1,0)))</f>
        <v>0</v>
      </c>
      <c r="Y68" s="222">
        <f t="shared" ref="Y68:Y74" si="78">IF(E68="wo","wo",+O68+Q68+S68+U68+W68)</f>
        <v>0</v>
      </c>
      <c r="Z68" s="222">
        <f t="shared" ref="Z68:Z74" si="79">IF(F68="wo","wo",+P68+R68+T68+V68+X68)</f>
        <v>0</v>
      </c>
      <c r="AA68" s="223">
        <f t="shared" ref="AA68:AA74" si="80">IF(E68="",0,IF(E68="wo",0,IF(F68="wo",2,IF(Y68=Z68,0,IF(Y68&gt;Z68,2,1)))))</f>
        <v>0</v>
      </c>
      <c r="AB68" s="223">
        <f t="shared" ref="AB68:AB74" si="81">IF(F68="",0,IF(F68="wo",0,IF(E68="wo",2,IF(Z68=Y68,0,IF(Z68&gt;Y68,2,1)))))</f>
        <v>0</v>
      </c>
      <c r="AC68" s="224" t="str">
        <f t="shared" ref="AC68:AC74" si="82">IF(E68="","",IF(E68="wo",0,IF(F68="wo",0,IF(E68=F68,"ERROR",IF(E68&gt;F68,F68,-1*E68)))))</f>
        <v/>
      </c>
      <c r="AD68" s="224" t="str">
        <f t="shared" ref="AD68:AD74" si="83">IF(G68="","",IF(G68="wo",0,IF(H68="wo",0,IF(G68=H68,"ERROR",IF(G68&gt;H68,H68,-1*G68)))))</f>
        <v/>
      </c>
      <c r="AE68" s="224" t="str">
        <f t="shared" ref="AE68:AE74" si="84">IF(I68="","",IF(I68="wo",0,IF(J68="wo",0,IF(I68=J68,"ERROR",IF(I68&gt;J68,J68,-1*I68)))))</f>
        <v/>
      </c>
      <c r="AF68" s="224" t="str">
        <f t="shared" ref="AF68:AF74" si="85">IF(K68="","",IF(K68="wo",0,IF(L68="wo",0,IF(K68=L68,"ERROR",IF(K68&gt;L68,L68,-1*K68)))))</f>
        <v/>
      </c>
      <c r="AG68" s="224" t="str">
        <f t="shared" ref="AG68:AG74" si="86">IF(M68="","",IF(M68="wo",0,IF(N68="wo",0,IF(M68=N68,"ERROR",IF(M68&gt;N68,N68,-1*M68)))))</f>
        <v/>
      </c>
      <c r="AH68" s="225" t="str">
        <f t="shared" ref="AH68:AH74" si="87">IF(E68="","",(IF(K68="",AC68&amp;", "&amp;AD68&amp;", "&amp;AE68,IF(M68="",AC68&amp;", "&amp;AD68&amp;", "&amp;AE68&amp;", "&amp;AF68,AC68&amp;","&amp;AD68&amp;","&amp;AE68&amp;","&amp;AF68&amp;","&amp;AG68))))</f>
        <v/>
      </c>
      <c r="AI68" s="226">
        <f>SUMIF(C68:C75,1,AA68:AA75)+SUMIF(D68:D75,1,AB68:AB75)</f>
        <v>0</v>
      </c>
      <c r="AJ68" s="226" t="str">
        <f>IF(AI68&lt;&gt;0,RANK(AI68,AI68:AI75),"")</f>
        <v/>
      </c>
      <c r="AK68" s="227"/>
      <c r="AL68" s="228"/>
      <c r="AM68" s="229">
        <v>1</v>
      </c>
      <c r="AN68" s="230">
        <f>B68</f>
        <v>0</v>
      </c>
      <c r="AO68" s="231">
        <f>IF(AN68=0,0,VLOOKUP(AN68,SORTEIO!$A$18:$C$49,2,FALSE))</f>
        <v>0</v>
      </c>
      <c r="AP68" s="232">
        <f>IF(AN68=0,0,VLOOKUP(AN68,SORTEIO!$A$18:$C$49,3,FALSE))</f>
        <v>0</v>
      </c>
      <c r="AQ68" s="233"/>
      <c r="AR68" s="234" t="str">
        <f>IF(AND(Y70=0,Z70=0),"",Y70&amp;" - "&amp;Z70)</f>
        <v/>
      </c>
      <c r="AS68" s="235" t="str">
        <f>IF(AND(Y68=0,Z68=0),"",Y68&amp;" - "&amp;Z68)</f>
        <v/>
      </c>
      <c r="AT68" s="236" t="str">
        <f>IF(AND(Y72=0,Z72=0),"",Y72&amp;" - "&amp;Z72)</f>
        <v/>
      </c>
      <c r="AU68" s="237">
        <f>AI68</f>
        <v>0</v>
      </c>
      <c r="AV68" s="128" t="str">
        <f>IF(AJ69="",AJ68,AJ69)</f>
        <v/>
      </c>
      <c r="AY68" s="184">
        <f>AO68</f>
        <v>0</v>
      </c>
      <c r="AZ68" s="184">
        <f>AP68</f>
        <v>0</v>
      </c>
    </row>
    <row r="69" spans="1:52" x14ac:dyDescent="0.25">
      <c r="A69" s="5">
        <v>2</v>
      </c>
      <c r="B69" s="330"/>
      <c r="C69" s="238">
        <v>2</v>
      </c>
      <c r="D69" s="238">
        <v>4</v>
      </c>
      <c r="E69" s="315"/>
      <c r="F69" s="316"/>
      <c r="G69" s="317"/>
      <c r="H69" s="318"/>
      <c r="I69" s="319"/>
      <c r="J69" s="316"/>
      <c r="K69" s="320"/>
      <c r="L69" s="321"/>
      <c r="M69" s="322"/>
      <c r="N69" s="323"/>
      <c r="O69" s="221">
        <f t="shared" si="68"/>
        <v>0</v>
      </c>
      <c r="P69" s="221">
        <f t="shared" si="69"/>
        <v>0</v>
      </c>
      <c r="Q69" s="221">
        <f t="shared" si="70"/>
        <v>0</v>
      </c>
      <c r="R69" s="221">
        <f t="shared" si="71"/>
        <v>0</v>
      </c>
      <c r="S69" s="221">
        <f t="shared" si="72"/>
        <v>0</v>
      </c>
      <c r="T69" s="221">
        <f t="shared" si="73"/>
        <v>0</v>
      </c>
      <c r="U69" s="221">
        <f t="shared" si="74"/>
        <v>0</v>
      </c>
      <c r="V69" s="221">
        <f t="shared" si="75"/>
        <v>0</v>
      </c>
      <c r="W69" s="221">
        <f t="shared" si="76"/>
        <v>0</v>
      </c>
      <c r="X69" s="221">
        <f t="shared" si="77"/>
        <v>0</v>
      </c>
      <c r="Y69" s="222">
        <f t="shared" si="78"/>
        <v>0</v>
      </c>
      <c r="Z69" s="222">
        <f t="shared" si="79"/>
        <v>0</v>
      </c>
      <c r="AA69" s="223">
        <f t="shared" si="80"/>
        <v>0</v>
      </c>
      <c r="AB69" s="223">
        <f t="shared" si="81"/>
        <v>0</v>
      </c>
      <c r="AC69" s="224" t="str">
        <f t="shared" si="82"/>
        <v/>
      </c>
      <c r="AD69" s="224" t="str">
        <f t="shared" si="83"/>
        <v/>
      </c>
      <c r="AE69" s="224" t="str">
        <f t="shared" si="84"/>
        <v/>
      </c>
      <c r="AF69" s="224" t="str">
        <f t="shared" si="85"/>
        <v/>
      </c>
      <c r="AG69" s="224" t="str">
        <f t="shared" si="86"/>
        <v/>
      </c>
      <c r="AH69" s="225" t="str">
        <f t="shared" si="87"/>
        <v/>
      </c>
      <c r="AI69" s="226"/>
      <c r="AJ69" s="239"/>
      <c r="AK69" s="227"/>
      <c r="AL69" s="228"/>
      <c r="AM69" s="240"/>
      <c r="AN69" s="241"/>
      <c r="AO69" s="242"/>
      <c r="AP69" s="243"/>
      <c r="AQ69" s="244"/>
      <c r="AR69" s="245" t="str">
        <f>AH70</f>
        <v/>
      </c>
      <c r="AS69" s="246" t="str">
        <f>AH68</f>
        <v/>
      </c>
      <c r="AT69" s="247" t="str">
        <f>AH72</f>
        <v/>
      </c>
      <c r="AU69" s="248"/>
      <c r="AV69" s="127"/>
    </row>
    <row r="70" spans="1:52" ht="15.75" thickBot="1" x14ac:dyDescent="0.3">
      <c r="A70" s="5">
        <v>3</v>
      </c>
      <c r="B70" s="331"/>
      <c r="C70" s="353">
        <v>1</v>
      </c>
      <c r="D70" s="353">
        <v>2</v>
      </c>
      <c r="E70" s="300"/>
      <c r="F70" s="304"/>
      <c r="G70" s="311"/>
      <c r="H70" s="312"/>
      <c r="I70" s="307"/>
      <c r="J70" s="304"/>
      <c r="K70" s="311"/>
      <c r="L70" s="312"/>
      <c r="M70" s="307"/>
      <c r="N70" s="299"/>
      <c r="O70" s="221">
        <f t="shared" si="68"/>
        <v>0</v>
      </c>
      <c r="P70" s="221">
        <f t="shared" si="69"/>
        <v>0</v>
      </c>
      <c r="Q70" s="221">
        <f t="shared" si="70"/>
        <v>0</v>
      </c>
      <c r="R70" s="221">
        <f t="shared" si="71"/>
        <v>0</v>
      </c>
      <c r="S70" s="221">
        <f t="shared" si="72"/>
        <v>0</v>
      </c>
      <c r="T70" s="221">
        <f t="shared" si="73"/>
        <v>0</v>
      </c>
      <c r="U70" s="221">
        <f t="shared" si="74"/>
        <v>0</v>
      </c>
      <c r="V70" s="221">
        <f t="shared" si="75"/>
        <v>0</v>
      </c>
      <c r="W70" s="221">
        <f t="shared" si="76"/>
        <v>0</v>
      </c>
      <c r="X70" s="221">
        <f t="shared" si="77"/>
        <v>0</v>
      </c>
      <c r="Y70" s="222">
        <f t="shared" si="78"/>
        <v>0</v>
      </c>
      <c r="Z70" s="222">
        <f t="shared" si="79"/>
        <v>0</v>
      </c>
      <c r="AA70" s="223">
        <f t="shared" si="80"/>
        <v>0</v>
      </c>
      <c r="AB70" s="223">
        <f t="shared" si="81"/>
        <v>0</v>
      </c>
      <c r="AC70" s="224" t="str">
        <f t="shared" si="82"/>
        <v/>
      </c>
      <c r="AD70" s="224" t="str">
        <f t="shared" si="83"/>
        <v/>
      </c>
      <c r="AE70" s="224" t="str">
        <f t="shared" si="84"/>
        <v/>
      </c>
      <c r="AF70" s="224" t="str">
        <f t="shared" si="85"/>
        <v/>
      </c>
      <c r="AG70" s="224" t="str">
        <f t="shared" si="86"/>
        <v/>
      </c>
      <c r="AH70" s="225" t="str">
        <f t="shared" si="87"/>
        <v/>
      </c>
      <c r="AI70" s="226">
        <f>SUMIF(C68:C75,2,AA68:AA75)+SUMIF(D68:D75,2,AB68:AB75)</f>
        <v>0</v>
      </c>
      <c r="AJ70" s="226" t="str">
        <f>IF(AI70&lt;&gt;0,RANK(AI70,AI68:AI75),"")</f>
        <v/>
      </c>
      <c r="AK70" s="227"/>
      <c r="AL70" s="228"/>
      <c r="AM70" s="250">
        <v>2</v>
      </c>
      <c r="AN70" s="251">
        <f>B69</f>
        <v>0</v>
      </c>
      <c r="AO70" s="252">
        <f>IF(AN70=0,0,VLOOKUP(AN70,SORTEIO!$A$18:$C$49,2,FALSE))</f>
        <v>0</v>
      </c>
      <c r="AP70" s="253">
        <f>IF(AN70=0,0,VLOOKUP(AN70,SORTEIO!$A$18:$C$49,3,FALSE))</f>
        <v>0</v>
      </c>
      <c r="AQ70" s="254" t="str">
        <f>IF(AND(Y70=0,Z70=0),"",Z70&amp;" - "&amp;Y70)</f>
        <v/>
      </c>
      <c r="AR70" s="255"/>
      <c r="AS70" s="256" t="str">
        <f>IF(AND(Y73=0,Z73=0),"",Y73&amp;" - "&amp;Z73)</f>
        <v/>
      </c>
      <c r="AT70" s="257" t="str">
        <f>IF(AND(Y69=0,Z69=0),"",Y69&amp;" - "&amp;Z69)</f>
        <v/>
      </c>
      <c r="AU70" s="248">
        <f>AI70</f>
        <v>0</v>
      </c>
      <c r="AV70" s="127" t="str">
        <f t="shared" ref="AV70" si="88">IF(AJ71="",AJ70,AJ71)</f>
        <v/>
      </c>
      <c r="AY70" s="184">
        <f>AO70</f>
        <v>0</v>
      </c>
      <c r="AZ70" s="184">
        <f>AP70</f>
        <v>0</v>
      </c>
    </row>
    <row r="71" spans="1:52" x14ac:dyDescent="0.25">
      <c r="A71" s="5">
        <v>4</v>
      </c>
      <c r="B71" s="216"/>
      <c r="C71" s="238">
        <v>3</v>
      </c>
      <c r="D71" s="238">
        <v>4</v>
      </c>
      <c r="E71" s="315"/>
      <c r="F71" s="316"/>
      <c r="G71" s="317"/>
      <c r="H71" s="318"/>
      <c r="I71" s="319"/>
      <c r="J71" s="316"/>
      <c r="K71" s="320"/>
      <c r="L71" s="321"/>
      <c r="M71" s="322"/>
      <c r="N71" s="323"/>
      <c r="O71" s="221">
        <f t="shared" si="68"/>
        <v>0</v>
      </c>
      <c r="P71" s="221">
        <f t="shared" si="69"/>
        <v>0</v>
      </c>
      <c r="Q71" s="221">
        <f t="shared" si="70"/>
        <v>0</v>
      </c>
      <c r="R71" s="221">
        <f t="shared" si="71"/>
        <v>0</v>
      </c>
      <c r="S71" s="221">
        <f t="shared" si="72"/>
        <v>0</v>
      </c>
      <c r="T71" s="221">
        <f t="shared" si="73"/>
        <v>0</v>
      </c>
      <c r="U71" s="221">
        <f t="shared" si="74"/>
        <v>0</v>
      </c>
      <c r="V71" s="221">
        <f t="shared" si="75"/>
        <v>0</v>
      </c>
      <c r="W71" s="221">
        <f t="shared" si="76"/>
        <v>0</v>
      </c>
      <c r="X71" s="221">
        <f t="shared" si="77"/>
        <v>0</v>
      </c>
      <c r="Y71" s="222">
        <f t="shared" si="78"/>
        <v>0</v>
      </c>
      <c r="Z71" s="222">
        <f t="shared" si="79"/>
        <v>0</v>
      </c>
      <c r="AA71" s="223">
        <f t="shared" si="80"/>
        <v>0</v>
      </c>
      <c r="AB71" s="223">
        <f t="shared" si="81"/>
        <v>0</v>
      </c>
      <c r="AC71" s="224" t="str">
        <f t="shared" si="82"/>
        <v/>
      </c>
      <c r="AD71" s="224" t="str">
        <f t="shared" si="83"/>
        <v/>
      </c>
      <c r="AE71" s="224" t="str">
        <f t="shared" si="84"/>
        <v/>
      </c>
      <c r="AF71" s="224" t="str">
        <f t="shared" si="85"/>
        <v/>
      </c>
      <c r="AG71" s="224" t="str">
        <f t="shared" si="86"/>
        <v/>
      </c>
      <c r="AH71" s="225" t="str">
        <f t="shared" si="87"/>
        <v/>
      </c>
      <c r="AI71" s="226"/>
      <c r="AJ71" s="239"/>
      <c r="AK71" s="227"/>
      <c r="AL71" s="228"/>
      <c r="AM71" s="250"/>
      <c r="AN71" s="251"/>
      <c r="AO71" s="252"/>
      <c r="AP71" s="253"/>
      <c r="AQ71" s="254"/>
      <c r="AR71" s="255"/>
      <c r="AS71" s="246" t="str">
        <f>AH73</f>
        <v/>
      </c>
      <c r="AT71" s="247" t="str">
        <f>AH69</f>
        <v/>
      </c>
      <c r="AU71" s="248"/>
      <c r="AV71" s="127"/>
      <c r="AW71" s="287"/>
    </row>
    <row r="72" spans="1:52" x14ac:dyDescent="0.25">
      <c r="A72" s="5" t="str">
        <f>IF(B67=5,5,"")</f>
        <v/>
      </c>
      <c r="B72" s="216"/>
      <c r="C72" s="238">
        <v>1</v>
      </c>
      <c r="D72" s="238">
        <v>4</v>
      </c>
      <c r="E72" s="315"/>
      <c r="F72" s="316"/>
      <c r="G72" s="317"/>
      <c r="H72" s="318"/>
      <c r="I72" s="319"/>
      <c r="J72" s="316"/>
      <c r="K72" s="320"/>
      <c r="L72" s="321"/>
      <c r="M72" s="322"/>
      <c r="N72" s="323"/>
      <c r="O72" s="221">
        <f t="shared" si="68"/>
        <v>0</v>
      </c>
      <c r="P72" s="221">
        <f t="shared" si="69"/>
        <v>0</v>
      </c>
      <c r="Q72" s="221">
        <f t="shared" si="70"/>
        <v>0</v>
      </c>
      <c r="R72" s="221">
        <f t="shared" si="71"/>
        <v>0</v>
      </c>
      <c r="S72" s="221">
        <f t="shared" si="72"/>
        <v>0</v>
      </c>
      <c r="T72" s="221">
        <f t="shared" si="73"/>
        <v>0</v>
      </c>
      <c r="U72" s="221">
        <f t="shared" si="74"/>
        <v>0</v>
      </c>
      <c r="V72" s="221">
        <f t="shared" si="75"/>
        <v>0</v>
      </c>
      <c r="W72" s="221">
        <f t="shared" si="76"/>
        <v>0</v>
      </c>
      <c r="X72" s="221">
        <f t="shared" si="77"/>
        <v>0</v>
      </c>
      <c r="Y72" s="222">
        <f t="shared" si="78"/>
        <v>0</v>
      </c>
      <c r="Z72" s="222">
        <f t="shared" si="79"/>
        <v>0</v>
      </c>
      <c r="AA72" s="223">
        <f t="shared" si="80"/>
        <v>0</v>
      </c>
      <c r="AB72" s="223">
        <f t="shared" si="81"/>
        <v>0</v>
      </c>
      <c r="AC72" s="224" t="str">
        <f t="shared" si="82"/>
        <v/>
      </c>
      <c r="AD72" s="224" t="str">
        <f t="shared" si="83"/>
        <v/>
      </c>
      <c r="AE72" s="224" t="str">
        <f t="shared" si="84"/>
        <v/>
      </c>
      <c r="AF72" s="224" t="str">
        <f t="shared" si="85"/>
        <v/>
      </c>
      <c r="AG72" s="224" t="str">
        <f t="shared" si="86"/>
        <v/>
      </c>
      <c r="AH72" s="225" t="str">
        <f t="shared" si="87"/>
        <v/>
      </c>
      <c r="AI72" s="226">
        <f>SUMIF(C68:C75,3,AA68:AA75)+SUMIF(D68:D75,3,AB68:AB75)</f>
        <v>0</v>
      </c>
      <c r="AJ72" s="226" t="str">
        <f>IF(AI72&lt;&gt;0,RANK(AI72,AI68:AI75),"")</f>
        <v/>
      </c>
      <c r="AK72" s="227"/>
      <c r="AL72" s="228"/>
      <c r="AM72" s="240">
        <v>3</v>
      </c>
      <c r="AN72" s="241">
        <f>B70</f>
        <v>0</v>
      </c>
      <c r="AO72" s="242">
        <f>IF(AN72=0,0,VLOOKUP(AN72,SORTEIO!$A$18:$C$49,2,FALSE))</f>
        <v>0</v>
      </c>
      <c r="AP72" s="243">
        <f>IF(AN72=0,0,VLOOKUP(AN72,SORTEIO!$A$18:$C$49,3,FALSE))</f>
        <v>0</v>
      </c>
      <c r="AQ72" s="254" t="str">
        <f>IF(AND(Y68=0,Z68=0),"",Z68&amp;" - "&amp;Y68)</f>
        <v/>
      </c>
      <c r="AR72" s="259" t="str">
        <f>IF(AND(Y73=0,Z73=0),"",Z73&amp;" - "&amp;Y73)</f>
        <v/>
      </c>
      <c r="AS72" s="260"/>
      <c r="AT72" s="261" t="str">
        <f>IF(AND(Y71=0,Z71=0),"",Y71&amp;" - "&amp;Z71)</f>
        <v/>
      </c>
      <c r="AU72" s="248">
        <f>AI72</f>
        <v>0</v>
      </c>
      <c r="AV72" s="127" t="str">
        <f t="shared" ref="AV72" si="89">IF(AJ73="",AJ72,AJ73)</f>
        <v/>
      </c>
      <c r="AY72" s="184">
        <f>AO72</f>
        <v>0</v>
      </c>
      <c r="AZ72" s="184">
        <f>AP72</f>
        <v>0</v>
      </c>
    </row>
    <row r="73" spans="1:52" ht="15.75" thickBot="1" x14ac:dyDescent="0.3">
      <c r="A73" s="6"/>
      <c r="B73" s="6"/>
      <c r="C73" s="353">
        <v>2</v>
      </c>
      <c r="D73" s="353">
        <v>3</v>
      </c>
      <c r="E73" s="301"/>
      <c r="F73" s="305"/>
      <c r="G73" s="313"/>
      <c r="H73" s="314"/>
      <c r="I73" s="308"/>
      <c r="J73" s="305"/>
      <c r="K73" s="313"/>
      <c r="L73" s="314"/>
      <c r="M73" s="308"/>
      <c r="N73" s="302"/>
      <c r="O73" s="221">
        <f t="shared" si="68"/>
        <v>0</v>
      </c>
      <c r="P73" s="221">
        <f t="shared" si="69"/>
        <v>0</v>
      </c>
      <c r="Q73" s="221">
        <f t="shared" si="70"/>
        <v>0</v>
      </c>
      <c r="R73" s="221">
        <f t="shared" si="71"/>
        <v>0</v>
      </c>
      <c r="S73" s="221">
        <f t="shared" si="72"/>
        <v>0</v>
      </c>
      <c r="T73" s="221">
        <f t="shared" si="73"/>
        <v>0</v>
      </c>
      <c r="U73" s="221">
        <f t="shared" si="74"/>
        <v>0</v>
      </c>
      <c r="V73" s="221">
        <f t="shared" si="75"/>
        <v>0</v>
      </c>
      <c r="W73" s="221">
        <f t="shared" si="76"/>
        <v>0</v>
      </c>
      <c r="X73" s="221">
        <f t="shared" si="77"/>
        <v>0</v>
      </c>
      <c r="Y73" s="222">
        <f t="shared" si="78"/>
        <v>0</v>
      </c>
      <c r="Z73" s="222">
        <f t="shared" si="79"/>
        <v>0</v>
      </c>
      <c r="AA73" s="223">
        <f t="shared" si="80"/>
        <v>0</v>
      </c>
      <c r="AB73" s="223">
        <f t="shared" si="81"/>
        <v>0</v>
      </c>
      <c r="AC73" s="224" t="str">
        <f t="shared" si="82"/>
        <v/>
      </c>
      <c r="AD73" s="224" t="str">
        <f t="shared" si="83"/>
        <v/>
      </c>
      <c r="AE73" s="224" t="str">
        <f t="shared" si="84"/>
        <v/>
      </c>
      <c r="AF73" s="224" t="str">
        <f t="shared" si="85"/>
        <v/>
      </c>
      <c r="AG73" s="224" t="str">
        <f t="shared" si="86"/>
        <v/>
      </c>
      <c r="AH73" s="225" t="str">
        <f t="shared" si="87"/>
        <v/>
      </c>
      <c r="AI73" s="226"/>
      <c r="AJ73" s="239"/>
      <c r="AK73" s="227"/>
      <c r="AL73" s="228"/>
      <c r="AM73" s="240"/>
      <c r="AN73" s="241"/>
      <c r="AO73" s="242"/>
      <c r="AP73" s="243"/>
      <c r="AQ73" s="254"/>
      <c r="AR73" s="259"/>
      <c r="AS73" s="260"/>
      <c r="AT73" s="262" t="str">
        <f>AH71</f>
        <v/>
      </c>
      <c r="AU73" s="248"/>
      <c r="AV73" s="127"/>
    </row>
    <row r="74" spans="1:52" hidden="1" x14ac:dyDescent="0.25">
      <c r="A74" s="6"/>
      <c r="B74" s="6"/>
      <c r="C74" s="263"/>
      <c r="D74" s="263"/>
      <c r="E74" s="217"/>
      <c r="F74" s="218"/>
      <c r="G74" s="219"/>
      <c r="H74" s="220"/>
      <c r="I74" s="217"/>
      <c r="J74" s="218"/>
      <c r="K74" s="219"/>
      <c r="L74" s="220"/>
      <c r="M74" s="217"/>
      <c r="N74" s="218"/>
      <c r="O74" s="221">
        <f t="shared" si="68"/>
        <v>0</v>
      </c>
      <c r="P74" s="221">
        <f t="shared" si="69"/>
        <v>0</v>
      </c>
      <c r="Q74" s="221">
        <f t="shared" si="70"/>
        <v>0</v>
      </c>
      <c r="R74" s="221">
        <f t="shared" si="71"/>
        <v>0</v>
      </c>
      <c r="S74" s="221">
        <f t="shared" si="72"/>
        <v>0</v>
      </c>
      <c r="T74" s="221">
        <f t="shared" si="73"/>
        <v>0</v>
      </c>
      <c r="U74" s="221">
        <f t="shared" si="74"/>
        <v>0</v>
      </c>
      <c r="V74" s="221">
        <f t="shared" si="75"/>
        <v>0</v>
      </c>
      <c r="W74" s="221">
        <f t="shared" si="76"/>
        <v>0</v>
      </c>
      <c r="X74" s="221">
        <f t="shared" si="77"/>
        <v>0</v>
      </c>
      <c r="Y74" s="222">
        <f t="shared" si="78"/>
        <v>0</v>
      </c>
      <c r="Z74" s="222">
        <f t="shared" si="79"/>
        <v>0</v>
      </c>
      <c r="AA74" s="223">
        <f t="shared" si="80"/>
        <v>0</v>
      </c>
      <c r="AB74" s="223">
        <f t="shared" si="81"/>
        <v>0</v>
      </c>
      <c r="AC74" s="224" t="str">
        <f t="shared" si="82"/>
        <v/>
      </c>
      <c r="AD74" s="224" t="str">
        <f t="shared" si="83"/>
        <v/>
      </c>
      <c r="AE74" s="224" t="str">
        <f t="shared" si="84"/>
        <v/>
      </c>
      <c r="AF74" s="224" t="str">
        <f t="shared" si="85"/>
        <v/>
      </c>
      <c r="AG74" s="224" t="str">
        <f t="shared" si="86"/>
        <v/>
      </c>
      <c r="AH74" s="225" t="str">
        <f t="shared" si="87"/>
        <v/>
      </c>
      <c r="AI74" s="226">
        <f>SUMIF(C68:C75,4,AA68:AA75)+SUMIF(D68:D75,4,AB68:AB75)</f>
        <v>0</v>
      </c>
      <c r="AJ74" s="226" t="str">
        <f>IF(AI74&lt;&gt;0,RANK(AI74,AI68:AI75),"")</f>
        <v/>
      </c>
      <c r="AK74" s="227"/>
      <c r="AL74" s="228"/>
      <c r="AM74" s="250">
        <v>4</v>
      </c>
      <c r="AN74" s="251">
        <f>B71</f>
        <v>0</v>
      </c>
      <c r="AO74" s="252">
        <f>IF(AN74=0,0,VLOOKUP(AN74,SORTEIO!$A$18:$C$49,2,FALSE))</f>
        <v>0</v>
      </c>
      <c r="AP74" s="253">
        <f>IF(AN74=0,0,VLOOKUP(AN74,SORTEIO!$A$18:$C$49,3,FALSE))</f>
        <v>0</v>
      </c>
      <c r="AQ74" s="264" t="str">
        <f>IF(AND(Y72=0,Z72=0),"",Z72&amp;" - "&amp;Y72)</f>
        <v/>
      </c>
      <c r="AR74" s="265" t="str">
        <f>IF(AND(Y69=0,Z69=0),"",Z69&amp;" - "&amp;Y69)</f>
        <v/>
      </c>
      <c r="AS74" s="265" t="str">
        <f>IF(AND(Y71=0,Z71=0),"",Z71&amp;" - "&amp;Y71)</f>
        <v/>
      </c>
      <c r="AT74" s="266"/>
      <c r="AU74" s="267">
        <f>AI74</f>
        <v>0</v>
      </c>
      <c r="AV74" s="249" t="str">
        <f t="shared" ref="AV74" si="90">IF(AJ75="",AJ74,AJ75)</f>
        <v/>
      </c>
      <c r="AY74" s="184">
        <f>AO74</f>
        <v>0</v>
      </c>
      <c r="AZ74" s="184">
        <f>AP74</f>
        <v>0</v>
      </c>
    </row>
    <row r="75" spans="1:52" ht="15.75" hidden="1" thickBot="1" x14ac:dyDescent="0.3">
      <c r="AM75" s="268"/>
      <c r="AN75" s="269"/>
      <c r="AO75" s="270"/>
      <c r="AP75" s="271"/>
      <c r="AQ75" s="272"/>
      <c r="AR75" s="273"/>
      <c r="AS75" s="273"/>
      <c r="AT75" s="274"/>
      <c r="AU75" s="275"/>
      <c r="AV75" s="276"/>
    </row>
    <row r="77" spans="1:52" x14ac:dyDescent="0.25">
      <c r="AO77" s="277" t="s">
        <v>6</v>
      </c>
      <c r="AR77" s="184" t="s">
        <v>19</v>
      </c>
    </row>
    <row r="78" spans="1:52" x14ac:dyDescent="0.25">
      <c r="AO78" s="199" t="s">
        <v>7</v>
      </c>
      <c r="AP78" s="278" t="s">
        <v>122</v>
      </c>
      <c r="AQ78" s="279" t="s">
        <v>13</v>
      </c>
      <c r="AR78" s="280" t="e">
        <f>VLOOKUP(1,AV$68:AZ$75,4,FALSE)</f>
        <v>#N/A</v>
      </c>
      <c r="AS78" s="281"/>
      <c r="AT78" s="282"/>
      <c r="AU78" s="283" t="e">
        <f>VLOOKUP(1,AV$68:AZ$75,5,FALSE)</f>
        <v>#N/A</v>
      </c>
      <c r="AV78" s="284"/>
    </row>
    <row r="79" spans="1:52" x14ac:dyDescent="0.25">
      <c r="AO79" s="199" t="s">
        <v>9</v>
      </c>
      <c r="AP79" s="285" t="s">
        <v>123</v>
      </c>
      <c r="AQ79" s="279" t="s">
        <v>14</v>
      </c>
      <c r="AR79" s="280" t="e">
        <f>VLOOKUP(2,AV$68:AZ$75,4,FALSE)</f>
        <v>#N/A</v>
      </c>
      <c r="AS79" s="281"/>
      <c r="AT79" s="282"/>
      <c r="AU79" s="283" t="e">
        <f>VLOOKUP(2,AV$68:AZ$75,5,FALSE)</f>
        <v>#N/A</v>
      </c>
      <c r="AV79" s="284"/>
    </row>
    <row r="80" spans="1:52" x14ac:dyDescent="0.25">
      <c r="AO80" s="199" t="s">
        <v>11</v>
      </c>
      <c r="AP80" s="285" t="s">
        <v>124</v>
      </c>
      <c r="AQ80" s="279" t="s">
        <v>15</v>
      </c>
      <c r="AR80" s="280" t="e">
        <f>VLOOKUP(3,AV$68:AZ$75,4,FALSE)</f>
        <v>#N/A</v>
      </c>
      <c r="AS80" s="281"/>
      <c r="AT80" s="282"/>
      <c r="AU80" s="283" t="e">
        <f>VLOOKUP(3,AV$68:AZ$75,5,FALSE)</f>
        <v>#N/A</v>
      </c>
      <c r="AV80" s="284"/>
    </row>
    <row r="81" spans="1:52" hidden="1" x14ac:dyDescent="0.25">
      <c r="AQ81" s="279" t="s">
        <v>16</v>
      </c>
      <c r="AR81" s="280" t="e">
        <f>VLOOKUP(4,AV$68:AZ$75,4,FALSE)</f>
        <v>#N/A</v>
      </c>
      <c r="AS81" s="281"/>
      <c r="AT81" s="282"/>
      <c r="AU81" s="283" t="e">
        <f>VLOOKUP(4,AV$68:AZ$75,5,FALSE)</f>
        <v>#N/A</v>
      </c>
      <c r="AV81" s="284"/>
    </row>
    <row r="83" spans="1:52" ht="15.75" thickBot="1" x14ac:dyDescent="0.3"/>
    <row r="84" spans="1:52" ht="95.25" customHeight="1" thickBot="1" x14ac:dyDescent="0.3">
      <c r="AO84" s="202" t="s">
        <v>67</v>
      </c>
      <c r="AQ84" s="203">
        <f>AO86</f>
        <v>0</v>
      </c>
      <c r="AR84" s="204">
        <f>AO88</f>
        <v>0</v>
      </c>
      <c r="AS84" s="205">
        <f>AO90</f>
        <v>0</v>
      </c>
      <c r="AT84" s="206">
        <f>AO92</f>
        <v>0</v>
      </c>
    </row>
    <row r="85" spans="1:52" ht="18" customHeight="1" thickBot="1" x14ac:dyDescent="0.3">
      <c r="AM85" s="207"/>
      <c r="AN85" s="207"/>
      <c r="AO85" s="208" t="s">
        <v>4</v>
      </c>
      <c r="AP85" s="209" t="s">
        <v>5</v>
      </c>
      <c r="AQ85" s="210"/>
      <c r="AR85" s="211"/>
      <c r="AS85" s="212"/>
      <c r="AT85" s="213"/>
      <c r="AU85" s="214" t="s">
        <v>17</v>
      </c>
      <c r="AV85" s="215" t="s">
        <v>18</v>
      </c>
    </row>
    <row r="86" spans="1:52" x14ac:dyDescent="0.25">
      <c r="A86" s="5">
        <v>1</v>
      </c>
      <c r="B86" s="329"/>
      <c r="C86" s="353">
        <v>1</v>
      </c>
      <c r="D86" s="353">
        <v>3</v>
      </c>
      <c r="E86" s="297"/>
      <c r="F86" s="303"/>
      <c r="G86" s="309"/>
      <c r="H86" s="310"/>
      <c r="I86" s="306"/>
      <c r="J86" s="303"/>
      <c r="K86" s="309"/>
      <c r="L86" s="310"/>
      <c r="M86" s="306"/>
      <c r="N86" s="298"/>
      <c r="O86" s="221">
        <f t="shared" ref="O86:O92" si="91">IF(E86="wo",0,IF(F86="wo",1,IF(E86&gt;F86,1,0)))</f>
        <v>0</v>
      </c>
      <c r="P86" s="221">
        <f t="shared" ref="P86:P92" si="92">IF(E86="wo",1,IF(F86="wo",0,IF(F86&gt;E86,1,0)))</f>
        <v>0</v>
      </c>
      <c r="Q86" s="221">
        <f t="shared" ref="Q86:Q92" si="93">IF(G86="wo",0,IF(H86="wo",1,IF(G86&gt;H86,1,0)))</f>
        <v>0</v>
      </c>
      <c r="R86" s="221">
        <f t="shared" ref="R86:R92" si="94">IF(G86="wo",1,IF(H86="wo",0,IF(H86&gt;G86,1,0)))</f>
        <v>0</v>
      </c>
      <c r="S86" s="221">
        <f t="shared" ref="S86:S92" si="95">IF(I86="wo",0,IF(J86="wo",1,IF(I86&gt;J86,1,0)))</f>
        <v>0</v>
      </c>
      <c r="T86" s="221">
        <f t="shared" ref="T86:T92" si="96">IF(I86="wo",1,IF(J86="wo",0,IF(J86&gt;I86,1,0)))</f>
        <v>0</v>
      </c>
      <c r="U86" s="221">
        <f t="shared" ref="U86:U92" si="97">IF(K86="wo",0,IF(L86="wo",1,IF(K86&gt;L86,1,0)))</f>
        <v>0</v>
      </c>
      <c r="V86" s="221">
        <f t="shared" ref="V86:V92" si="98">IF(K86="wo",1,IF(L86="wo",0,IF(L86&gt;K86,1,0)))</f>
        <v>0</v>
      </c>
      <c r="W86" s="221">
        <f t="shared" ref="W86:W92" si="99">IF(M86="wo",0,IF(N86="wo",1,IF(M86&gt;N86,1,0)))</f>
        <v>0</v>
      </c>
      <c r="X86" s="221">
        <f t="shared" ref="X86:X92" si="100">IF(M86="wo",1,IF(N86="wo",0,IF(N86&gt;M86,1,0)))</f>
        <v>0</v>
      </c>
      <c r="Y86" s="222">
        <f t="shared" ref="Y86:Y92" si="101">IF(E86="wo","wo",+O86+Q86+S86+U86+W86)</f>
        <v>0</v>
      </c>
      <c r="Z86" s="222">
        <f t="shared" ref="Z86:Z92" si="102">IF(F86="wo","wo",+P86+R86+T86+V86+X86)</f>
        <v>0</v>
      </c>
      <c r="AA86" s="223">
        <f t="shared" ref="AA86:AA92" si="103">IF(E86="",0,IF(E86="wo",0,IF(F86="wo",2,IF(Y86=Z86,0,IF(Y86&gt;Z86,2,1)))))</f>
        <v>0</v>
      </c>
      <c r="AB86" s="223">
        <f t="shared" ref="AB86:AB92" si="104">IF(F86="",0,IF(F86="wo",0,IF(E86="wo",2,IF(Z86=Y86,0,IF(Z86&gt;Y86,2,1)))))</f>
        <v>0</v>
      </c>
      <c r="AC86" s="224" t="str">
        <f t="shared" ref="AC86:AC92" si="105">IF(E86="","",IF(E86="wo",0,IF(F86="wo",0,IF(E86=F86,"ERROR",IF(E86&gt;F86,F86,-1*E86)))))</f>
        <v/>
      </c>
      <c r="AD86" s="224" t="str">
        <f t="shared" ref="AD86:AD92" si="106">IF(G86="","",IF(G86="wo",0,IF(H86="wo",0,IF(G86=H86,"ERROR",IF(G86&gt;H86,H86,-1*G86)))))</f>
        <v/>
      </c>
      <c r="AE86" s="224" t="str">
        <f t="shared" ref="AE86:AE92" si="107">IF(I86="","",IF(I86="wo",0,IF(J86="wo",0,IF(I86=J86,"ERROR",IF(I86&gt;J86,J86,-1*I86)))))</f>
        <v/>
      </c>
      <c r="AF86" s="224" t="str">
        <f t="shared" ref="AF86:AF92" si="108">IF(K86="","",IF(K86="wo",0,IF(L86="wo",0,IF(K86=L86,"ERROR",IF(K86&gt;L86,L86,-1*K86)))))</f>
        <v/>
      </c>
      <c r="AG86" s="224" t="str">
        <f t="shared" ref="AG86:AG92" si="109">IF(M86="","",IF(M86="wo",0,IF(N86="wo",0,IF(M86=N86,"ERROR",IF(M86&gt;N86,N86,-1*M86)))))</f>
        <v/>
      </c>
      <c r="AH86" s="225" t="str">
        <f t="shared" ref="AH86:AH92" si="110">IF(E86="","",(IF(K86="",AC86&amp;", "&amp;AD86&amp;", "&amp;AE86,IF(M86="",AC86&amp;", "&amp;AD86&amp;", "&amp;AE86&amp;", "&amp;AF86,AC86&amp;","&amp;AD86&amp;","&amp;AE86&amp;","&amp;AF86&amp;","&amp;AG86))))</f>
        <v/>
      </c>
      <c r="AI86" s="226">
        <f>SUMIF(C86:C93,1,AA86:AA93)+SUMIF(D86:D93,1,AB86:AB93)</f>
        <v>0</v>
      </c>
      <c r="AJ86" s="226" t="str">
        <f>IF(AI86&lt;&gt;0,RANK(AI86,AI86:AI93),"")</f>
        <v/>
      </c>
      <c r="AK86" s="227"/>
      <c r="AL86" s="228"/>
      <c r="AM86" s="229">
        <v>1</v>
      </c>
      <c r="AN86" s="230">
        <f>B86</f>
        <v>0</v>
      </c>
      <c r="AO86" s="231">
        <f>IF(AN86=0,0,VLOOKUP(AN86,SORTEIO!$A$18:$C$49,2,FALSE))</f>
        <v>0</v>
      </c>
      <c r="AP86" s="232">
        <f>IF(AN86=0,0,VLOOKUP(AN86,SORTEIO!$A$18:$C$49,3,FALSE))</f>
        <v>0</v>
      </c>
      <c r="AQ86" s="233"/>
      <c r="AR86" s="234" t="str">
        <f>IF(AND(Y88=0,Z88=0),"",Y88&amp;" - "&amp;Z88)</f>
        <v/>
      </c>
      <c r="AS86" s="235" t="str">
        <f>IF(AND(Y86=0,Z86=0),"",Y86&amp;" - "&amp;Z86)</f>
        <v/>
      </c>
      <c r="AT86" s="236" t="str">
        <f>IF(AND(Y90=0,Z90=0),"",Y90&amp;" - "&amp;Z90)</f>
        <v/>
      </c>
      <c r="AU86" s="237">
        <f>AI86</f>
        <v>0</v>
      </c>
      <c r="AV86" s="128" t="str">
        <f>IF(AJ87="",AJ86,AJ87)</f>
        <v/>
      </c>
      <c r="AY86" s="184">
        <f>AO86</f>
        <v>0</v>
      </c>
      <c r="AZ86" s="184">
        <f>AP86</f>
        <v>0</v>
      </c>
    </row>
    <row r="87" spans="1:52" x14ac:dyDescent="0.25">
      <c r="A87" s="5">
        <v>2</v>
      </c>
      <c r="B87" s="330"/>
      <c r="C87" s="238">
        <v>2</v>
      </c>
      <c r="D87" s="238">
        <v>4</v>
      </c>
      <c r="E87" s="315"/>
      <c r="F87" s="316"/>
      <c r="G87" s="317"/>
      <c r="H87" s="318"/>
      <c r="I87" s="319"/>
      <c r="J87" s="316"/>
      <c r="K87" s="320"/>
      <c r="L87" s="321"/>
      <c r="M87" s="322"/>
      <c r="N87" s="323"/>
      <c r="O87" s="221">
        <f t="shared" si="91"/>
        <v>0</v>
      </c>
      <c r="P87" s="221">
        <f t="shared" si="92"/>
        <v>0</v>
      </c>
      <c r="Q87" s="221">
        <f t="shared" si="93"/>
        <v>0</v>
      </c>
      <c r="R87" s="221">
        <f t="shared" si="94"/>
        <v>0</v>
      </c>
      <c r="S87" s="221">
        <f t="shared" si="95"/>
        <v>0</v>
      </c>
      <c r="T87" s="221">
        <f t="shared" si="96"/>
        <v>0</v>
      </c>
      <c r="U87" s="221">
        <f t="shared" si="97"/>
        <v>0</v>
      </c>
      <c r="V87" s="221">
        <f t="shared" si="98"/>
        <v>0</v>
      </c>
      <c r="W87" s="221">
        <f t="shared" si="99"/>
        <v>0</v>
      </c>
      <c r="X87" s="221">
        <f t="shared" si="100"/>
        <v>0</v>
      </c>
      <c r="Y87" s="222">
        <f t="shared" si="101"/>
        <v>0</v>
      </c>
      <c r="Z87" s="222">
        <f t="shared" si="102"/>
        <v>0</v>
      </c>
      <c r="AA87" s="223">
        <f t="shared" si="103"/>
        <v>0</v>
      </c>
      <c r="AB87" s="223">
        <f t="shared" si="104"/>
        <v>0</v>
      </c>
      <c r="AC87" s="224" t="str">
        <f t="shared" si="105"/>
        <v/>
      </c>
      <c r="AD87" s="224" t="str">
        <f t="shared" si="106"/>
        <v/>
      </c>
      <c r="AE87" s="224" t="str">
        <f t="shared" si="107"/>
        <v/>
      </c>
      <c r="AF87" s="224" t="str">
        <f t="shared" si="108"/>
        <v/>
      </c>
      <c r="AG87" s="224" t="str">
        <f t="shared" si="109"/>
        <v/>
      </c>
      <c r="AH87" s="225" t="str">
        <f t="shared" si="110"/>
        <v/>
      </c>
      <c r="AI87" s="226"/>
      <c r="AJ87" s="239"/>
      <c r="AK87" s="227"/>
      <c r="AL87" s="228"/>
      <c r="AM87" s="240"/>
      <c r="AN87" s="241"/>
      <c r="AO87" s="242"/>
      <c r="AP87" s="243"/>
      <c r="AQ87" s="244"/>
      <c r="AR87" s="245" t="str">
        <f>AH88</f>
        <v/>
      </c>
      <c r="AS87" s="246" t="str">
        <f>AH86</f>
        <v/>
      </c>
      <c r="AT87" s="247" t="str">
        <f>AH90</f>
        <v/>
      </c>
      <c r="AU87" s="248"/>
      <c r="AV87" s="127"/>
    </row>
    <row r="88" spans="1:52" ht="15.75" thickBot="1" x14ac:dyDescent="0.3">
      <c r="A88" s="5">
        <v>3</v>
      </c>
      <c r="B88" s="331"/>
      <c r="C88" s="353">
        <v>1</v>
      </c>
      <c r="D88" s="353">
        <v>2</v>
      </c>
      <c r="E88" s="300"/>
      <c r="F88" s="304"/>
      <c r="G88" s="311"/>
      <c r="H88" s="312"/>
      <c r="I88" s="307"/>
      <c r="J88" s="304"/>
      <c r="K88" s="311"/>
      <c r="L88" s="312"/>
      <c r="M88" s="307"/>
      <c r="N88" s="299"/>
      <c r="O88" s="221">
        <f t="shared" si="91"/>
        <v>0</v>
      </c>
      <c r="P88" s="221">
        <f t="shared" si="92"/>
        <v>0</v>
      </c>
      <c r="Q88" s="221">
        <f t="shared" si="93"/>
        <v>0</v>
      </c>
      <c r="R88" s="221">
        <f t="shared" si="94"/>
        <v>0</v>
      </c>
      <c r="S88" s="221">
        <f t="shared" si="95"/>
        <v>0</v>
      </c>
      <c r="T88" s="221">
        <f t="shared" si="96"/>
        <v>0</v>
      </c>
      <c r="U88" s="221">
        <f t="shared" si="97"/>
        <v>0</v>
      </c>
      <c r="V88" s="221">
        <f t="shared" si="98"/>
        <v>0</v>
      </c>
      <c r="W88" s="221">
        <f t="shared" si="99"/>
        <v>0</v>
      </c>
      <c r="X88" s="221">
        <f t="shared" si="100"/>
        <v>0</v>
      </c>
      <c r="Y88" s="222">
        <f t="shared" si="101"/>
        <v>0</v>
      </c>
      <c r="Z88" s="222">
        <f t="shared" si="102"/>
        <v>0</v>
      </c>
      <c r="AA88" s="223">
        <f t="shared" si="103"/>
        <v>0</v>
      </c>
      <c r="AB88" s="223">
        <f t="shared" si="104"/>
        <v>0</v>
      </c>
      <c r="AC88" s="224" t="str">
        <f t="shared" si="105"/>
        <v/>
      </c>
      <c r="AD88" s="224" t="str">
        <f t="shared" si="106"/>
        <v/>
      </c>
      <c r="AE88" s="224" t="str">
        <f t="shared" si="107"/>
        <v/>
      </c>
      <c r="AF88" s="224" t="str">
        <f t="shared" si="108"/>
        <v/>
      </c>
      <c r="AG88" s="224" t="str">
        <f t="shared" si="109"/>
        <v/>
      </c>
      <c r="AH88" s="225" t="str">
        <f t="shared" si="110"/>
        <v/>
      </c>
      <c r="AI88" s="226">
        <f>SUMIF(C86:C93,2,AA86:AA93)+SUMIF(D86:D93,2,AB86:AB93)</f>
        <v>0</v>
      </c>
      <c r="AJ88" s="226" t="str">
        <f>IF(AI88&lt;&gt;0,RANK(AI88,AI86:AI93),"")</f>
        <v/>
      </c>
      <c r="AK88" s="227"/>
      <c r="AL88" s="228"/>
      <c r="AM88" s="250">
        <v>2</v>
      </c>
      <c r="AN88" s="251">
        <f>B87</f>
        <v>0</v>
      </c>
      <c r="AO88" s="252">
        <f>IF(AN88=0,0,VLOOKUP(AN88,SORTEIO!$A$18:$C$49,2,FALSE))</f>
        <v>0</v>
      </c>
      <c r="AP88" s="253">
        <f>IF(AN88=0,0,VLOOKUP(AN88,SORTEIO!$A$18:$C$49,3,FALSE))</f>
        <v>0</v>
      </c>
      <c r="AQ88" s="254" t="str">
        <f>IF(AND(Y88=0,Z88=0),"",Z88&amp;" - "&amp;Y88)</f>
        <v/>
      </c>
      <c r="AR88" s="255"/>
      <c r="AS88" s="256" t="str">
        <f>IF(AND(Y91=0,Z91=0),"",Y91&amp;" - "&amp;Z91)</f>
        <v/>
      </c>
      <c r="AT88" s="257" t="str">
        <f>IF(AND(Y87=0,Z87=0),"",Y87&amp;" - "&amp;Z87)</f>
        <v/>
      </c>
      <c r="AU88" s="248">
        <f>AI88</f>
        <v>0</v>
      </c>
      <c r="AV88" s="127" t="str">
        <f t="shared" ref="AV88" si="111">IF(AJ89="",AJ88,AJ89)</f>
        <v/>
      </c>
      <c r="AY88" s="184">
        <f>AO88</f>
        <v>0</v>
      </c>
      <c r="AZ88" s="184">
        <f>AP88</f>
        <v>0</v>
      </c>
    </row>
    <row r="89" spans="1:52" x14ac:dyDescent="0.25">
      <c r="A89" s="5">
        <v>4</v>
      </c>
      <c r="B89" s="216"/>
      <c r="C89" s="238">
        <v>3</v>
      </c>
      <c r="D89" s="238">
        <v>4</v>
      </c>
      <c r="E89" s="315"/>
      <c r="F89" s="316"/>
      <c r="G89" s="317"/>
      <c r="H89" s="318"/>
      <c r="I89" s="319"/>
      <c r="J89" s="316"/>
      <c r="K89" s="320"/>
      <c r="L89" s="321"/>
      <c r="M89" s="322"/>
      <c r="N89" s="323"/>
      <c r="O89" s="221">
        <f t="shared" si="91"/>
        <v>0</v>
      </c>
      <c r="P89" s="221">
        <f t="shared" si="92"/>
        <v>0</v>
      </c>
      <c r="Q89" s="221">
        <f t="shared" si="93"/>
        <v>0</v>
      </c>
      <c r="R89" s="221">
        <f t="shared" si="94"/>
        <v>0</v>
      </c>
      <c r="S89" s="221">
        <f t="shared" si="95"/>
        <v>0</v>
      </c>
      <c r="T89" s="221">
        <f t="shared" si="96"/>
        <v>0</v>
      </c>
      <c r="U89" s="221">
        <f t="shared" si="97"/>
        <v>0</v>
      </c>
      <c r="V89" s="221">
        <f t="shared" si="98"/>
        <v>0</v>
      </c>
      <c r="W89" s="221">
        <f t="shared" si="99"/>
        <v>0</v>
      </c>
      <c r="X89" s="221">
        <f t="shared" si="100"/>
        <v>0</v>
      </c>
      <c r="Y89" s="222">
        <f t="shared" si="101"/>
        <v>0</v>
      </c>
      <c r="Z89" s="222">
        <f t="shared" si="102"/>
        <v>0</v>
      </c>
      <c r="AA89" s="223">
        <f t="shared" si="103"/>
        <v>0</v>
      </c>
      <c r="AB89" s="223">
        <f t="shared" si="104"/>
        <v>0</v>
      </c>
      <c r="AC89" s="224" t="str">
        <f t="shared" si="105"/>
        <v/>
      </c>
      <c r="AD89" s="224" t="str">
        <f t="shared" si="106"/>
        <v/>
      </c>
      <c r="AE89" s="224" t="str">
        <f t="shared" si="107"/>
        <v/>
      </c>
      <c r="AF89" s="224" t="str">
        <f t="shared" si="108"/>
        <v/>
      </c>
      <c r="AG89" s="224" t="str">
        <f t="shared" si="109"/>
        <v/>
      </c>
      <c r="AH89" s="225" t="str">
        <f t="shared" si="110"/>
        <v/>
      </c>
      <c r="AI89" s="226"/>
      <c r="AJ89" s="239"/>
      <c r="AK89" s="227"/>
      <c r="AL89" s="228"/>
      <c r="AM89" s="250"/>
      <c r="AN89" s="251"/>
      <c r="AO89" s="252"/>
      <c r="AP89" s="253"/>
      <c r="AQ89" s="254"/>
      <c r="AR89" s="255"/>
      <c r="AS89" s="246" t="str">
        <f>AH91</f>
        <v/>
      </c>
      <c r="AT89" s="247" t="str">
        <f>AH87</f>
        <v/>
      </c>
      <c r="AU89" s="248"/>
      <c r="AV89" s="127"/>
      <c r="AW89" s="258"/>
    </row>
    <row r="90" spans="1:52" x14ac:dyDescent="0.25">
      <c r="A90" s="5" t="str">
        <f>IF(B85=5,5,"")</f>
        <v/>
      </c>
      <c r="B90" s="216"/>
      <c r="C90" s="238">
        <v>1</v>
      </c>
      <c r="D90" s="238">
        <v>4</v>
      </c>
      <c r="E90" s="315"/>
      <c r="F90" s="316"/>
      <c r="G90" s="317"/>
      <c r="H90" s="318"/>
      <c r="I90" s="319"/>
      <c r="J90" s="316"/>
      <c r="K90" s="320"/>
      <c r="L90" s="321"/>
      <c r="M90" s="322"/>
      <c r="N90" s="323"/>
      <c r="O90" s="221">
        <f t="shared" si="91"/>
        <v>0</v>
      </c>
      <c r="P90" s="221">
        <f t="shared" si="92"/>
        <v>0</v>
      </c>
      <c r="Q90" s="221">
        <f t="shared" si="93"/>
        <v>0</v>
      </c>
      <c r="R90" s="221">
        <f t="shared" si="94"/>
        <v>0</v>
      </c>
      <c r="S90" s="221">
        <f t="shared" si="95"/>
        <v>0</v>
      </c>
      <c r="T90" s="221">
        <f t="shared" si="96"/>
        <v>0</v>
      </c>
      <c r="U90" s="221">
        <f t="shared" si="97"/>
        <v>0</v>
      </c>
      <c r="V90" s="221">
        <f t="shared" si="98"/>
        <v>0</v>
      </c>
      <c r="W90" s="221">
        <f t="shared" si="99"/>
        <v>0</v>
      </c>
      <c r="X90" s="221">
        <f t="shared" si="100"/>
        <v>0</v>
      </c>
      <c r="Y90" s="222">
        <f t="shared" si="101"/>
        <v>0</v>
      </c>
      <c r="Z90" s="222">
        <f t="shared" si="102"/>
        <v>0</v>
      </c>
      <c r="AA90" s="223">
        <f t="shared" si="103"/>
        <v>0</v>
      </c>
      <c r="AB90" s="223">
        <f t="shared" si="104"/>
        <v>0</v>
      </c>
      <c r="AC90" s="224" t="str">
        <f t="shared" si="105"/>
        <v/>
      </c>
      <c r="AD90" s="224" t="str">
        <f t="shared" si="106"/>
        <v/>
      </c>
      <c r="AE90" s="224" t="str">
        <f t="shared" si="107"/>
        <v/>
      </c>
      <c r="AF90" s="224" t="str">
        <f t="shared" si="108"/>
        <v/>
      </c>
      <c r="AG90" s="224" t="str">
        <f t="shared" si="109"/>
        <v/>
      </c>
      <c r="AH90" s="225" t="str">
        <f t="shared" si="110"/>
        <v/>
      </c>
      <c r="AI90" s="226">
        <f>SUMIF(C86:C93,3,AA86:AA93)+SUMIF(D86:D93,3,AB86:AB93)</f>
        <v>0</v>
      </c>
      <c r="AJ90" s="226" t="str">
        <f>IF(AI90&lt;&gt;0,RANK(AI90,AI86:AI93),"")</f>
        <v/>
      </c>
      <c r="AK90" s="227"/>
      <c r="AL90" s="228"/>
      <c r="AM90" s="240">
        <v>3</v>
      </c>
      <c r="AN90" s="241">
        <f>B88</f>
        <v>0</v>
      </c>
      <c r="AO90" s="242">
        <f>IF(AN90=0,0,VLOOKUP(AN90,SORTEIO!$A$18:$C$49,2,FALSE))</f>
        <v>0</v>
      </c>
      <c r="AP90" s="243">
        <f>IF(AN90=0,0,VLOOKUP(AN90,SORTEIO!$A$18:$C$49,3,FALSE))</f>
        <v>0</v>
      </c>
      <c r="AQ90" s="254" t="str">
        <f>IF(AND(Y86=0,Z86=0),"",Z86&amp;" - "&amp;Y86)</f>
        <v/>
      </c>
      <c r="AR90" s="259" t="str">
        <f>IF(AND(Y91=0,Z91=0),"",Z91&amp;" - "&amp;Y91)</f>
        <v/>
      </c>
      <c r="AS90" s="260"/>
      <c r="AT90" s="261" t="str">
        <f>IF(AND(Y89=0,Z89=0),"",Y89&amp;" - "&amp;Z89)</f>
        <v/>
      </c>
      <c r="AU90" s="248">
        <f>AI90</f>
        <v>0</v>
      </c>
      <c r="AV90" s="127" t="str">
        <f t="shared" ref="AV90" si="112">IF(AJ91="",AJ90,AJ91)</f>
        <v/>
      </c>
      <c r="AY90" s="184">
        <f>AO90</f>
        <v>0</v>
      </c>
      <c r="AZ90" s="184">
        <f>AP90</f>
        <v>0</v>
      </c>
    </row>
    <row r="91" spans="1:52" ht="15.75" thickBot="1" x14ac:dyDescent="0.3">
      <c r="A91" s="6"/>
      <c r="B91" s="6"/>
      <c r="C91" s="353">
        <v>2</v>
      </c>
      <c r="D91" s="353">
        <v>3</v>
      </c>
      <c r="E91" s="301"/>
      <c r="F91" s="305"/>
      <c r="G91" s="313"/>
      <c r="H91" s="314"/>
      <c r="I91" s="308"/>
      <c r="J91" s="305"/>
      <c r="K91" s="313"/>
      <c r="L91" s="314"/>
      <c r="M91" s="308"/>
      <c r="N91" s="302"/>
      <c r="O91" s="221">
        <f t="shared" si="91"/>
        <v>0</v>
      </c>
      <c r="P91" s="221">
        <f t="shared" si="92"/>
        <v>0</v>
      </c>
      <c r="Q91" s="221">
        <f t="shared" si="93"/>
        <v>0</v>
      </c>
      <c r="R91" s="221">
        <f t="shared" si="94"/>
        <v>0</v>
      </c>
      <c r="S91" s="221">
        <f t="shared" si="95"/>
        <v>0</v>
      </c>
      <c r="T91" s="221">
        <f t="shared" si="96"/>
        <v>0</v>
      </c>
      <c r="U91" s="221">
        <f t="shared" si="97"/>
        <v>0</v>
      </c>
      <c r="V91" s="221">
        <f t="shared" si="98"/>
        <v>0</v>
      </c>
      <c r="W91" s="221">
        <f t="shared" si="99"/>
        <v>0</v>
      </c>
      <c r="X91" s="221">
        <f t="shared" si="100"/>
        <v>0</v>
      </c>
      <c r="Y91" s="222">
        <f t="shared" si="101"/>
        <v>0</v>
      </c>
      <c r="Z91" s="222">
        <f t="shared" si="102"/>
        <v>0</v>
      </c>
      <c r="AA91" s="223">
        <f t="shared" si="103"/>
        <v>0</v>
      </c>
      <c r="AB91" s="223">
        <f t="shared" si="104"/>
        <v>0</v>
      </c>
      <c r="AC91" s="224" t="str">
        <f t="shared" si="105"/>
        <v/>
      </c>
      <c r="AD91" s="224" t="str">
        <f t="shared" si="106"/>
        <v/>
      </c>
      <c r="AE91" s="224" t="str">
        <f t="shared" si="107"/>
        <v/>
      </c>
      <c r="AF91" s="224" t="str">
        <f t="shared" si="108"/>
        <v/>
      </c>
      <c r="AG91" s="224" t="str">
        <f t="shared" si="109"/>
        <v/>
      </c>
      <c r="AH91" s="225" t="str">
        <f t="shared" si="110"/>
        <v/>
      </c>
      <c r="AI91" s="226"/>
      <c r="AJ91" s="239"/>
      <c r="AK91" s="227"/>
      <c r="AL91" s="228"/>
      <c r="AM91" s="240"/>
      <c r="AN91" s="241"/>
      <c r="AO91" s="242"/>
      <c r="AP91" s="243"/>
      <c r="AQ91" s="254"/>
      <c r="AR91" s="259"/>
      <c r="AS91" s="260"/>
      <c r="AT91" s="262" t="str">
        <f>AH89</f>
        <v/>
      </c>
      <c r="AU91" s="248"/>
      <c r="AV91" s="127"/>
    </row>
    <row r="92" spans="1:52" hidden="1" x14ac:dyDescent="0.25">
      <c r="A92" s="6"/>
      <c r="B92" s="6"/>
      <c r="C92" s="263"/>
      <c r="D92" s="263"/>
      <c r="E92" s="217"/>
      <c r="F92" s="218"/>
      <c r="G92" s="219"/>
      <c r="H92" s="220"/>
      <c r="I92" s="217"/>
      <c r="J92" s="218"/>
      <c r="K92" s="219"/>
      <c r="L92" s="220"/>
      <c r="M92" s="217"/>
      <c r="N92" s="218"/>
      <c r="O92" s="221">
        <f t="shared" si="91"/>
        <v>0</v>
      </c>
      <c r="P92" s="221">
        <f t="shared" si="92"/>
        <v>0</v>
      </c>
      <c r="Q92" s="221">
        <f t="shared" si="93"/>
        <v>0</v>
      </c>
      <c r="R92" s="221">
        <f t="shared" si="94"/>
        <v>0</v>
      </c>
      <c r="S92" s="221">
        <f t="shared" si="95"/>
        <v>0</v>
      </c>
      <c r="T92" s="221">
        <f t="shared" si="96"/>
        <v>0</v>
      </c>
      <c r="U92" s="221">
        <f t="shared" si="97"/>
        <v>0</v>
      </c>
      <c r="V92" s="221">
        <f t="shared" si="98"/>
        <v>0</v>
      </c>
      <c r="W92" s="221">
        <f t="shared" si="99"/>
        <v>0</v>
      </c>
      <c r="X92" s="221">
        <f t="shared" si="100"/>
        <v>0</v>
      </c>
      <c r="Y92" s="222">
        <f t="shared" si="101"/>
        <v>0</v>
      </c>
      <c r="Z92" s="222">
        <f t="shared" si="102"/>
        <v>0</v>
      </c>
      <c r="AA92" s="223">
        <f t="shared" si="103"/>
        <v>0</v>
      </c>
      <c r="AB92" s="223">
        <f t="shared" si="104"/>
        <v>0</v>
      </c>
      <c r="AC92" s="224" t="str">
        <f t="shared" si="105"/>
        <v/>
      </c>
      <c r="AD92" s="224" t="str">
        <f t="shared" si="106"/>
        <v/>
      </c>
      <c r="AE92" s="224" t="str">
        <f t="shared" si="107"/>
        <v/>
      </c>
      <c r="AF92" s="224" t="str">
        <f t="shared" si="108"/>
        <v/>
      </c>
      <c r="AG92" s="224" t="str">
        <f t="shared" si="109"/>
        <v/>
      </c>
      <c r="AH92" s="225" t="str">
        <f t="shared" si="110"/>
        <v/>
      </c>
      <c r="AI92" s="226">
        <f>SUMIF(C86:C93,4,AA86:AA93)+SUMIF(D86:D93,4,AB86:AB93)</f>
        <v>0</v>
      </c>
      <c r="AJ92" s="226" t="str">
        <f>IF(AI92&lt;&gt;0,RANK(AI92,AI86:AI93),"")</f>
        <v/>
      </c>
      <c r="AK92" s="227"/>
      <c r="AL92" s="228"/>
      <c r="AM92" s="250">
        <v>4</v>
      </c>
      <c r="AN92" s="251">
        <f>B89</f>
        <v>0</v>
      </c>
      <c r="AO92" s="252">
        <f>IF(AN92=0,0,VLOOKUP(AN92,SORTEIO!$A$18:$C$49,2,FALSE))</f>
        <v>0</v>
      </c>
      <c r="AP92" s="253">
        <f>IF(AN92=0,0,VLOOKUP(AN92,SORTEIO!$A$18:$C$49,3,FALSE))</f>
        <v>0</v>
      </c>
      <c r="AQ92" s="264" t="str">
        <f>IF(AND(Y90=0,Z90=0),"",Z90&amp;" - "&amp;Y90)</f>
        <v/>
      </c>
      <c r="AR92" s="265" t="str">
        <f>IF(AND(Y87=0,Z87=0),"",Z87&amp;" - "&amp;Y87)</f>
        <v/>
      </c>
      <c r="AS92" s="265" t="str">
        <f>IF(AND(Y89=0,Z89=0),"",Z89&amp;" - "&amp;Y89)</f>
        <v/>
      </c>
      <c r="AT92" s="266"/>
      <c r="AU92" s="267">
        <f>AI92</f>
        <v>0</v>
      </c>
      <c r="AV92" s="249" t="str">
        <f t="shared" ref="AV92" si="113">IF(AJ93="",AJ92,AJ93)</f>
        <v/>
      </c>
      <c r="AY92" s="184">
        <f>AO92</f>
        <v>0</v>
      </c>
      <c r="AZ92" s="184">
        <f>AP92</f>
        <v>0</v>
      </c>
    </row>
    <row r="93" spans="1:52" ht="15.75" hidden="1" thickBot="1" x14ac:dyDescent="0.3">
      <c r="AM93" s="268"/>
      <c r="AN93" s="269"/>
      <c r="AO93" s="270"/>
      <c r="AP93" s="271"/>
      <c r="AQ93" s="272"/>
      <c r="AR93" s="273"/>
      <c r="AS93" s="273"/>
      <c r="AT93" s="274"/>
      <c r="AU93" s="275"/>
      <c r="AV93" s="276"/>
    </row>
    <row r="95" spans="1:52" x14ac:dyDescent="0.25">
      <c r="AO95" s="277" t="s">
        <v>6</v>
      </c>
      <c r="AR95" s="184" t="s">
        <v>19</v>
      </c>
    </row>
    <row r="96" spans="1:52" x14ac:dyDescent="0.25">
      <c r="AO96" s="199" t="s">
        <v>7</v>
      </c>
      <c r="AP96" s="278" t="s">
        <v>122</v>
      </c>
      <c r="AQ96" s="279" t="s">
        <v>13</v>
      </c>
      <c r="AR96" s="280" t="e">
        <f>VLOOKUP(1,AV$86:AZ$93,4,FALSE)</f>
        <v>#N/A</v>
      </c>
      <c r="AS96" s="281"/>
      <c r="AT96" s="282"/>
      <c r="AU96" s="283" t="e">
        <f>VLOOKUP(1,AV$86:AZ$93,5,FALSE)</f>
        <v>#N/A</v>
      </c>
      <c r="AV96" s="284"/>
    </row>
    <row r="97" spans="1:52" x14ac:dyDescent="0.25">
      <c r="AO97" s="199" t="s">
        <v>9</v>
      </c>
      <c r="AP97" s="285" t="s">
        <v>123</v>
      </c>
      <c r="AQ97" s="279" t="s">
        <v>14</v>
      </c>
      <c r="AR97" s="280" t="e">
        <f>VLOOKUP(2,AV$86:AZ$93,4,FALSE)</f>
        <v>#N/A</v>
      </c>
      <c r="AS97" s="281"/>
      <c r="AT97" s="282"/>
      <c r="AU97" s="283" t="e">
        <f>VLOOKUP(2,AV$86:AZ$93,5,FALSE)</f>
        <v>#N/A</v>
      </c>
      <c r="AV97" s="284"/>
    </row>
    <row r="98" spans="1:52" x14ac:dyDescent="0.25">
      <c r="AO98" s="199" t="s">
        <v>11</v>
      </c>
      <c r="AP98" s="285" t="s">
        <v>124</v>
      </c>
      <c r="AQ98" s="279" t="s">
        <v>15</v>
      </c>
      <c r="AR98" s="280" t="e">
        <f>VLOOKUP(3,AV$86:AZ$93,4,FALSE)</f>
        <v>#N/A</v>
      </c>
      <c r="AS98" s="281"/>
      <c r="AT98" s="282"/>
      <c r="AU98" s="283" t="e">
        <f>VLOOKUP(3,AV$86:AZ$93,5,FALSE)</f>
        <v>#N/A</v>
      </c>
      <c r="AV98" s="284"/>
    </row>
    <row r="99" spans="1:52" hidden="1" x14ac:dyDescent="0.25">
      <c r="AQ99" s="279" t="s">
        <v>16</v>
      </c>
      <c r="AR99" s="280" t="e">
        <f>VLOOKUP(4,AV$86:AZ$93,4,FALSE)</f>
        <v>#N/A</v>
      </c>
      <c r="AS99" s="281"/>
      <c r="AT99" s="282"/>
      <c r="AU99" s="283" t="e">
        <f>VLOOKUP(4,AV$86:AZ$93,5,FALSE)</f>
        <v>#N/A</v>
      </c>
      <c r="AV99" s="284"/>
    </row>
    <row r="100" spans="1:52" x14ac:dyDescent="0.25">
      <c r="AR100" s="200"/>
      <c r="AS100" s="200"/>
      <c r="AT100" s="200"/>
      <c r="AU100" s="200"/>
      <c r="AV100" s="200"/>
    </row>
    <row r="101" spans="1:52" ht="15.75" thickBot="1" x14ac:dyDescent="0.3"/>
    <row r="102" spans="1:52" ht="95.25" customHeight="1" thickBot="1" x14ac:dyDescent="0.3">
      <c r="AO102" s="202" t="s">
        <v>68</v>
      </c>
      <c r="AQ102" s="203">
        <f>AO104</f>
        <v>0</v>
      </c>
      <c r="AR102" s="204">
        <f>AO106</f>
        <v>0</v>
      </c>
      <c r="AS102" s="205">
        <f>AO108</f>
        <v>0</v>
      </c>
      <c r="AT102" s="206">
        <f>AO110</f>
        <v>0</v>
      </c>
    </row>
    <row r="103" spans="1:52" ht="18" customHeight="1" thickBot="1" x14ac:dyDescent="0.3">
      <c r="AM103" s="207"/>
      <c r="AN103" s="207"/>
      <c r="AO103" s="208" t="s">
        <v>4</v>
      </c>
      <c r="AP103" s="209" t="s">
        <v>5</v>
      </c>
      <c r="AQ103" s="210"/>
      <c r="AR103" s="211"/>
      <c r="AS103" s="212"/>
      <c r="AT103" s="213"/>
      <c r="AU103" s="214" t="s">
        <v>17</v>
      </c>
      <c r="AV103" s="215" t="s">
        <v>18</v>
      </c>
    </row>
    <row r="104" spans="1:52" ht="15" customHeight="1" x14ac:dyDescent="0.25">
      <c r="A104" s="5">
        <v>1</v>
      </c>
      <c r="B104" s="329"/>
      <c r="C104" s="353">
        <v>1</v>
      </c>
      <c r="D104" s="353">
        <v>3</v>
      </c>
      <c r="E104" s="297"/>
      <c r="F104" s="303"/>
      <c r="G104" s="309"/>
      <c r="H104" s="310"/>
      <c r="I104" s="306"/>
      <c r="J104" s="303"/>
      <c r="K104" s="309"/>
      <c r="L104" s="310"/>
      <c r="M104" s="306"/>
      <c r="N104" s="298"/>
      <c r="O104" s="221">
        <f t="shared" ref="O104:O110" si="114">IF(E104="wo",0,IF(F104="wo",1,IF(E104&gt;F104,1,0)))</f>
        <v>0</v>
      </c>
      <c r="P104" s="221">
        <f t="shared" ref="P104:P110" si="115">IF(E104="wo",1,IF(F104="wo",0,IF(F104&gt;E104,1,0)))</f>
        <v>0</v>
      </c>
      <c r="Q104" s="221">
        <f t="shared" ref="Q104:Q110" si="116">IF(G104="wo",0,IF(H104="wo",1,IF(G104&gt;H104,1,0)))</f>
        <v>0</v>
      </c>
      <c r="R104" s="221">
        <f t="shared" ref="R104:R110" si="117">IF(G104="wo",1,IF(H104="wo",0,IF(H104&gt;G104,1,0)))</f>
        <v>0</v>
      </c>
      <c r="S104" s="221">
        <f t="shared" ref="S104:S110" si="118">IF(I104="wo",0,IF(J104="wo",1,IF(I104&gt;J104,1,0)))</f>
        <v>0</v>
      </c>
      <c r="T104" s="221">
        <f t="shared" ref="T104:T110" si="119">IF(I104="wo",1,IF(J104="wo",0,IF(J104&gt;I104,1,0)))</f>
        <v>0</v>
      </c>
      <c r="U104" s="221">
        <f t="shared" ref="U104:U110" si="120">IF(K104="wo",0,IF(L104="wo",1,IF(K104&gt;L104,1,0)))</f>
        <v>0</v>
      </c>
      <c r="V104" s="221">
        <f t="shared" ref="V104:V110" si="121">IF(K104="wo",1,IF(L104="wo",0,IF(L104&gt;K104,1,0)))</f>
        <v>0</v>
      </c>
      <c r="W104" s="221">
        <f t="shared" ref="W104:W110" si="122">IF(M104="wo",0,IF(N104="wo",1,IF(M104&gt;N104,1,0)))</f>
        <v>0</v>
      </c>
      <c r="X104" s="221">
        <f t="shared" ref="X104:X110" si="123">IF(M104="wo",1,IF(N104="wo",0,IF(N104&gt;M104,1,0)))</f>
        <v>0</v>
      </c>
      <c r="Y104" s="222">
        <f t="shared" ref="Y104:Y110" si="124">IF(E104="wo","wo",+O104+Q104+S104+U104+W104)</f>
        <v>0</v>
      </c>
      <c r="Z104" s="222">
        <f t="shared" ref="Z104:Z110" si="125">IF(F104="wo","wo",+P104+R104+T104+V104+X104)</f>
        <v>0</v>
      </c>
      <c r="AA104" s="223">
        <f t="shared" ref="AA104:AA110" si="126">IF(E104="",0,IF(E104="wo",0,IF(F104="wo",2,IF(Y104=Z104,0,IF(Y104&gt;Z104,2,1)))))</f>
        <v>0</v>
      </c>
      <c r="AB104" s="223">
        <f t="shared" ref="AB104:AB110" si="127">IF(F104="",0,IF(F104="wo",0,IF(E104="wo",2,IF(Z104=Y104,0,IF(Z104&gt;Y104,2,1)))))</f>
        <v>0</v>
      </c>
      <c r="AC104" s="224" t="str">
        <f t="shared" ref="AC104:AC110" si="128">IF(E104="","",IF(E104="wo",0,IF(F104="wo",0,IF(E104=F104,"ERROR",IF(E104&gt;F104,F104,-1*E104)))))</f>
        <v/>
      </c>
      <c r="AD104" s="224" t="str">
        <f t="shared" ref="AD104:AD110" si="129">IF(G104="","",IF(G104="wo",0,IF(H104="wo",0,IF(G104=H104,"ERROR",IF(G104&gt;H104,H104,-1*G104)))))</f>
        <v/>
      </c>
      <c r="AE104" s="224" t="str">
        <f t="shared" ref="AE104:AE110" si="130">IF(I104="","",IF(I104="wo",0,IF(J104="wo",0,IF(I104=J104,"ERROR",IF(I104&gt;J104,J104,-1*I104)))))</f>
        <v/>
      </c>
      <c r="AF104" s="224" t="str">
        <f t="shared" ref="AF104:AF110" si="131">IF(K104="","",IF(K104="wo",0,IF(L104="wo",0,IF(K104=L104,"ERROR",IF(K104&gt;L104,L104,-1*K104)))))</f>
        <v/>
      </c>
      <c r="AG104" s="224" t="str">
        <f t="shared" ref="AG104:AG110" si="132">IF(M104="","",IF(M104="wo",0,IF(N104="wo",0,IF(M104=N104,"ERROR",IF(M104&gt;N104,N104,-1*M104)))))</f>
        <v/>
      </c>
      <c r="AH104" s="225" t="str">
        <f t="shared" ref="AH104:AH110" si="133">IF(E104="","",(IF(K104="",AC104&amp;", "&amp;AD104&amp;", "&amp;AE104,IF(M104="",AC104&amp;", "&amp;AD104&amp;", "&amp;AE104&amp;", "&amp;AF104,AC104&amp;","&amp;AD104&amp;","&amp;AE104&amp;","&amp;AF104&amp;","&amp;AG104))))</f>
        <v/>
      </c>
      <c r="AI104" s="226">
        <f>SUMIF(C104:C111,1,AA104:AA111)+SUMIF(D104:D111,1,AB104:AB111)</f>
        <v>0</v>
      </c>
      <c r="AJ104" s="226" t="str">
        <f>IF(AI104&lt;&gt;0,RANK(AI104,AI104:AI111),"")</f>
        <v/>
      </c>
      <c r="AK104" s="227"/>
      <c r="AL104" s="228"/>
      <c r="AM104" s="229">
        <v>1</v>
      </c>
      <c r="AN104" s="230">
        <f>B104</f>
        <v>0</v>
      </c>
      <c r="AO104" s="231">
        <f>IF(AN104=0,0,VLOOKUP(AN104,SORTEIO!$A$18:$C$49,2,FALSE))</f>
        <v>0</v>
      </c>
      <c r="AP104" s="232">
        <f>IF(AN104=0,0,VLOOKUP(AN104,SORTEIO!$A$18:$C$49,3,FALSE))</f>
        <v>0</v>
      </c>
      <c r="AQ104" s="233"/>
      <c r="AR104" s="234" t="str">
        <f>IF(AND(Y106=0,Z106=0),"",Y106&amp;" - "&amp;Z106)</f>
        <v/>
      </c>
      <c r="AS104" s="235" t="str">
        <f>IF(AND(Y104=0,Z104=0),"",Y104&amp;" - "&amp;Z104)</f>
        <v/>
      </c>
      <c r="AT104" s="236" t="str">
        <f>IF(AND(Y108=0,Z108=0),"",Y108&amp;" - "&amp;Z108)</f>
        <v/>
      </c>
      <c r="AU104" s="237">
        <f>AI104</f>
        <v>0</v>
      </c>
      <c r="AV104" s="128" t="str">
        <f>IF(AJ105="",AJ104,AJ105)</f>
        <v/>
      </c>
      <c r="AY104" s="184">
        <f>AO104</f>
        <v>0</v>
      </c>
      <c r="AZ104" s="184">
        <f>AP104</f>
        <v>0</v>
      </c>
    </row>
    <row r="105" spans="1:52" ht="15" customHeight="1" x14ac:dyDescent="0.25">
      <c r="A105" s="5">
        <v>2</v>
      </c>
      <c r="B105" s="330"/>
      <c r="C105" s="238">
        <v>2</v>
      </c>
      <c r="D105" s="238">
        <v>4</v>
      </c>
      <c r="E105" s="315"/>
      <c r="F105" s="316"/>
      <c r="G105" s="317"/>
      <c r="H105" s="318"/>
      <c r="I105" s="319"/>
      <c r="J105" s="316"/>
      <c r="K105" s="320"/>
      <c r="L105" s="321"/>
      <c r="M105" s="322"/>
      <c r="N105" s="323"/>
      <c r="O105" s="221">
        <f t="shared" si="114"/>
        <v>0</v>
      </c>
      <c r="P105" s="221">
        <f t="shared" si="115"/>
        <v>0</v>
      </c>
      <c r="Q105" s="221">
        <f t="shared" si="116"/>
        <v>0</v>
      </c>
      <c r="R105" s="221">
        <f t="shared" si="117"/>
        <v>0</v>
      </c>
      <c r="S105" s="221">
        <f t="shared" si="118"/>
        <v>0</v>
      </c>
      <c r="T105" s="221">
        <f t="shared" si="119"/>
        <v>0</v>
      </c>
      <c r="U105" s="221">
        <f t="shared" si="120"/>
        <v>0</v>
      </c>
      <c r="V105" s="221">
        <f t="shared" si="121"/>
        <v>0</v>
      </c>
      <c r="W105" s="221">
        <f t="shared" si="122"/>
        <v>0</v>
      </c>
      <c r="X105" s="221">
        <f t="shared" si="123"/>
        <v>0</v>
      </c>
      <c r="Y105" s="222">
        <f t="shared" si="124"/>
        <v>0</v>
      </c>
      <c r="Z105" s="222">
        <f t="shared" si="125"/>
        <v>0</v>
      </c>
      <c r="AA105" s="223">
        <f t="shared" si="126"/>
        <v>0</v>
      </c>
      <c r="AB105" s="223">
        <f t="shared" si="127"/>
        <v>0</v>
      </c>
      <c r="AC105" s="224" t="str">
        <f t="shared" si="128"/>
        <v/>
      </c>
      <c r="AD105" s="224" t="str">
        <f t="shared" si="129"/>
        <v/>
      </c>
      <c r="AE105" s="224" t="str">
        <f t="shared" si="130"/>
        <v/>
      </c>
      <c r="AF105" s="224" t="str">
        <f t="shared" si="131"/>
        <v/>
      </c>
      <c r="AG105" s="224" t="str">
        <f t="shared" si="132"/>
        <v/>
      </c>
      <c r="AH105" s="225" t="str">
        <f t="shared" si="133"/>
        <v/>
      </c>
      <c r="AI105" s="226"/>
      <c r="AJ105" s="239"/>
      <c r="AK105" s="227"/>
      <c r="AL105" s="228"/>
      <c r="AM105" s="240"/>
      <c r="AN105" s="241"/>
      <c r="AO105" s="242"/>
      <c r="AP105" s="243"/>
      <c r="AQ105" s="244"/>
      <c r="AR105" s="245" t="str">
        <f>AH106</f>
        <v/>
      </c>
      <c r="AS105" s="246" t="str">
        <f>AH104</f>
        <v/>
      </c>
      <c r="AT105" s="247" t="str">
        <f>AH108</f>
        <v/>
      </c>
      <c r="AU105" s="248"/>
      <c r="AV105" s="127"/>
    </row>
    <row r="106" spans="1:52" ht="15" customHeight="1" thickBot="1" x14ac:dyDescent="0.3">
      <c r="A106" s="5">
        <v>3</v>
      </c>
      <c r="B106" s="331"/>
      <c r="C106" s="353">
        <v>1</v>
      </c>
      <c r="D106" s="353">
        <v>2</v>
      </c>
      <c r="E106" s="300"/>
      <c r="F106" s="304"/>
      <c r="G106" s="311"/>
      <c r="H106" s="312"/>
      <c r="I106" s="307"/>
      <c r="J106" s="304"/>
      <c r="K106" s="311"/>
      <c r="L106" s="312"/>
      <c r="M106" s="307"/>
      <c r="N106" s="299"/>
      <c r="O106" s="221">
        <f t="shared" si="114"/>
        <v>0</v>
      </c>
      <c r="P106" s="221">
        <f t="shared" si="115"/>
        <v>0</v>
      </c>
      <c r="Q106" s="221">
        <f t="shared" si="116"/>
        <v>0</v>
      </c>
      <c r="R106" s="221">
        <f t="shared" si="117"/>
        <v>0</v>
      </c>
      <c r="S106" s="221">
        <f t="shared" si="118"/>
        <v>0</v>
      </c>
      <c r="T106" s="221">
        <f t="shared" si="119"/>
        <v>0</v>
      </c>
      <c r="U106" s="221">
        <f t="shared" si="120"/>
        <v>0</v>
      </c>
      <c r="V106" s="221">
        <f t="shared" si="121"/>
        <v>0</v>
      </c>
      <c r="W106" s="221">
        <f t="shared" si="122"/>
        <v>0</v>
      </c>
      <c r="X106" s="221">
        <f t="shared" si="123"/>
        <v>0</v>
      </c>
      <c r="Y106" s="222">
        <f t="shared" si="124"/>
        <v>0</v>
      </c>
      <c r="Z106" s="222">
        <f t="shared" si="125"/>
        <v>0</v>
      </c>
      <c r="AA106" s="223">
        <f t="shared" si="126"/>
        <v>0</v>
      </c>
      <c r="AB106" s="223">
        <f t="shared" si="127"/>
        <v>0</v>
      </c>
      <c r="AC106" s="224" t="str">
        <f t="shared" si="128"/>
        <v/>
      </c>
      <c r="AD106" s="224" t="str">
        <f t="shared" si="129"/>
        <v/>
      </c>
      <c r="AE106" s="224" t="str">
        <f t="shared" si="130"/>
        <v/>
      </c>
      <c r="AF106" s="224" t="str">
        <f t="shared" si="131"/>
        <v/>
      </c>
      <c r="AG106" s="224" t="str">
        <f t="shared" si="132"/>
        <v/>
      </c>
      <c r="AH106" s="225" t="str">
        <f t="shared" si="133"/>
        <v/>
      </c>
      <c r="AI106" s="226">
        <f>SUMIF(C104:C111,2,AA104:AA111)+SUMIF(D104:D111,2,AB104:AB111)</f>
        <v>0</v>
      </c>
      <c r="AJ106" s="226" t="str">
        <f>IF(AI106&lt;&gt;0,RANK(AI106,AI104:AI111),"")</f>
        <v/>
      </c>
      <c r="AK106" s="227"/>
      <c r="AL106" s="228"/>
      <c r="AM106" s="250">
        <v>2</v>
      </c>
      <c r="AN106" s="251">
        <f>B105</f>
        <v>0</v>
      </c>
      <c r="AO106" s="252">
        <f>IF(AN106=0,0,VLOOKUP(AN106,SORTEIO!$A$18:$C$49,2,FALSE))</f>
        <v>0</v>
      </c>
      <c r="AP106" s="253">
        <f>IF(AN106=0,0,VLOOKUP(AN106,SORTEIO!$A$18:$C$49,3,FALSE))</f>
        <v>0</v>
      </c>
      <c r="AQ106" s="254" t="str">
        <f>IF(AND(Y106=0,Z106=0),"",Z106&amp;" - "&amp;Y106)</f>
        <v/>
      </c>
      <c r="AR106" s="255"/>
      <c r="AS106" s="256" t="str">
        <f>IF(AND(Y109=0,Z109=0),"",Y109&amp;" - "&amp;Z109)</f>
        <v/>
      </c>
      <c r="AT106" s="257" t="str">
        <f>IF(AND(Y105=0,Z105=0),"",Y105&amp;" - "&amp;Z105)</f>
        <v/>
      </c>
      <c r="AU106" s="248">
        <f>AI106</f>
        <v>0</v>
      </c>
      <c r="AV106" s="127" t="str">
        <f t="shared" ref="AV106" si="134">IF(AJ107="",AJ106,AJ107)</f>
        <v/>
      </c>
      <c r="AY106" s="184">
        <f>AO106</f>
        <v>0</v>
      </c>
      <c r="AZ106" s="184">
        <f>AP106</f>
        <v>0</v>
      </c>
    </row>
    <row r="107" spans="1:52" ht="15" customHeight="1" x14ac:dyDescent="0.25">
      <c r="A107" s="5">
        <v>4</v>
      </c>
      <c r="B107" s="216"/>
      <c r="C107" s="238">
        <v>3</v>
      </c>
      <c r="D107" s="238">
        <v>4</v>
      </c>
      <c r="E107" s="315"/>
      <c r="F107" s="316"/>
      <c r="G107" s="317"/>
      <c r="H107" s="318"/>
      <c r="I107" s="319"/>
      <c r="J107" s="316"/>
      <c r="K107" s="320"/>
      <c r="L107" s="321"/>
      <c r="M107" s="322"/>
      <c r="N107" s="323"/>
      <c r="O107" s="221">
        <f t="shared" si="114"/>
        <v>0</v>
      </c>
      <c r="P107" s="221">
        <f t="shared" si="115"/>
        <v>0</v>
      </c>
      <c r="Q107" s="221">
        <f t="shared" si="116"/>
        <v>0</v>
      </c>
      <c r="R107" s="221">
        <f t="shared" si="117"/>
        <v>0</v>
      </c>
      <c r="S107" s="221">
        <f t="shared" si="118"/>
        <v>0</v>
      </c>
      <c r="T107" s="221">
        <f t="shared" si="119"/>
        <v>0</v>
      </c>
      <c r="U107" s="221">
        <f t="shared" si="120"/>
        <v>0</v>
      </c>
      <c r="V107" s="221">
        <f t="shared" si="121"/>
        <v>0</v>
      </c>
      <c r="W107" s="221">
        <f t="shared" si="122"/>
        <v>0</v>
      </c>
      <c r="X107" s="221">
        <f t="shared" si="123"/>
        <v>0</v>
      </c>
      <c r="Y107" s="222">
        <f t="shared" si="124"/>
        <v>0</v>
      </c>
      <c r="Z107" s="222">
        <f t="shared" si="125"/>
        <v>0</v>
      </c>
      <c r="AA107" s="223">
        <f t="shared" si="126"/>
        <v>0</v>
      </c>
      <c r="AB107" s="223">
        <f t="shared" si="127"/>
        <v>0</v>
      </c>
      <c r="AC107" s="224" t="str">
        <f t="shared" si="128"/>
        <v/>
      </c>
      <c r="AD107" s="224" t="str">
        <f t="shared" si="129"/>
        <v/>
      </c>
      <c r="AE107" s="224" t="str">
        <f t="shared" si="130"/>
        <v/>
      </c>
      <c r="AF107" s="224" t="str">
        <f t="shared" si="131"/>
        <v/>
      </c>
      <c r="AG107" s="224" t="str">
        <f t="shared" si="132"/>
        <v/>
      </c>
      <c r="AH107" s="225" t="str">
        <f t="shared" si="133"/>
        <v/>
      </c>
      <c r="AI107" s="226"/>
      <c r="AJ107" s="239"/>
      <c r="AK107" s="227"/>
      <c r="AL107" s="228"/>
      <c r="AM107" s="250"/>
      <c r="AN107" s="251"/>
      <c r="AO107" s="252"/>
      <c r="AP107" s="253"/>
      <c r="AQ107" s="254"/>
      <c r="AR107" s="255"/>
      <c r="AS107" s="246" t="str">
        <f>AH109</f>
        <v/>
      </c>
      <c r="AT107" s="247" t="str">
        <f>AH105</f>
        <v/>
      </c>
      <c r="AU107" s="248"/>
      <c r="AV107" s="127"/>
      <c r="AW107" s="287"/>
    </row>
    <row r="108" spans="1:52" ht="15" customHeight="1" x14ac:dyDescent="0.25">
      <c r="A108" s="5" t="str">
        <f>IF(B103=5,5,"")</f>
        <v/>
      </c>
      <c r="B108" s="216"/>
      <c r="C108" s="238">
        <v>1</v>
      </c>
      <c r="D108" s="238">
        <v>4</v>
      </c>
      <c r="E108" s="315"/>
      <c r="F108" s="316"/>
      <c r="G108" s="317"/>
      <c r="H108" s="318"/>
      <c r="I108" s="319"/>
      <c r="J108" s="316"/>
      <c r="K108" s="320"/>
      <c r="L108" s="321"/>
      <c r="M108" s="322"/>
      <c r="N108" s="323"/>
      <c r="O108" s="221">
        <f t="shared" si="114"/>
        <v>0</v>
      </c>
      <c r="P108" s="221">
        <f t="shared" si="115"/>
        <v>0</v>
      </c>
      <c r="Q108" s="221">
        <f t="shared" si="116"/>
        <v>0</v>
      </c>
      <c r="R108" s="221">
        <f t="shared" si="117"/>
        <v>0</v>
      </c>
      <c r="S108" s="221">
        <f t="shared" si="118"/>
        <v>0</v>
      </c>
      <c r="T108" s="221">
        <f t="shared" si="119"/>
        <v>0</v>
      </c>
      <c r="U108" s="221">
        <f t="shared" si="120"/>
        <v>0</v>
      </c>
      <c r="V108" s="221">
        <f t="shared" si="121"/>
        <v>0</v>
      </c>
      <c r="W108" s="221">
        <f t="shared" si="122"/>
        <v>0</v>
      </c>
      <c r="X108" s="221">
        <f t="shared" si="123"/>
        <v>0</v>
      </c>
      <c r="Y108" s="222">
        <f t="shared" si="124"/>
        <v>0</v>
      </c>
      <c r="Z108" s="222">
        <f t="shared" si="125"/>
        <v>0</v>
      </c>
      <c r="AA108" s="223">
        <f t="shared" si="126"/>
        <v>0</v>
      </c>
      <c r="AB108" s="223">
        <f t="shared" si="127"/>
        <v>0</v>
      </c>
      <c r="AC108" s="224" t="str">
        <f t="shared" si="128"/>
        <v/>
      </c>
      <c r="AD108" s="224" t="str">
        <f t="shared" si="129"/>
        <v/>
      </c>
      <c r="AE108" s="224" t="str">
        <f t="shared" si="130"/>
        <v/>
      </c>
      <c r="AF108" s="224" t="str">
        <f t="shared" si="131"/>
        <v/>
      </c>
      <c r="AG108" s="224" t="str">
        <f t="shared" si="132"/>
        <v/>
      </c>
      <c r="AH108" s="225" t="str">
        <f t="shared" si="133"/>
        <v/>
      </c>
      <c r="AI108" s="226">
        <f>SUMIF(C104:C111,3,AA104:AA111)+SUMIF(D104:D111,3,AB104:AB111)</f>
        <v>0</v>
      </c>
      <c r="AJ108" s="226" t="str">
        <f>IF(AI108&lt;&gt;0,RANK(AI108,AI104:AI111),"")</f>
        <v/>
      </c>
      <c r="AK108" s="227"/>
      <c r="AL108" s="228"/>
      <c r="AM108" s="240">
        <v>3</v>
      </c>
      <c r="AN108" s="241">
        <f>B106</f>
        <v>0</v>
      </c>
      <c r="AO108" s="242">
        <f>IF(AN108=0,0,VLOOKUP(AN108,SORTEIO!$A$18:$C$49,2,FALSE))</f>
        <v>0</v>
      </c>
      <c r="AP108" s="243">
        <f>IF(AN108=0,0,VLOOKUP(AN108,SORTEIO!$A$18:$C$49,3,FALSE))</f>
        <v>0</v>
      </c>
      <c r="AQ108" s="254" t="str">
        <f>IF(AND(Y104=0,Z104=0),"",Z104&amp;" - "&amp;Y104)</f>
        <v/>
      </c>
      <c r="AR108" s="259" t="str">
        <f>IF(AND(Y109=0,Z109=0),"",Z109&amp;" - "&amp;Y109)</f>
        <v/>
      </c>
      <c r="AS108" s="260"/>
      <c r="AT108" s="261" t="str">
        <f>IF(AND(Y107=0,Z107=0),"",Y107&amp;" - "&amp;Z107)</f>
        <v/>
      </c>
      <c r="AU108" s="248">
        <f>AI108</f>
        <v>0</v>
      </c>
      <c r="AV108" s="127" t="str">
        <f t="shared" ref="AV108" si="135">IF(AJ109="",AJ108,AJ109)</f>
        <v/>
      </c>
      <c r="AY108" s="184">
        <f>AO108</f>
        <v>0</v>
      </c>
      <c r="AZ108" s="184">
        <f>AP108</f>
        <v>0</v>
      </c>
    </row>
    <row r="109" spans="1:52" ht="15" customHeight="1" thickBot="1" x14ac:dyDescent="0.3">
      <c r="A109" s="6"/>
      <c r="B109" s="6"/>
      <c r="C109" s="353">
        <v>2</v>
      </c>
      <c r="D109" s="353">
        <v>3</v>
      </c>
      <c r="E109" s="301"/>
      <c r="F109" s="305"/>
      <c r="G109" s="313"/>
      <c r="H109" s="314"/>
      <c r="I109" s="308"/>
      <c r="J109" s="305"/>
      <c r="K109" s="313"/>
      <c r="L109" s="314"/>
      <c r="M109" s="308"/>
      <c r="N109" s="302"/>
      <c r="O109" s="221">
        <f t="shared" si="114"/>
        <v>0</v>
      </c>
      <c r="P109" s="221">
        <f t="shared" si="115"/>
        <v>0</v>
      </c>
      <c r="Q109" s="221">
        <f t="shared" si="116"/>
        <v>0</v>
      </c>
      <c r="R109" s="221">
        <f t="shared" si="117"/>
        <v>0</v>
      </c>
      <c r="S109" s="221">
        <f t="shared" si="118"/>
        <v>0</v>
      </c>
      <c r="T109" s="221">
        <f t="shared" si="119"/>
        <v>0</v>
      </c>
      <c r="U109" s="221">
        <f t="shared" si="120"/>
        <v>0</v>
      </c>
      <c r="V109" s="221">
        <f t="shared" si="121"/>
        <v>0</v>
      </c>
      <c r="W109" s="221">
        <f t="shared" si="122"/>
        <v>0</v>
      </c>
      <c r="X109" s="221">
        <f t="shared" si="123"/>
        <v>0</v>
      </c>
      <c r="Y109" s="222">
        <f t="shared" si="124"/>
        <v>0</v>
      </c>
      <c r="Z109" s="222">
        <f t="shared" si="125"/>
        <v>0</v>
      </c>
      <c r="AA109" s="223">
        <f t="shared" si="126"/>
        <v>0</v>
      </c>
      <c r="AB109" s="223">
        <f t="shared" si="127"/>
        <v>0</v>
      </c>
      <c r="AC109" s="224" t="str">
        <f t="shared" si="128"/>
        <v/>
      </c>
      <c r="AD109" s="224" t="str">
        <f t="shared" si="129"/>
        <v/>
      </c>
      <c r="AE109" s="224" t="str">
        <f t="shared" si="130"/>
        <v/>
      </c>
      <c r="AF109" s="224" t="str">
        <f t="shared" si="131"/>
        <v/>
      </c>
      <c r="AG109" s="224" t="str">
        <f t="shared" si="132"/>
        <v/>
      </c>
      <c r="AH109" s="225" t="str">
        <f t="shared" si="133"/>
        <v/>
      </c>
      <c r="AI109" s="226"/>
      <c r="AJ109" s="239"/>
      <c r="AK109" s="227"/>
      <c r="AL109" s="228"/>
      <c r="AM109" s="240"/>
      <c r="AN109" s="241"/>
      <c r="AO109" s="242"/>
      <c r="AP109" s="243"/>
      <c r="AQ109" s="254"/>
      <c r="AR109" s="259"/>
      <c r="AS109" s="260"/>
      <c r="AT109" s="262" t="str">
        <f>AH107</f>
        <v/>
      </c>
      <c r="AU109" s="248"/>
      <c r="AV109" s="127"/>
    </row>
    <row r="110" spans="1:52" ht="15" hidden="1" customHeight="1" x14ac:dyDescent="0.25">
      <c r="A110" s="6"/>
      <c r="B110" s="6"/>
      <c r="C110" s="263"/>
      <c r="D110" s="263"/>
      <c r="E110" s="217"/>
      <c r="F110" s="218"/>
      <c r="G110" s="219"/>
      <c r="H110" s="220"/>
      <c r="I110" s="217"/>
      <c r="J110" s="218"/>
      <c r="K110" s="219"/>
      <c r="L110" s="220"/>
      <c r="M110" s="217"/>
      <c r="N110" s="218"/>
      <c r="O110" s="221">
        <f t="shared" si="114"/>
        <v>0</v>
      </c>
      <c r="P110" s="221">
        <f t="shared" si="115"/>
        <v>0</v>
      </c>
      <c r="Q110" s="221">
        <f t="shared" si="116"/>
        <v>0</v>
      </c>
      <c r="R110" s="221">
        <f t="shared" si="117"/>
        <v>0</v>
      </c>
      <c r="S110" s="221">
        <f t="shared" si="118"/>
        <v>0</v>
      </c>
      <c r="T110" s="221">
        <f t="shared" si="119"/>
        <v>0</v>
      </c>
      <c r="U110" s="221">
        <f t="shared" si="120"/>
        <v>0</v>
      </c>
      <c r="V110" s="221">
        <f t="shared" si="121"/>
        <v>0</v>
      </c>
      <c r="W110" s="221">
        <f t="shared" si="122"/>
        <v>0</v>
      </c>
      <c r="X110" s="221">
        <f t="shared" si="123"/>
        <v>0</v>
      </c>
      <c r="Y110" s="222">
        <f t="shared" si="124"/>
        <v>0</v>
      </c>
      <c r="Z110" s="222">
        <f t="shared" si="125"/>
        <v>0</v>
      </c>
      <c r="AA110" s="223">
        <f t="shared" si="126"/>
        <v>0</v>
      </c>
      <c r="AB110" s="223">
        <f t="shared" si="127"/>
        <v>0</v>
      </c>
      <c r="AC110" s="224" t="str">
        <f t="shared" si="128"/>
        <v/>
      </c>
      <c r="AD110" s="224" t="str">
        <f t="shared" si="129"/>
        <v/>
      </c>
      <c r="AE110" s="224" t="str">
        <f t="shared" si="130"/>
        <v/>
      </c>
      <c r="AF110" s="224" t="str">
        <f t="shared" si="131"/>
        <v/>
      </c>
      <c r="AG110" s="224" t="str">
        <f t="shared" si="132"/>
        <v/>
      </c>
      <c r="AH110" s="225" t="str">
        <f t="shared" si="133"/>
        <v/>
      </c>
      <c r="AI110" s="226">
        <f>SUMIF(C104:C111,4,AA104:AA111)+SUMIF(D104:D111,4,AB104:AB111)</f>
        <v>0</v>
      </c>
      <c r="AJ110" s="226" t="str">
        <f>IF(AI110&lt;&gt;0,RANK(AI110,AI104:AI111),"")</f>
        <v/>
      </c>
      <c r="AK110" s="227"/>
      <c r="AL110" s="228"/>
      <c r="AM110" s="250">
        <v>4</v>
      </c>
      <c r="AN110" s="251">
        <f>B107</f>
        <v>0</v>
      </c>
      <c r="AO110" s="252">
        <f>IF(AN110=0,0,VLOOKUP(AN110,SORTEIO!$A$18:$C$49,2,FALSE))</f>
        <v>0</v>
      </c>
      <c r="AP110" s="253">
        <f>IF(AN110=0,0,VLOOKUP(AN110,SORTEIO!$A$18:$C$49,3,FALSE))</f>
        <v>0</v>
      </c>
      <c r="AQ110" s="264" t="str">
        <f>IF(AND(Y108=0,Z108=0),"",Z108&amp;" - "&amp;Y108)</f>
        <v/>
      </c>
      <c r="AR110" s="265" t="str">
        <f>IF(AND(Y105=0,Z105=0),"",Z105&amp;" - "&amp;Y105)</f>
        <v/>
      </c>
      <c r="AS110" s="265" t="str">
        <f>IF(AND(Y107=0,Z107=0),"",Z107&amp;" - "&amp;Y107)</f>
        <v/>
      </c>
      <c r="AT110" s="266"/>
      <c r="AU110" s="267">
        <f>AI110</f>
        <v>0</v>
      </c>
      <c r="AV110" s="249" t="str">
        <f t="shared" ref="AV110" si="136">IF(AJ111="",AJ110,AJ111)</f>
        <v/>
      </c>
      <c r="AY110" s="184">
        <f>AO110</f>
        <v>0</v>
      </c>
      <c r="AZ110" s="184">
        <f>AP110</f>
        <v>0</v>
      </c>
    </row>
    <row r="111" spans="1:52" ht="15.75" hidden="1" customHeight="1" thickBot="1" x14ac:dyDescent="0.3">
      <c r="AM111" s="268"/>
      <c r="AN111" s="269"/>
      <c r="AO111" s="270"/>
      <c r="AP111" s="271"/>
      <c r="AQ111" s="272"/>
      <c r="AR111" s="273"/>
      <c r="AS111" s="273"/>
      <c r="AT111" s="274"/>
      <c r="AU111" s="275"/>
      <c r="AV111" s="276"/>
    </row>
    <row r="113" spans="1:52" x14ac:dyDescent="0.25">
      <c r="AO113" s="277" t="s">
        <v>6</v>
      </c>
      <c r="AR113" s="184" t="s">
        <v>19</v>
      </c>
    </row>
    <row r="114" spans="1:52" x14ac:dyDescent="0.25">
      <c r="AO114" s="199" t="s">
        <v>7</v>
      </c>
      <c r="AP114" s="278" t="s">
        <v>122</v>
      </c>
      <c r="AQ114" s="279" t="s">
        <v>13</v>
      </c>
      <c r="AR114" s="280" t="e">
        <f>VLOOKUP(1,AV$104:AZ$111,4,FALSE)</f>
        <v>#N/A</v>
      </c>
      <c r="AS114" s="281"/>
      <c r="AT114" s="282"/>
      <c r="AU114" s="283" t="e">
        <f>VLOOKUP(1,AV$104:AZ$111,5,FALSE)</f>
        <v>#N/A</v>
      </c>
      <c r="AV114" s="284"/>
    </row>
    <row r="115" spans="1:52" x14ac:dyDescent="0.25">
      <c r="AO115" s="199" t="s">
        <v>9</v>
      </c>
      <c r="AP115" s="285" t="s">
        <v>123</v>
      </c>
      <c r="AQ115" s="279" t="s">
        <v>14</v>
      </c>
      <c r="AR115" s="280" t="e">
        <f>VLOOKUP(2,AV$104:AZ$111,4,FALSE)</f>
        <v>#N/A</v>
      </c>
      <c r="AS115" s="281"/>
      <c r="AT115" s="282"/>
      <c r="AU115" s="283" t="e">
        <f>VLOOKUP(2,AV$104:AZ$111,5,FALSE)</f>
        <v>#N/A</v>
      </c>
      <c r="AV115" s="284"/>
    </row>
    <row r="116" spans="1:52" x14ac:dyDescent="0.25">
      <c r="AO116" s="199" t="s">
        <v>11</v>
      </c>
      <c r="AP116" s="285" t="s">
        <v>124</v>
      </c>
      <c r="AQ116" s="279" t="s">
        <v>15</v>
      </c>
      <c r="AR116" s="280" t="e">
        <f>VLOOKUP(3,AV$104:AZ$111,4,FALSE)</f>
        <v>#N/A</v>
      </c>
      <c r="AS116" s="281"/>
      <c r="AT116" s="282"/>
      <c r="AU116" s="283" t="e">
        <f>VLOOKUP(3,AV$104:AZ$111,5,FALSE)</f>
        <v>#N/A</v>
      </c>
      <c r="AV116" s="284"/>
    </row>
    <row r="117" spans="1:52" x14ac:dyDescent="0.25">
      <c r="AQ117" s="279" t="s">
        <v>16</v>
      </c>
      <c r="AR117" s="280" t="e">
        <f>VLOOKUP(4,AV$104:AZ$111,4,FALSE)</f>
        <v>#N/A</v>
      </c>
      <c r="AS117" s="281"/>
      <c r="AT117" s="282"/>
      <c r="AU117" s="283" t="e">
        <f>VLOOKUP(4,AV$104:AZ$111,5,FALSE)</f>
        <v>#N/A</v>
      </c>
      <c r="AV117" s="284"/>
    </row>
    <row r="118" spans="1:52" x14ac:dyDescent="0.25">
      <c r="AR118" s="200"/>
      <c r="AS118" s="200"/>
      <c r="AT118" s="200"/>
      <c r="AU118" s="200"/>
      <c r="AV118" s="200"/>
    </row>
    <row r="119" spans="1:52" ht="15.75" thickBot="1" x14ac:dyDescent="0.3"/>
    <row r="120" spans="1:52" ht="95.25" customHeight="1" thickBot="1" x14ac:dyDescent="0.3">
      <c r="AO120" s="202" t="s">
        <v>69</v>
      </c>
      <c r="AQ120" s="203">
        <f>AO122</f>
        <v>0</v>
      </c>
      <c r="AR120" s="204">
        <f>AO124</f>
        <v>0</v>
      </c>
      <c r="AS120" s="205">
        <f>AO126</f>
        <v>0</v>
      </c>
      <c r="AT120" s="206">
        <f>AO128</f>
        <v>0</v>
      </c>
    </row>
    <row r="121" spans="1:52" ht="18" customHeight="1" thickBot="1" x14ac:dyDescent="0.3">
      <c r="AM121" s="207"/>
      <c r="AN121" s="207"/>
      <c r="AO121" s="208" t="s">
        <v>4</v>
      </c>
      <c r="AP121" s="209" t="s">
        <v>5</v>
      </c>
      <c r="AQ121" s="210"/>
      <c r="AR121" s="211"/>
      <c r="AS121" s="212"/>
      <c r="AT121" s="213"/>
      <c r="AU121" s="214" t="s">
        <v>17</v>
      </c>
      <c r="AV121" s="215" t="s">
        <v>18</v>
      </c>
    </row>
    <row r="122" spans="1:52" ht="15" customHeight="1" x14ac:dyDescent="0.25">
      <c r="A122" s="5">
        <v>1</v>
      </c>
      <c r="B122" s="329"/>
      <c r="C122" s="353">
        <v>1</v>
      </c>
      <c r="D122" s="353">
        <v>3</v>
      </c>
      <c r="E122" s="297"/>
      <c r="F122" s="303"/>
      <c r="G122" s="309"/>
      <c r="H122" s="310"/>
      <c r="I122" s="306"/>
      <c r="J122" s="303"/>
      <c r="K122" s="309"/>
      <c r="L122" s="310"/>
      <c r="M122" s="306"/>
      <c r="N122" s="298"/>
      <c r="O122" s="221">
        <f t="shared" ref="O122:O128" si="137">IF(E122="wo",0,IF(F122="wo",1,IF(E122&gt;F122,1,0)))</f>
        <v>0</v>
      </c>
      <c r="P122" s="221">
        <f t="shared" ref="P122:P128" si="138">IF(E122="wo",1,IF(F122="wo",0,IF(F122&gt;E122,1,0)))</f>
        <v>0</v>
      </c>
      <c r="Q122" s="221">
        <f t="shared" ref="Q122:Q128" si="139">IF(G122="wo",0,IF(H122="wo",1,IF(G122&gt;H122,1,0)))</f>
        <v>0</v>
      </c>
      <c r="R122" s="221">
        <f t="shared" ref="R122:R128" si="140">IF(G122="wo",1,IF(H122="wo",0,IF(H122&gt;G122,1,0)))</f>
        <v>0</v>
      </c>
      <c r="S122" s="221">
        <f t="shared" ref="S122:S128" si="141">IF(I122="wo",0,IF(J122="wo",1,IF(I122&gt;J122,1,0)))</f>
        <v>0</v>
      </c>
      <c r="T122" s="221">
        <f t="shared" ref="T122:T128" si="142">IF(I122="wo",1,IF(J122="wo",0,IF(J122&gt;I122,1,0)))</f>
        <v>0</v>
      </c>
      <c r="U122" s="221">
        <f t="shared" ref="U122:U128" si="143">IF(K122="wo",0,IF(L122="wo",1,IF(K122&gt;L122,1,0)))</f>
        <v>0</v>
      </c>
      <c r="V122" s="221">
        <f t="shared" ref="V122:V128" si="144">IF(K122="wo",1,IF(L122="wo",0,IF(L122&gt;K122,1,0)))</f>
        <v>0</v>
      </c>
      <c r="W122" s="221">
        <f t="shared" ref="W122:W128" si="145">IF(M122="wo",0,IF(N122="wo",1,IF(M122&gt;N122,1,0)))</f>
        <v>0</v>
      </c>
      <c r="X122" s="221">
        <f t="shared" ref="X122:X128" si="146">IF(M122="wo",1,IF(N122="wo",0,IF(N122&gt;M122,1,0)))</f>
        <v>0</v>
      </c>
      <c r="Y122" s="222">
        <f t="shared" ref="Y122:Y128" si="147">IF(E122="wo","wo",+O122+Q122+S122+U122+W122)</f>
        <v>0</v>
      </c>
      <c r="Z122" s="222">
        <f t="shared" ref="Z122:Z128" si="148">IF(F122="wo","wo",+P122+R122+T122+V122+X122)</f>
        <v>0</v>
      </c>
      <c r="AA122" s="223">
        <f t="shared" ref="AA122:AA128" si="149">IF(E122="",0,IF(E122="wo",0,IF(F122="wo",2,IF(Y122=Z122,0,IF(Y122&gt;Z122,2,1)))))</f>
        <v>0</v>
      </c>
      <c r="AB122" s="223">
        <f t="shared" ref="AB122:AB128" si="150">IF(F122="",0,IF(F122="wo",0,IF(E122="wo",2,IF(Z122=Y122,0,IF(Z122&gt;Y122,2,1)))))</f>
        <v>0</v>
      </c>
      <c r="AC122" s="224" t="str">
        <f t="shared" ref="AC122:AC128" si="151">IF(E122="","",IF(E122="wo",0,IF(F122="wo",0,IF(E122=F122,"ERROR",IF(E122&gt;F122,F122,-1*E122)))))</f>
        <v/>
      </c>
      <c r="AD122" s="224" t="str">
        <f t="shared" ref="AD122:AD128" si="152">IF(G122="","",IF(G122="wo",0,IF(H122="wo",0,IF(G122=H122,"ERROR",IF(G122&gt;H122,H122,-1*G122)))))</f>
        <v/>
      </c>
      <c r="AE122" s="224" t="str">
        <f t="shared" ref="AE122:AE128" si="153">IF(I122="","",IF(I122="wo",0,IF(J122="wo",0,IF(I122=J122,"ERROR",IF(I122&gt;J122,J122,-1*I122)))))</f>
        <v/>
      </c>
      <c r="AF122" s="224" t="str">
        <f t="shared" ref="AF122:AF128" si="154">IF(K122="","",IF(K122="wo",0,IF(L122="wo",0,IF(K122=L122,"ERROR",IF(K122&gt;L122,L122,-1*K122)))))</f>
        <v/>
      </c>
      <c r="AG122" s="224" t="str">
        <f t="shared" ref="AG122:AG128" si="155">IF(M122="","",IF(M122="wo",0,IF(N122="wo",0,IF(M122=N122,"ERROR",IF(M122&gt;N122,N122,-1*M122)))))</f>
        <v/>
      </c>
      <c r="AH122" s="225" t="str">
        <f t="shared" ref="AH122:AH128" si="156">IF(E122="","",(IF(K122="",AC122&amp;", "&amp;AD122&amp;", "&amp;AE122,IF(M122="",AC122&amp;", "&amp;AD122&amp;", "&amp;AE122&amp;", "&amp;AF122,AC122&amp;","&amp;AD122&amp;","&amp;AE122&amp;","&amp;AF122&amp;","&amp;AG122))))</f>
        <v/>
      </c>
      <c r="AI122" s="226">
        <f>SUMIF(C122:C129,1,AA122:AA129)+SUMIF(D122:D129,1,AB122:AB129)</f>
        <v>0</v>
      </c>
      <c r="AJ122" s="226" t="str">
        <f>IF(AI122&lt;&gt;0,RANK(AI122,AI122:AI129),"")</f>
        <v/>
      </c>
      <c r="AK122" s="227"/>
      <c r="AL122" s="228"/>
      <c r="AM122" s="229">
        <v>1</v>
      </c>
      <c r="AN122" s="230">
        <f>B122</f>
        <v>0</v>
      </c>
      <c r="AO122" s="231">
        <f>IF(AN122=0,0,VLOOKUP(AN122,SORTEIO!$A$18:$C$49,2,FALSE))</f>
        <v>0</v>
      </c>
      <c r="AP122" s="232">
        <f>IF(AN122=0,0,VLOOKUP(AN122,SORTEIO!$A$18:$C$49,3,FALSE))</f>
        <v>0</v>
      </c>
      <c r="AQ122" s="233"/>
      <c r="AR122" s="234" t="str">
        <f>IF(AND(Y124=0,Z124=0),"",Y124&amp;" - "&amp;Z124)</f>
        <v/>
      </c>
      <c r="AS122" s="235" t="str">
        <f>IF(AND(Y122=0,Z122=0),"",Y122&amp;" - "&amp;Z122)</f>
        <v/>
      </c>
      <c r="AT122" s="236" t="str">
        <f>IF(AND(Y126=0,Z126=0),"",Y126&amp;" - "&amp;Z126)</f>
        <v/>
      </c>
      <c r="AU122" s="237">
        <f>AI122</f>
        <v>0</v>
      </c>
      <c r="AV122" s="128" t="str">
        <f>IF(AJ123="",AJ122,AJ123)</f>
        <v/>
      </c>
      <c r="AY122" s="184">
        <f>AO122</f>
        <v>0</v>
      </c>
      <c r="AZ122" s="184">
        <f>AP122</f>
        <v>0</v>
      </c>
    </row>
    <row r="123" spans="1:52" ht="15" customHeight="1" x14ac:dyDescent="0.25">
      <c r="A123" s="5">
        <v>2</v>
      </c>
      <c r="B123" s="330"/>
      <c r="C123" s="238">
        <v>2</v>
      </c>
      <c r="D123" s="238">
        <v>4</v>
      </c>
      <c r="E123" s="315"/>
      <c r="F123" s="316"/>
      <c r="G123" s="317"/>
      <c r="H123" s="318"/>
      <c r="I123" s="319"/>
      <c r="J123" s="316"/>
      <c r="K123" s="317"/>
      <c r="L123" s="318"/>
      <c r="M123" s="319"/>
      <c r="N123" s="332"/>
      <c r="O123" s="288">
        <f t="shared" si="137"/>
        <v>0</v>
      </c>
      <c r="P123" s="288">
        <f t="shared" si="138"/>
        <v>0</v>
      </c>
      <c r="Q123" s="288">
        <f t="shared" si="139"/>
        <v>0</v>
      </c>
      <c r="R123" s="288">
        <f t="shared" si="140"/>
        <v>0</v>
      </c>
      <c r="S123" s="288">
        <f t="shared" si="141"/>
        <v>0</v>
      </c>
      <c r="T123" s="288">
        <f t="shared" si="142"/>
        <v>0</v>
      </c>
      <c r="U123" s="288">
        <f t="shared" si="143"/>
        <v>0</v>
      </c>
      <c r="V123" s="288">
        <f t="shared" si="144"/>
        <v>0</v>
      </c>
      <c r="W123" s="288">
        <f t="shared" si="145"/>
        <v>0</v>
      </c>
      <c r="X123" s="288">
        <f t="shared" si="146"/>
        <v>0</v>
      </c>
      <c r="Y123" s="289">
        <f t="shared" si="147"/>
        <v>0</v>
      </c>
      <c r="Z123" s="289">
        <f t="shared" si="148"/>
        <v>0</v>
      </c>
      <c r="AA123" s="290">
        <f t="shared" si="149"/>
        <v>0</v>
      </c>
      <c r="AB123" s="290">
        <f t="shared" si="150"/>
        <v>0</v>
      </c>
      <c r="AC123" s="291" t="str">
        <f t="shared" si="151"/>
        <v/>
      </c>
      <c r="AD123" s="291" t="str">
        <f t="shared" si="152"/>
        <v/>
      </c>
      <c r="AE123" s="291" t="str">
        <f t="shared" si="153"/>
        <v/>
      </c>
      <c r="AF123" s="291" t="str">
        <f t="shared" si="154"/>
        <v/>
      </c>
      <c r="AG123" s="291" t="str">
        <f t="shared" si="155"/>
        <v/>
      </c>
      <c r="AH123" s="292" t="str">
        <f t="shared" si="156"/>
        <v/>
      </c>
      <c r="AI123" s="293"/>
      <c r="AJ123" s="294"/>
      <c r="AK123" s="295"/>
      <c r="AL123" s="296"/>
      <c r="AM123" s="240"/>
      <c r="AN123" s="241"/>
      <c r="AO123" s="242"/>
      <c r="AP123" s="243"/>
      <c r="AQ123" s="244"/>
      <c r="AR123" s="245" t="str">
        <f>AH124</f>
        <v/>
      </c>
      <c r="AS123" s="246" t="str">
        <f>AH122</f>
        <v/>
      </c>
      <c r="AT123" s="247" t="str">
        <f>AH126</f>
        <v/>
      </c>
      <c r="AU123" s="248"/>
      <c r="AV123" s="127"/>
    </row>
    <row r="124" spans="1:52" ht="15.75" thickBot="1" x14ac:dyDescent="0.3">
      <c r="A124" s="5">
        <v>3</v>
      </c>
      <c r="B124" s="331"/>
      <c r="C124" s="353">
        <v>1</v>
      </c>
      <c r="D124" s="353">
        <v>2</v>
      </c>
      <c r="E124" s="300"/>
      <c r="F124" s="304"/>
      <c r="G124" s="311"/>
      <c r="H124" s="312"/>
      <c r="I124" s="307"/>
      <c r="J124" s="304"/>
      <c r="K124" s="311"/>
      <c r="L124" s="312"/>
      <c r="M124" s="307"/>
      <c r="N124" s="299"/>
      <c r="O124" s="221">
        <f t="shared" si="137"/>
        <v>0</v>
      </c>
      <c r="P124" s="221">
        <f t="shared" si="138"/>
        <v>0</v>
      </c>
      <c r="Q124" s="221">
        <f t="shared" si="139"/>
        <v>0</v>
      </c>
      <c r="R124" s="221">
        <f t="shared" si="140"/>
        <v>0</v>
      </c>
      <c r="S124" s="221">
        <f t="shared" si="141"/>
        <v>0</v>
      </c>
      <c r="T124" s="221">
        <f t="shared" si="142"/>
        <v>0</v>
      </c>
      <c r="U124" s="221">
        <f t="shared" si="143"/>
        <v>0</v>
      </c>
      <c r="V124" s="221">
        <f t="shared" si="144"/>
        <v>0</v>
      </c>
      <c r="W124" s="221">
        <f t="shared" si="145"/>
        <v>0</v>
      </c>
      <c r="X124" s="221">
        <f t="shared" si="146"/>
        <v>0</v>
      </c>
      <c r="Y124" s="222">
        <f t="shared" si="147"/>
        <v>0</v>
      </c>
      <c r="Z124" s="222">
        <f t="shared" si="148"/>
        <v>0</v>
      </c>
      <c r="AA124" s="223">
        <f t="shared" si="149"/>
        <v>0</v>
      </c>
      <c r="AB124" s="223">
        <f t="shared" si="150"/>
        <v>0</v>
      </c>
      <c r="AC124" s="224" t="str">
        <f t="shared" si="151"/>
        <v/>
      </c>
      <c r="AD124" s="224" t="str">
        <f t="shared" si="152"/>
        <v/>
      </c>
      <c r="AE124" s="224" t="str">
        <f t="shared" si="153"/>
        <v/>
      </c>
      <c r="AF124" s="224" t="str">
        <f t="shared" si="154"/>
        <v/>
      </c>
      <c r="AG124" s="224" t="str">
        <f t="shared" si="155"/>
        <v/>
      </c>
      <c r="AH124" s="225" t="str">
        <f t="shared" si="156"/>
        <v/>
      </c>
      <c r="AI124" s="226">
        <f>SUMIF(C122:C129,2,AA122:AA129)+SUMIF(D122:D129,2,AB122:AB129)</f>
        <v>0</v>
      </c>
      <c r="AJ124" s="226" t="str">
        <f>IF(AI124&lt;&gt;0,RANK(AI124,AI122:AI129),"")</f>
        <v/>
      </c>
      <c r="AK124" s="227"/>
      <c r="AL124" s="228"/>
      <c r="AM124" s="250">
        <v>2</v>
      </c>
      <c r="AN124" s="251">
        <f>B123</f>
        <v>0</v>
      </c>
      <c r="AO124" s="252">
        <f>IF(AN124=0,0,VLOOKUP(AN124,SORTEIO!$A$18:$C$49,2,FALSE))</f>
        <v>0</v>
      </c>
      <c r="AP124" s="253">
        <f>IF(AN124=0,0,VLOOKUP(AN124,SORTEIO!$A$18:$C$49,3,FALSE))</f>
        <v>0</v>
      </c>
      <c r="AQ124" s="254" t="str">
        <f>IF(AND(Y124=0,Z124=0),"",Z124&amp;" - "&amp;Y124)</f>
        <v/>
      </c>
      <c r="AR124" s="255"/>
      <c r="AS124" s="256" t="str">
        <f>IF(AND(Y127=0,Z127=0),"",Y127&amp;" - "&amp;Z127)</f>
        <v/>
      </c>
      <c r="AT124" s="257" t="str">
        <f>IF(AND(Y123=0,Z123=0),"",Y123&amp;" - "&amp;Z123)</f>
        <v/>
      </c>
      <c r="AU124" s="248">
        <f>AI124</f>
        <v>0</v>
      </c>
      <c r="AV124" s="127" t="str">
        <f t="shared" ref="AV124" si="157">IF(AJ125="",AJ124,AJ125)</f>
        <v/>
      </c>
      <c r="AY124" s="184">
        <f>AO124</f>
        <v>0</v>
      </c>
      <c r="AZ124" s="184">
        <f>AP124</f>
        <v>0</v>
      </c>
    </row>
    <row r="125" spans="1:52" x14ac:dyDescent="0.25">
      <c r="A125" s="5">
        <v>4</v>
      </c>
      <c r="B125" s="216"/>
      <c r="C125" s="238">
        <v>3</v>
      </c>
      <c r="D125" s="238">
        <v>4</v>
      </c>
      <c r="E125" s="315"/>
      <c r="F125" s="316"/>
      <c r="G125" s="317"/>
      <c r="H125" s="318"/>
      <c r="I125" s="319"/>
      <c r="J125" s="316"/>
      <c r="K125" s="317"/>
      <c r="L125" s="318"/>
      <c r="M125" s="319"/>
      <c r="N125" s="332"/>
      <c r="O125" s="288">
        <f t="shared" si="137"/>
        <v>0</v>
      </c>
      <c r="P125" s="288">
        <f t="shared" si="138"/>
        <v>0</v>
      </c>
      <c r="Q125" s="288">
        <f t="shared" si="139"/>
        <v>0</v>
      </c>
      <c r="R125" s="288">
        <f t="shared" si="140"/>
        <v>0</v>
      </c>
      <c r="S125" s="288">
        <f t="shared" si="141"/>
        <v>0</v>
      </c>
      <c r="T125" s="288">
        <f t="shared" si="142"/>
        <v>0</v>
      </c>
      <c r="U125" s="288">
        <f t="shared" si="143"/>
        <v>0</v>
      </c>
      <c r="V125" s="288">
        <f t="shared" si="144"/>
        <v>0</v>
      </c>
      <c r="W125" s="288">
        <f t="shared" si="145"/>
        <v>0</v>
      </c>
      <c r="X125" s="288">
        <f t="shared" si="146"/>
        <v>0</v>
      </c>
      <c r="Y125" s="289">
        <f t="shared" si="147"/>
        <v>0</v>
      </c>
      <c r="Z125" s="289">
        <f t="shared" si="148"/>
        <v>0</v>
      </c>
      <c r="AA125" s="290">
        <f t="shared" si="149"/>
        <v>0</v>
      </c>
      <c r="AB125" s="290">
        <f t="shared" si="150"/>
        <v>0</v>
      </c>
      <c r="AC125" s="291" t="str">
        <f t="shared" si="151"/>
        <v/>
      </c>
      <c r="AD125" s="291" t="str">
        <f t="shared" si="152"/>
        <v/>
      </c>
      <c r="AE125" s="291" t="str">
        <f t="shared" si="153"/>
        <v/>
      </c>
      <c r="AF125" s="291" t="str">
        <f t="shared" si="154"/>
        <v/>
      </c>
      <c r="AG125" s="291" t="str">
        <f t="shared" si="155"/>
        <v/>
      </c>
      <c r="AH125" s="292" t="str">
        <f t="shared" si="156"/>
        <v/>
      </c>
      <c r="AI125" s="293"/>
      <c r="AJ125" s="294"/>
      <c r="AK125" s="295"/>
      <c r="AL125" s="296"/>
      <c r="AM125" s="250"/>
      <c r="AN125" s="251"/>
      <c r="AO125" s="252"/>
      <c r="AP125" s="253"/>
      <c r="AQ125" s="254"/>
      <c r="AR125" s="255"/>
      <c r="AS125" s="246" t="str">
        <f>AH127</f>
        <v/>
      </c>
      <c r="AT125" s="247" t="str">
        <f>AH123</f>
        <v/>
      </c>
      <c r="AU125" s="248"/>
      <c r="AV125" s="127"/>
      <c r="AW125" s="287"/>
    </row>
    <row r="126" spans="1:52" x14ac:dyDescent="0.25">
      <c r="A126" s="5" t="str">
        <f>IF(B121=5,5,"")</f>
        <v/>
      </c>
      <c r="B126" s="216"/>
      <c r="C126" s="238">
        <v>1</v>
      </c>
      <c r="D126" s="238">
        <v>4</v>
      </c>
      <c r="E126" s="315"/>
      <c r="F126" s="316"/>
      <c r="G126" s="317"/>
      <c r="H126" s="318"/>
      <c r="I126" s="319"/>
      <c r="J126" s="316"/>
      <c r="K126" s="317"/>
      <c r="L126" s="318"/>
      <c r="M126" s="319"/>
      <c r="N126" s="332"/>
      <c r="O126" s="288">
        <f t="shared" si="137"/>
        <v>0</v>
      </c>
      <c r="P126" s="288">
        <f t="shared" si="138"/>
        <v>0</v>
      </c>
      <c r="Q126" s="288">
        <f t="shared" si="139"/>
        <v>0</v>
      </c>
      <c r="R126" s="288">
        <f t="shared" si="140"/>
        <v>0</v>
      </c>
      <c r="S126" s="288">
        <f t="shared" si="141"/>
        <v>0</v>
      </c>
      <c r="T126" s="288">
        <f t="shared" si="142"/>
        <v>0</v>
      </c>
      <c r="U126" s="288">
        <f t="shared" si="143"/>
        <v>0</v>
      </c>
      <c r="V126" s="288">
        <f t="shared" si="144"/>
        <v>0</v>
      </c>
      <c r="W126" s="288">
        <f t="shared" si="145"/>
        <v>0</v>
      </c>
      <c r="X126" s="288">
        <f t="shared" si="146"/>
        <v>0</v>
      </c>
      <c r="Y126" s="289">
        <f t="shared" si="147"/>
        <v>0</v>
      </c>
      <c r="Z126" s="289">
        <f t="shared" si="148"/>
        <v>0</v>
      </c>
      <c r="AA126" s="290">
        <f t="shared" si="149"/>
        <v>0</v>
      </c>
      <c r="AB126" s="290">
        <f t="shared" si="150"/>
        <v>0</v>
      </c>
      <c r="AC126" s="291" t="str">
        <f t="shared" si="151"/>
        <v/>
      </c>
      <c r="AD126" s="291" t="str">
        <f t="shared" si="152"/>
        <v/>
      </c>
      <c r="AE126" s="291" t="str">
        <f t="shared" si="153"/>
        <v/>
      </c>
      <c r="AF126" s="291" t="str">
        <f t="shared" si="154"/>
        <v/>
      </c>
      <c r="AG126" s="291" t="str">
        <f t="shared" si="155"/>
        <v/>
      </c>
      <c r="AH126" s="292" t="str">
        <f t="shared" si="156"/>
        <v/>
      </c>
      <c r="AI126" s="293">
        <f>SUMIF(C122:C129,3,AA122:AA129)+SUMIF(D122:D129,3,AB122:AB129)</f>
        <v>0</v>
      </c>
      <c r="AJ126" s="293" t="str">
        <f>IF(AI126&lt;&gt;0,RANK(AI126,AI122:AI129),"")</f>
        <v/>
      </c>
      <c r="AK126" s="295"/>
      <c r="AL126" s="296"/>
      <c r="AM126" s="240">
        <v>3</v>
      </c>
      <c r="AN126" s="241">
        <f>B124</f>
        <v>0</v>
      </c>
      <c r="AO126" s="242">
        <f>IF(AN126=0,0,VLOOKUP(AN126,SORTEIO!$A$18:$C$49,2,FALSE))</f>
        <v>0</v>
      </c>
      <c r="AP126" s="243">
        <f>IF(AN126=0,0,VLOOKUP(AN126,SORTEIO!$A$18:$C$49,3,FALSE))</f>
        <v>0</v>
      </c>
      <c r="AQ126" s="254" t="str">
        <f>IF(AND(Y122=0,Z122=0),"",Z122&amp;" - "&amp;Y122)</f>
        <v/>
      </c>
      <c r="AR126" s="259" t="str">
        <f>IF(AND(Y127=0,Z127=0),"",Z127&amp;" - "&amp;Y127)</f>
        <v/>
      </c>
      <c r="AS126" s="260"/>
      <c r="AT126" s="261" t="str">
        <f>IF(AND(Y125=0,Z125=0),"",Y125&amp;" - "&amp;Z125)</f>
        <v/>
      </c>
      <c r="AU126" s="248">
        <f>AI126</f>
        <v>0</v>
      </c>
      <c r="AV126" s="127" t="str">
        <f t="shared" ref="AV126" si="158">IF(AJ127="",AJ126,AJ127)</f>
        <v/>
      </c>
      <c r="AY126" s="184">
        <f>AO126</f>
        <v>0</v>
      </c>
      <c r="AZ126" s="184">
        <f>AP126</f>
        <v>0</v>
      </c>
    </row>
    <row r="127" spans="1:52" ht="15.75" thickBot="1" x14ac:dyDescent="0.3">
      <c r="A127" s="6"/>
      <c r="B127" s="6"/>
      <c r="C127" s="353">
        <v>2</v>
      </c>
      <c r="D127" s="353">
        <v>3</v>
      </c>
      <c r="E127" s="301"/>
      <c r="F127" s="305"/>
      <c r="G127" s="313"/>
      <c r="H127" s="314"/>
      <c r="I127" s="308"/>
      <c r="J127" s="305"/>
      <c r="K127" s="313"/>
      <c r="L127" s="314"/>
      <c r="M127" s="308"/>
      <c r="N127" s="302"/>
      <c r="O127" s="221">
        <f t="shared" si="137"/>
        <v>0</v>
      </c>
      <c r="P127" s="221">
        <f t="shared" si="138"/>
        <v>0</v>
      </c>
      <c r="Q127" s="221">
        <f t="shared" si="139"/>
        <v>0</v>
      </c>
      <c r="R127" s="221">
        <f t="shared" si="140"/>
        <v>0</v>
      </c>
      <c r="S127" s="221">
        <f t="shared" si="141"/>
        <v>0</v>
      </c>
      <c r="T127" s="221">
        <f t="shared" si="142"/>
        <v>0</v>
      </c>
      <c r="U127" s="221">
        <f t="shared" si="143"/>
        <v>0</v>
      </c>
      <c r="V127" s="221">
        <f t="shared" si="144"/>
        <v>0</v>
      </c>
      <c r="W127" s="221">
        <f t="shared" si="145"/>
        <v>0</v>
      </c>
      <c r="X127" s="221">
        <f t="shared" si="146"/>
        <v>0</v>
      </c>
      <c r="Y127" s="222">
        <f t="shared" si="147"/>
        <v>0</v>
      </c>
      <c r="Z127" s="222">
        <f t="shared" si="148"/>
        <v>0</v>
      </c>
      <c r="AA127" s="223">
        <f t="shared" si="149"/>
        <v>0</v>
      </c>
      <c r="AB127" s="223">
        <f t="shared" si="150"/>
        <v>0</v>
      </c>
      <c r="AC127" s="224" t="str">
        <f t="shared" si="151"/>
        <v/>
      </c>
      <c r="AD127" s="224" t="str">
        <f t="shared" si="152"/>
        <v/>
      </c>
      <c r="AE127" s="224" t="str">
        <f t="shared" si="153"/>
        <v/>
      </c>
      <c r="AF127" s="224" t="str">
        <f t="shared" si="154"/>
        <v/>
      </c>
      <c r="AG127" s="224" t="str">
        <f t="shared" si="155"/>
        <v/>
      </c>
      <c r="AH127" s="225" t="str">
        <f t="shared" si="156"/>
        <v/>
      </c>
      <c r="AI127" s="226"/>
      <c r="AJ127" s="239"/>
      <c r="AK127" s="227"/>
      <c r="AL127" s="228"/>
      <c r="AM127" s="240"/>
      <c r="AN127" s="241"/>
      <c r="AO127" s="242"/>
      <c r="AP127" s="243"/>
      <c r="AQ127" s="254"/>
      <c r="AR127" s="259"/>
      <c r="AS127" s="260"/>
      <c r="AT127" s="262" t="str">
        <f>AH125</f>
        <v/>
      </c>
      <c r="AU127" s="248"/>
      <c r="AV127" s="127"/>
    </row>
    <row r="128" spans="1:52" hidden="1" x14ac:dyDescent="0.25">
      <c r="A128" s="6"/>
      <c r="B128" s="6"/>
      <c r="C128" s="263"/>
      <c r="D128" s="263"/>
      <c r="E128" s="217"/>
      <c r="F128" s="218"/>
      <c r="G128" s="219"/>
      <c r="H128" s="220"/>
      <c r="I128" s="217"/>
      <c r="J128" s="218"/>
      <c r="K128" s="219"/>
      <c r="L128" s="220"/>
      <c r="M128" s="217"/>
      <c r="N128" s="218"/>
      <c r="O128" s="221">
        <f t="shared" si="137"/>
        <v>0</v>
      </c>
      <c r="P128" s="221">
        <f t="shared" si="138"/>
        <v>0</v>
      </c>
      <c r="Q128" s="221">
        <f t="shared" si="139"/>
        <v>0</v>
      </c>
      <c r="R128" s="221">
        <f t="shared" si="140"/>
        <v>0</v>
      </c>
      <c r="S128" s="221">
        <f t="shared" si="141"/>
        <v>0</v>
      </c>
      <c r="T128" s="221">
        <f t="shared" si="142"/>
        <v>0</v>
      </c>
      <c r="U128" s="221">
        <f t="shared" si="143"/>
        <v>0</v>
      </c>
      <c r="V128" s="221">
        <f t="shared" si="144"/>
        <v>0</v>
      </c>
      <c r="W128" s="221">
        <f t="shared" si="145"/>
        <v>0</v>
      </c>
      <c r="X128" s="221">
        <f t="shared" si="146"/>
        <v>0</v>
      </c>
      <c r="Y128" s="222">
        <f t="shared" si="147"/>
        <v>0</v>
      </c>
      <c r="Z128" s="222">
        <f t="shared" si="148"/>
        <v>0</v>
      </c>
      <c r="AA128" s="223">
        <f t="shared" si="149"/>
        <v>0</v>
      </c>
      <c r="AB128" s="223">
        <f t="shared" si="150"/>
        <v>0</v>
      </c>
      <c r="AC128" s="224" t="str">
        <f t="shared" si="151"/>
        <v/>
      </c>
      <c r="AD128" s="224" t="str">
        <f t="shared" si="152"/>
        <v/>
      </c>
      <c r="AE128" s="224" t="str">
        <f t="shared" si="153"/>
        <v/>
      </c>
      <c r="AF128" s="224" t="str">
        <f t="shared" si="154"/>
        <v/>
      </c>
      <c r="AG128" s="224" t="str">
        <f t="shared" si="155"/>
        <v/>
      </c>
      <c r="AH128" s="225" t="str">
        <f t="shared" si="156"/>
        <v/>
      </c>
      <c r="AI128" s="226">
        <f>SUMIF(C122:C129,4,AA122:AA129)+SUMIF(D122:D129,4,AB122:AB129)</f>
        <v>0</v>
      </c>
      <c r="AJ128" s="226" t="str">
        <f>IF(AI128&lt;&gt;0,RANK(AI128,AI122:AI129),"")</f>
        <v/>
      </c>
      <c r="AK128" s="227"/>
      <c r="AL128" s="228"/>
      <c r="AM128" s="250">
        <v>4</v>
      </c>
      <c r="AN128" s="251">
        <f>B125</f>
        <v>0</v>
      </c>
      <c r="AO128" s="252">
        <f>IF(AN128=0,0,VLOOKUP(AN128,SORTEIO!$A$18:$C$49,2,FALSE))</f>
        <v>0</v>
      </c>
      <c r="AP128" s="253">
        <f>IF(AN128=0,0,VLOOKUP(AN128,SORTEIO!$A$18:$C$49,3,FALSE))</f>
        <v>0</v>
      </c>
      <c r="AQ128" s="264" t="str">
        <f>IF(AND(Y126=0,Z126=0),"",Z126&amp;" - "&amp;Y126)</f>
        <v/>
      </c>
      <c r="AR128" s="265" t="str">
        <f>IF(AND(Y123=0,Z123=0),"",Z123&amp;" - "&amp;Y123)</f>
        <v/>
      </c>
      <c r="AS128" s="265" t="str">
        <f>IF(AND(Y125=0,Z125=0),"",Z125&amp;" - "&amp;Y125)</f>
        <v/>
      </c>
      <c r="AT128" s="266"/>
      <c r="AU128" s="267">
        <f>AI128</f>
        <v>0</v>
      </c>
      <c r="AV128" s="249" t="str">
        <f t="shared" ref="AV128" si="159">IF(AJ129="",AJ128,AJ129)</f>
        <v/>
      </c>
      <c r="AY128" s="184">
        <f>AO128</f>
        <v>0</v>
      </c>
      <c r="AZ128" s="184">
        <f>AP128</f>
        <v>0</v>
      </c>
    </row>
    <row r="129" spans="1:52" ht="15.75" hidden="1" thickBot="1" x14ac:dyDescent="0.3">
      <c r="AM129" s="268"/>
      <c r="AN129" s="269"/>
      <c r="AO129" s="270"/>
      <c r="AP129" s="271"/>
      <c r="AQ129" s="272"/>
      <c r="AR129" s="273"/>
      <c r="AS129" s="273"/>
      <c r="AT129" s="274"/>
      <c r="AU129" s="275"/>
      <c r="AV129" s="276"/>
    </row>
    <row r="131" spans="1:52" x14ac:dyDescent="0.25">
      <c r="AO131" s="277" t="s">
        <v>6</v>
      </c>
      <c r="AR131" s="184" t="s">
        <v>19</v>
      </c>
    </row>
    <row r="132" spans="1:52" x14ac:dyDescent="0.25">
      <c r="AO132" s="199" t="s">
        <v>7</v>
      </c>
      <c r="AP132" s="278" t="s">
        <v>122</v>
      </c>
      <c r="AQ132" s="279" t="s">
        <v>13</v>
      </c>
      <c r="AR132" s="280" t="e">
        <f>VLOOKUP(1,AV$122:AZ$128,4,FALSE)</f>
        <v>#N/A</v>
      </c>
      <c r="AS132" s="281"/>
      <c r="AT132" s="282"/>
      <c r="AU132" s="283" t="e">
        <f>VLOOKUP(1,AV$122:AZ$128,5,FALSE)</f>
        <v>#N/A</v>
      </c>
      <c r="AV132" s="284"/>
    </row>
    <row r="133" spans="1:52" x14ac:dyDescent="0.25">
      <c r="AO133" s="199" t="s">
        <v>9</v>
      </c>
      <c r="AP133" s="285" t="s">
        <v>123</v>
      </c>
      <c r="AQ133" s="279" t="s">
        <v>14</v>
      </c>
      <c r="AR133" s="280" t="e">
        <f>VLOOKUP(2,AV$122:AZ$128,4,FALSE)</f>
        <v>#N/A</v>
      </c>
      <c r="AS133" s="281"/>
      <c r="AT133" s="282"/>
      <c r="AU133" s="283" t="e">
        <f>VLOOKUP(2,AV$122:AZ$128,5,FALSE)</f>
        <v>#N/A</v>
      </c>
      <c r="AV133" s="284"/>
    </row>
    <row r="134" spans="1:52" x14ac:dyDescent="0.25">
      <c r="AO134" s="199" t="s">
        <v>11</v>
      </c>
      <c r="AP134" s="285" t="s">
        <v>124</v>
      </c>
      <c r="AQ134" s="279" t="s">
        <v>15</v>
      </c>
      <c r="AR134" s="280" t="e">
        <f>VLOOKUP(3,AV$122:AZ$128,4,FALSE)</f>
        <v>#N/A</v>
      </c>
      <c r="AS134" s="281"/>
      <c r="AT134" s="282"/>
      <c r="AU134" s="283" t="e">
        <f>VLOOKUP(3,AV$122:AZ$128,5,FALSE)</f>
        <v>#N/A</v>
      </c>
      <c r="AV134" s="284"/>
    </row>
    <row r="135" spans="1:52" hidden="1" x14ac:dyDescent="0.25">
      <c r="AQ135" s="279" t="s">
        <v>16</v>
      </c>
      <c r="AR135" s="280" t="e">
        <f>VLOOKUP(4,AV$122:AZ$128,4,FALSE)</f>
        <v>#N/A</v>
      </c>
      <c r="AS135" s="281"/>
      <c r="AT135" s="282"/>
      <c r="AU135" s="283" t="e">
        <f>VLOOKUP(4,AV$122:AZ$128,5,FALSE)</f>
        <v>#N/A</v>
      </c>
      <c r="AV135" s="284"/>
    </row>
    <row r="137" spans="1:52" ht="15.75" thickBot="1" x14ac:dyDescent="0.3"/>
    <row r="138" spans="1:52" ht="95.25" customHeight="1" thickBot="1" x14ac:dyDescent="0.3">
      <c r="AO138" s="202" t="s">
        <v>70</v>
      </c>
      <c r="AQ138" s="203">
        <f>AO140</f>
        <v>0</v>
      </c>
      <c r="AR138" s="204">
        <f>AO142</f>
        <v>0</v>
      </c>
      <c r="AS138" s="205">
        <f>AO144</f>
        <v>0</v>
      </c>
      <c r="AT138" s="206">
        <f>AO146</f>
        <v>0</v>
      </c>
    </row>
    <row r="139" spans="1:52" ht="18" customHeight="1" thickBot="1" x14ac:dyDescent="0.3">
      <c r="AM139" s="207"/>
      <c r="AN139" s="207"/>
      <c r="AO139" s="208" t="s">
        <v>4</v>
      </c>
      <c r="AP139" s="209" t="s">
        <v>5</v>
      </c>
      <c r="AQ139" s="210"/>
      <c r="AR139" s="211"/>
      <c r="AS139" s="212"/>
      <c r="AT139" s="213"/>
      <c r="AU139" s="214" t="s">
        <v>17</v>
      </c>
      <c r="AV139" s="215" t="s">
        <v>18</v>
      </c>
    </row>
    <row r="140" spans="1:52" x14ac:dyDescent="0.25">
      <c r="A140" s="5">
        <v>1</v>
      </c>
      <c r="B140" s="329"/>
      <c r="C140" s="353">
        <v>1</v>
      </c>
      <c r="D140" s="353">
        <v>3</v>
      </c>
      <c r="E140" s="297"/>
      <c r="F140" s="303"/>
      <c r="G140" s="309"/>
      <c r="H140" s="310"/>
      <c r="I140" s="306"/>
      <c r="J140" s="303"/>
      <c r="K140" s="309"/>
      <c r="L140" s="310"/>
      <c r="M140" s="306"/>
      <c r="N140" s="298"/>
      <c r="O140" s="221">
        <f t="shared" ref="O140:O146" si="160">IF(E140="wo",0,IF(F140="wo",1,IF(E140&gt;F140,1,0)))</f>
        <v>0</v>
      </c>
      <c r="P140" s="221">
        <f t="shared" ref="P140:P146" si="161">IF(E140="wo",1,IF(F140="wo",0,IF(F140&gt;E140,1,0)))</f>
        <v>0</v>
      </c>
      <c r="Q140" s="221">
        <f t="shared" ref="Q140:Q146" si="162">IF(G140="wo",0,IF(H140="wo",1,IF(G140&gt;H140,1,0)))</f>
        <v>0</v>
      </c>
      <c r="R140" s="221">
        <f t="shared" ref="R140:R146" si="163">IF(G140="wo",1,IF(H140="wo",0,IF(H140&gt;G140,1,0)))</f>
        <v>0</v>
      </c>
      <c r="S140" s="221">
        <f t="shared" ref="S140:S146" si="164">IF(I140="wo",0,IF(J140="wo",1,IF(I140&gt;J140,1,0)))</f>
        <v>0</v>
      </c>
      <c r="T140" s="221">
        <f t="shared" ref="T140:T146" si="165">IF(I140="wo",1,IF(J140="wo",0,IF(J140&gt;I140,1,0)))</f>
        <v>0</v>
      </c>
      <c r="U140" s="221">
        <f t="shared" ref="U140:U146" si="166">IF(K140="wo",0,IF(L140="wo",1,IF(K140&gt;L140,1,0)))</f>
        <v>0</v>
      </c>
      <c r="V140" s="221">
        <f t="shared" ref="V140:V146" si="167">IF(K140="wo",1,IF(L140="wo",0,IF(L140&gt;K140,1,0)))</f>
        <v>0</v>
      </c>
      <c r="W140" s="221">
        <f t="shared" ref="W140:W146" si="168">IF(M140="wo",0,IF(N140="wo",1,IF(M140&gt;N140,1,0)))</f>
        <v>0</v>
      </c>
      <c r="X140" s="221">
        <f t="shared" ref="X140:X146" si="169">IF(M140="wo",1,IF(N140="wo",0,IF(N140&gt;M140,1,0)))</f>
        <v>0</v>
      </c>
      <c r="Y140" s="222">
        <f t="shared" ref="Y140:Y146" si="170">IF(E140="wo","wo",+O140+Q140+S140+U140+W140)</f>
        <v>0</v>
      </c>
      <c r="Z140" s="222">
        <f t="shared" ref="Z140:Z146" si="171">IF(F140="wo","wo",+P140+R140+T140+V140+X140)</f>
        <v>0</v>
      </c>
      <c r="AA140" s="223">
        <f t="shared" ref="AA140:AA146" si="172">IF(E140="",0,IF(E140="wo",0,IF(F140="wo",2,IF(Y140=Z140,0,IF(Y140&gt;Z140,2,1)))))</f>
        <v>0</v>
      </c>
      <c r="AB140" s="223">
        <f t="shared" ref="AB140:AB146" si="173">IF(F140="",0,IF(F140="wo",0,IF(E140="wo",2,IF(Z140=Y140,0,IF(Z140&gt;Y140,2,1)))))</f>
        <v>0</v>
      </c>
      <c r="AC140" s="224" t="str">
        <f t="shared" ref="AC140:AC146" si="174">IF(E140="","",IF(E140="wo",0,IF(F140="wo",0,IF(E140=F140,"ERROR",IF(E140&gt;F140,F140,-1*E140)))))</f>
        <v/>
      </c>
      <c r="AD140" s="224" t="str">
        <f t="shared" ref="AD140:AD146" si="175">IF(G140="","",IF(G140="wo",0,IF(H140="wo",0,IF(G140=H140,"ERROR",IF(G140&gt;H140,H140,-1*G140)))))</f>
        <v/>
      </c>
      <c r="AE140" s="224" t="str">
        <f t="shared" ref="AE140:AE146" si="176">IF(I140="","",IF(I140="wo",0,IF(J140="wo",0,IF(I140=J140,"ERROR",IF(I140&gt;J140,J140,-1*I140)))))</f>
        <v/>
      </c>
      <c r="AF140" s="224" t="str">
        <f t="shared" ref="AF140:AF146" si="177">IF(K140="","",IF(K140="wo",0,IF(L140="wo",0,IF(K140=L140,"ERROR",IF(K140&gt;L140,L140,-1*K140)))))</f>
        <v/>
      </c>
      <c r="AG140" s="224" t="str">
        <f t="shared" ref="AG140:AG146" si="178">IF(M140="","",IF(M140="wo",0,IF(N140="wo",0,IF(M140=N140,"ERROR",IF(M140&gt;N140,N140,-1*M140)))))</f>
        <v/>
      </c>
      <c r="AH140" s="225" t="str">
        <f t="shared" ref="AH140:AH146" si="179">IF(E140="","",(IF(K140="",AC140&amp;", "&amp;AD140&amp;", "&amp;AE140,IF(M140="",AC140&amp;", "&amp;AD140&amp;", "&amp;AE140&amp;", "&amp;AF140,AC140&amp;","&amp;AD140&amp;","&amp;AE140&amp;","&amp;AF140&amp;","&amp;AG140))))</f>
        <v/>
      </c>
      <c r="AI140" s="226">
        <f>SUMIF(C140:C147,1,AA140:AA147)+SUMIF(D140:D147,1,AB140:AB147)</f>
        <v>0</v>
      </c>
      <c r="AJ140" s="226" t="str">
        <f>IF(AI140&lt;&gt;0,RANK(AI140,AI140:AI147),"")</f>
        <v/>
      </c>
      <c r="AK140" s="227"/>
      <c r="AL140" s="228"/>
      <c r="AM140" s="229">
        <v>1</v>
      </c>
      <c r="AN140" s="230">
        <f>B140</f>
        <v>0</v>
      </c>
      <c r="AO140" s="231">
        <f>IF(AN140=0,0,VLOOKUP(AN140,SORTEIO!$A$18:$C$49,2,FALSE))</f>
        <v>0</v>
      </c>
      <c r="AP140" s="232">
        <f>IF(AN140=0,0,VLOOKUP(AN140,SORTEIO!$A$18:$C$49,3,FALSE))</f>
        <v>0</v>
      </c>
      <c r="AQ140" s="233"/>
      <c r="AR140" s="234" t="str">
        <f>IF(AND(Y142=0,Z142=0),"",Y142&amp;" - "&amp;Z142)</f>
        <v/>
      </c>
      <c r="AS140" s="235" t="str">
        <f>IF(AND(Y140=0,Z140=0),"",Y140&amp;" - "&amp;Z140)</f>
        <v/>
      </c>
      <c r="AT140" s="236" t="str">
        <f>IF(AND(Y144=0,Z144=0),"",Y144&amp;" - "&amp;Z144)</f>
        <v/>
      </c>
      <c r="AU140" s="237">
        <f>AI140</f>
        <v>0</v>
      </c>
      <c r="AV140" s="128" t="str">
        <f>IF(AJ141="",AJ140,AJ141)</f>
        <v/>
      </c>
      <c r="AY140" s="184">
        <f>AO140</f>
        <v>0</v>
      </c>
      <c r="AZ140" s="184">
        <f>AP140</f>
        <v>0</v>
      </c>
    </row>
    <row r="141" spans="1:52" x14ac:dyDescent="0.25">
      <c r="A141" s="5">
        <v>2</v>
      </c>
      <c r="B141" s="330"/>
      <c r="C141" s="238">
        <v>2</v>
      </c>
      <c r="D141" s="238">
        <v>4</v>
      </c>
      <c r="E141" s="315"/>
      <c r="F141" s="316"/>
      <c r="G141" s="317"/>
      <c r="H141" s="318"/>
      <c r="I141" s="319"/>
      <c r="J141" s="316"/>
      <c r="K141" s="317"/>
      <c r="L141" s="318"/>
      <c r="M141" s="319"/>
      <c r="N141" s="332"/>
      <c r="O141" s="288">
        <f t="shared" si="160"/>
        <v>0</v>
      </c>
      <c r="P141" s="288">
        <f t="shared" si="161"/>
        <v>0</v>
      </c>
      <c r="Q141" s="288">
        <f t="shared" si="162"/>
        <v>0</v>
      </c>
      <c r="R141" s="288">
        <f t="shared" si="163"/>
        <v>0</v>
      </c>
      <c r="S141" s="288">
        <f t="shared" si="164"/>
        <v>0</v>
      </c>
      <c r="T141" s="288">
        <f t="shared" si="165"/>
        <v>0</v>
      </c>
      <c r="U141" s="288">
        <f t="shared" si="166"/>
        <v>0</v>
      </c>
      <c r="V141" s="288">
        <f t="shared" si="167"/>
        <v>0</v>
      </c>
      <c r="W141" s="288">
        <f t="shared" si="168"/>
        <v>0</v>
      </c>
      <c r="X141" s="288">
        <f t="shared" si="169"/>
        <v>0</v>
      </c>
      <c r="Y141" s="289">
        <f t="shared" si="170"/>
        <v>0</v>
      </c>
      <c r="Z141" s="289">
        <f t="shared" si="171"/>
        <v>0</v>
      </c>
      <c r="AA141" s="290">
        <f t="shared" si="172"/>
        <v>0</v>
      </c>
      <c r="AB141" s="290">
        <f t="shared" si="173"/>
        <v>0</v>
      </c>
      <c r="AC141" s="291" t="str">
        <f t="shared" si="174"/>
        <v/>
      </c>
      <c r="AD141" s="291" t="str">
        <f t="shared" si="175"/>
        <v/>
      </c>
      <c r="AE141" s="291" t="str">
        <f t="shared" si="176"/>
        <v/>
      </c>
      <c r="AF141" s="291" t="str">
        <f t="shared" si="177"/>
        <v/>
      </c>
      <c r="AG141" s="291" t="str">
        <f t="shared" si="178"/>
        <v/>
      </c>
      <c r="AH141" s="292" t="str">
        <f t="shared" si="179"/>
        <v/>
      </c>
      <c r="AI141" s="293"/>
      <c r="AJ141" s="294"/>
      <c r="AK141" s="295"/>
      <c r="AL141" s="296"/>
      <c r="AM141" s="240"/>
      <c r="AN141" s="241"/>
      <c r="AO141" s="242"/>
      <c r="AP141" s="243"/>
      <c r="AQ141" s="244"/>
      <c r="AR141" s="245" t="str">
        <f>AH142</f>
        <v/>
      </c>
      <c r="AS141" s="246" t="str">
        <f>AH140</f>
        <v/>
      </c>
      <c r="AT141" s="247" t="str">
        <f>AH144</f>
        <v/>
      </c>
      <c r="AU141" s="248"/>
      <c r="AV141" s="127"/>
    </row>
    <row r="142" spans="1:52" ht="15.75" thickBot="1" x14ac:dyDescent="0.3">
      <c r="A142" s="5">
        <v>3</v>
      </c>
      <c r="B142" s="331"/>
      <c r="C142" s="353">
        <v>1</v>
      </c>
      <c r="D142" s="353">
        <v>2</v>
      </c>
      <c r="E142" s="300"/>
      <c r="F142" s="304"/>
      <c r="G142" s="311"/>
      <c r="H142" s="312"/>
      <c r="I142" s="307"/>
      <c r="J142" s="304"/>
      <c r="K142" s="311"/>
      <c r="L142" s="312"/>
      <c r="M142" s="307"/>
      <c r="N142" s="299"/>
      <c r="O142" s="221">
        <f t="shared" si="160"/>
        <v>0</v>
      </c>
      <c r="P142" s="221">
        <f t="shared" si="161"/>
        <v>0</v>
      </c>
      <c r="Q142" s="221">
        <f t="shared" si="162"/>
        <v>0</v>
      </c>
      <c r="R142" s="221">
        <f t="shared" si="163"/>
        <v>0</v>
      </c>
      <c r="S142" s="221">
        <f t="shared" si="164"/>
        <v>0</v>
      </c>
      <c r="T142" s="221">
        <f t="shared" si="165"/>
        <v>0</v>
      </c>
      <c r="U142" s="221">
        <f t="shared" si="166"/>
        <v>0</v>
      </c>
      <c r="V142" s="221">
        <f t="shared" si="167"/>
        <v>0</v>
      </c>
      <c r="W142" s="221">
        <f t="shared" si="168"/>
        <v>0</v>
      </c>
      <c r="X142" s="221">
        <f t="shared" si="169"/>
        <v>0</v>
      </c>
      <c r="Y142" s="222">
        <f t="shared" si="170"/>
        <v>0</v>
      </c>
      <c r="Z142" s="222">
        <f t="shared" si="171"/>
        <v>0</v>
      </c>
      <c r="AA142" s="223">
        <f t="shared" si="172"/>
        <v>0</v>
      </c>
      <c r="AB142" s="223">
        <f t="shared" si="173"/>
        <v>0</v>
      </c>
      <c r="AC142" s="224" t="str">
        <f t="shared" si="174"/>
        <v/>
      </c>
      <c r="AD142" s="224" t="str">
        <f t="shared" si="175"/>
        <v/>
      </c>
      <c r="AE142" s="224" t="str">
        <f t="shared" si="176"/>
        <v/>
      </c>
      <c r="AF142" s="224" t="str">
        <f t="shared" si="177"/>
        <v/>
      </c>
      <c r="AG142" s="224" t="str">
        <f t="shared" si="178"/>
        <v/>
      </c>
      <c r="AH142" s="225" t="str">
        <f t="shared" si="179"/>
        <v/>
      </c>
      <c r="AI142" s="226">
        <f>SUMIF(C140:C147,2,AA140:AA147)+SUMIF(D140:D147,2,AB140:AB147)</f>
        <v>0</v>
      </c>
      <c r="AJ142" s="226" t="str">
        <f>IF(AI142&lt;&gt;0,RANK(AI142,AI140:AI147),"")</f>
        <v/>
      </c>
      <c r="AK142" s="227"/>
      <c r="AL142" s="228"/>
      <c r="AM142" s="250">
        <v>2</v>
      </c>
      <c r="AN142" s="251">
        <f>B141</f>
        <v>0</v>
      </c>
      <c r="AO142" s="252">
        <f>IF(AN142=0,0,VLOOKUP(AN142,SORTEIO!$A$18:$C$49,2,FALSE))</f>
        <v>0</v>
      </c>
      <c r="AP142" s="253">
        <f>IF(AN142=0,0,VLOOKUP(AN142,SORTEIO!$A$18:$C$49,3,FALSE))</f>
        <v>0</v>
      </c>
      <c r="AQ142" s="254" t="str">
        <f>IF(AND(Y142=0,Z142=0),"",Z142&amp;" - "&amp;Y142)</f>
        <v/>
      </c>
      <c r="AR142" s="255"/>
      <c r="AS142" s="256" t="str">
        <f>IF(AND(Y145=0,Z145=0),"",Y145&amp;" - "&amp;Z145)</f>
        <v/>
      </c>
      <c r="AT142" s="257" t="str">
        <f>IF(AND(Y141=0,Z141=0),"",Y141&amp;" - "&amp;Z141)</f>
        <v/>
      </c>
      <c r="AU142" s="248">
        <f>AI142</f>
        <v>0</v>
      </c>
      <c r="AV142" s="127" t="str">
        <f t="shared" ref="AV142" si="180">IF(AJ143="",AJ142,AJ143)</f>
        <v/>
      </c>
      <c r="AY142" s="184">
        <f>AO142</f>
        <v>0</v>
      </c>
      <c r="AZ142" s="184">
        <f>AP142</f>
        <v>0</v>
      </c>
    </row>
    <row r="143" spans="1:52" x14ac:dyDescent="0.25">
      <c r="A143" s="5">
        <v>4</v>
      </c>
      <c r="B143" s="216"/>
      <c r="C143" s="238">
        <v>3</v>
      </c>
      <c r="D143" s="238">
        <v>4</v>
      </c>
      <c r="E143" s="315"/>
      <c r="F143" s="316"/>
      <c r="G143" s="317"/>
      <c r="H143" s="318"/>
      <c r="I143" s="319"/>
      <c r="J143" s="316"/>
      <c r="K143" s="317"/>
      <c r="L143" s="318"/>
      <c r="M143" s="319"/>
      <c r="N143" s="332"/>
      <c r="O143" s="288">
        <f t="shared" si="160"/>
        <v>0</v>
      </c>
      <c r="P143" s="288">
        <f t="shared" si="161"/>
        <v>0</v>
      </c>
      <c r="Q143" s="288">
        <f t="shared" si="162"/>
        <v>0</v>
      </c>
      <c r="R143" s="288">
        <f t="shared" si="163"/>
        <v>0</v>
      </c>
      <c r="S143" s="288">
        <f t="shared" si="164"/>
        <v>0</v>
      </c>
      <c r="T143" s="288">
        <f t="shared" si="165"/>
        <v>0</v>
      </c>
      <c r="U143" s="288">
        <f t="shared" si="166"/>
        <v>0</v>
      </c>
      <c r="V143" s="288">
        <f t="shared" si="167"/>
        <v>0</v>
      </c>
      <c r="W143" s="288">
        <f t="shared" si="168"/>
        <v>0</v>
      </c>
      <c r="X143" s="288">
        <f t="shared" si="169"/>
        <v>0</v>
      </c>
      <c r="Y143" s="289">
        <f t="shared" si="170"/>
        <v>0</v>
      </c>
      <c r="Z143" s="289">
        <f t="shared" si="171"/>
        <v>0</v>
      </c>
      <c r="AA143" s="290">
        <f t="shared" si="172"/>
        <v>0</v>
      </c>
      <c r="AB143" s="290">
        <f t="shared" si="173"/>
        <v>0</v>
      </c>
      <c r="AC143" s="291" t="str">
        <f t="shared" si="174"/>
        <v/>
      </c>
      <c r="AD143" s="291" t="str">
        <f t="shared" si="175"/>
        <v/>
      </c>
      <c r="AE143" s="291" t="str">
        <f t="shared" si="176"/>
        <v/>
      </c>
      <c r="AF143" s="291" t="str">
        <f t="shared" si="177"/>
        <v/>
      </c>
      <c r="AG143" s="291" t="str">
        <f t="shared" si="178"/>
        <v/>
      </c>
      <c r="AH143" s="292" t="str">
        <f t="shared" si="179"/>
        <v/>
      </c>
      <c r="AI143" s="293"/>
      <c r="AJ143" s="294"/>
      <c r="AK143" s="295"/>
      <c r="AL143" s="296"/>
      <c r="AM143" s="250"/>
      <c r="AN143" s="251"/>
      <c r="AO143" s="252"/>
      <c r="AP143" s="253"/>
      <c r="AQ143" s="254"/>
      <c r="AR143" s="255"/>
      <c r="AS143" s="246" t="str">
        <f>AH145</f>
        <v/>
      </c>
      <c r="AT143" s="247" t="str">
        <f>AH141</f>
        <v/>
      </c>
      <c r="AU143" s="248"/>
      <c r="AV143" s="127"/>
      <c r="AW143" s="287"/>
    </row>
    <row r="144" spans="1:52" x14ac:dyDescent="0.25">
      <c r="A144" s="5" t="str">
        <f>IF(B139=5,5,"")</f>
        <v/>
      </c>
      <c r="B144" s="216"/>
      <c r="C144" s="238">
        <v>1</v>
      </c>
      <c r="D144" s="238">
        <v>4</v>
      </c>
      <c r="E144" s="315"/>
      <c r="F144" s="316"/>
      <c r="G144" s="317"/>
      <c r="H144" s="318"/>
      <c r="I144" s="319"/>
      <c r="J144" s="316"/>
      <c r="K144" s="317"/>
      <c r="L144" s="318"/>
      <c r="M144" s="319"/>
      <c r="N144" s="332"/>
      <c r="O144" s="288">
        <f t="shared" si="160"/>
        <v>0</v>
      </c>
      <c r="P144" s="288">
        <f t="shared" si="161"/>
        <v>0</v>
      </c>
      <c r="Q144" s="288">
        <f t="shared" si="162"/>
        <v>0</v>
      </c>
      <c r="R144" s="288">
        <f t="shared" si="163"/>
        <v>0</v>
      </c>
      <c r="S144" s="288">
        <f t="shared" si="164"/>
        <v>0</v>
      </c>
      <c r="T144" s="288">
        <f t="shared" si="165"/>
        <v>0</v>
      </c>
      <c r="U144" s="288">
        <f t="shared" si="166"/>
        <v>0</v>
      </c>
      <c r="V144" s="288">
        <f t="shared" si="167"/>
        <v>0</v>
      </c>
      <c r="W144" s="288">
        <f t="shared" si="168"/>
        <v>0</v>
      </c>
      <c r="X144" s="288">
        <f t="shared" si="169"/>
        <v>0</v>
      </c>
      <c r="Y144" s="289">
        <f t="shared" si="170"/>
        <v>0</v>
      </c>
      <c r="Z144" s="289">
        <f t="shared" si="171"/>
        <v>0</v>
      </c>
      <c r="AA144" s="290">
        <f t="shared" si="172"/>
        <v>0</v>
      </c>
      <c r="AB144" s="290">
        <f t="shared" si="173"/>
        <v>0</v>
      </c>
      <c r="AC144" s="291" t="str">
        <f t="shared" si="174"/>
        <v/>
      </c>
      <c r="AD144" s="291" t="str">
        <f t="shared" si="175"/>
        <v/>
      </c>
      <c r="AE144" s="291" t="str">
        <f t="shared" si="176"/>
        <v/>
      </c>
      <c r="AF144" s="291" t="str">
        <f t="shared" si="177"/>
        <v/>
      </c>
      <c r="AG144" s="291" t="str">
        <f t="shared" si="178"/>
        <v/>
      </c>
      <c r="AH144" s="292" t="str">
        <f t="shared" si="179"/>
        <v/>
      </c>
      <c r="AI144" s="293">
        <f>SUMIF(C140:C147,3,AA140:AA147)+SUMIF(D140:D147,3,AB140:AB147)</f>
        <v>0</v>
      </c>
      <c r="AJ144" s="293" t="str">
        <f>IF(AI144&lt;&gt;0,RANK(AI144,AI140:AI147),"")</f>
        <v/>
      </c>
      <c r="AK144" s="295"/>
      <c r="AL144" s="296"/>
      <c r="AM144" s="240">
        <v>3</v>
      </c>
      <c r="AN144" s="241">
        <f>B142</f>
        <v>0</v>
      </c>
      <c r="AO144" s="242">
        <f>IF(AN144=0,0,VLOOKUP(AN144,SORTEIO!$A$18:$C$49,2,FALSE))</f>
        <v>0</v>
      </c>
      <c r="AP144" s="243">
        <f>IF(AN144=0,0,VLOOKUP(AN144,SORTEIO!$A$18:$C$49,3,FALSE))</f>
        <v>0</v>
      </c>
      <c r="AQ144" s="254" t="str">
        <f>IF(AND(Y140=0,Z140=0),"",Z140&amp;" - "&amp;Y140)</f>
        <v/>
      </c>
      <c r="AR144" s="259" t="str">
        <f>IF(AND(Y145=0,Z145=0),"",Z145&amp;" - "&amp;Y145)</f>
        <v/>
      </c>
      <c r="AS144" s="260"/>
      <c r="AT144" s="261" t="str">
        <f>IF(AND(Y143=0,Z143=0),"",Y143&amp;" - "&amp;Z143)</f>
        <v/>
      </c>
      <c r="AU144" s="248">
        <f>AI144</f>
        <v>0</v>
      </c>
      <c r="AV144" s="127" t="str">
        <f t="shared" ref="AV144" si="181">IF(AJ145="",AJ144,AJ145)</f>
        <v/>
      </c>
      <c r="AY144" s="184">
        <f>AO144</f>
        <v>0</v>
      </c>
      <c r="AZ144" s="184">
        <f>AP144</f>
        <v>0</v>
      </c>
    </row>
    <row r="145" spans="1:52" ht="15.75" thickBot="1" x14ac:dyDescent="0.3">
      <c r="A145" s="6"/>
      <c r="B145" s="6"/>
      <c r="C145" s="353">
        <v>2</v>
      </c>
      <c r="D145" s="353">
        <v>3</v>
      </c>
      <c r="E145" s="301"/>
      <c r="F145" s="305"/>
      <c r="G145" s="313"/>
      <c r="H145" s="314"/>
      <c r="I145" s="308"/>
      <c r="J145" s="305"/>
      <c r="K145" s="313"/>
      <c r="L145" s="314"/>
      <c r="M145" s="308"/>
      <c r="N145" s="302"/>
      <c r="O145" s="221">
        <f t="shared" si="160"/>
        <v>0</v>
      </c>
      <c r="P145" s="221">
        <f t="shared" si="161"/>
        <v>0</v>
      </c>
      <c r="Q145" s="221">
        <f t="shared" si="162"/>
        <v>0</v>
      </c>
      <c r="R145" s="221">
        <f t="shared" si="163"/>
        <v>0</v>
      </c>
      <c r="S145" s="221">
        <f t="shared" si="164"/>
        <v>0</v>
      </c>
      <c r="T145" s="221">
        <f t="shared" si="165"/>
        <v>0</v>
      </c>
      <c r="U145" s="221">
        <f t="shared" si="166"/>
        <v>0</v>
      </c>
      <c r="V145" s="221">
        <f t="shared" si="167"/>
        <v>0</v>
      </c>
      <c r="W145" s="221">
        <f t="shared" si="168"/>
        <v>0</v>
      </c>
      <c r="X145" s="221">
        <f t="shared" si="169"/>
        <v>0</v>
      </c>
      <c r="Y145" s="222">
        <f t="shared" si="170"/>
        <v>0</v>
      </c>
      <c r="Z145" s="222">
        <f t="shared" si="171"/>
        <v>0</v>
      </c>
      <c r="AA145" s="223">
        <f t="shared" si="172"/>
        <v>0</v>
      </c>
      <c r="AB145" s="223">
        <f t="shared" si="173"/>
        <v>0</v>
      </c>
      <c r="AC145" s="224" t="str">
        <f t="shared" si="174"/>
        <v/>
      </c>
      <c r="AD145" s="224" t="str">
        <f t="shared" si="175"/>
        <v/>
      </c>
      <c r="AE145" s="224" t="str">
        <f t="shared" si="176"/>
        <v/>
      </c>
      <c r="AF145" s="224" t="str">
        <f t="shared" si="177"/>
        <v/>
      </c>
      <c r="AG145" s="224" t="str">
        <f t="shared" si="178"/>
        <v/>
      </c>
      <c r="AH145" s="225" t="str">
        <f t="shared" si="179"/>
        <v/>
      </c>
      <c r="AI145" s="226"/>
      <c r="AJ145" s="239"/>
      <c r="AK145" s="227"/>
      <c r="AL145" s="228"/>
      <c r="AM145" s="240"/>
      <c r="AN145" s="241"/>
      <c r="AO145" s="242"/>
      <c r="AP145" s="243"/>
      <c r="AQ145" s="254"/>
      <c r="AR145" s="259"/>
      <c r="AS145" s="260"/>
      <c r="AT145" s="262" t="str">
        <f>AH143</f>
        <v/>
      </c>
      <c r="AU145" s="248"/>
      <c r="AV145" s="127"/>
    </row>
    <row r="146" spans="1:52" hidden="1" x14ac:dyDescent="0.25">
      <c r="A146" s="6"/>
      <c r="B146" s="6"/>
      <c r="C146" s="263"/>
      <c r="D146" s="263"/>
      <c r="E146" s="217"/>
      <c r="F146" s="218"/>
      <c r="G146" s="219"/>
      <c r="H146" s="220"/>
      <c r="I146" s="217"/>
      <c r="J146" s="218"/>
      <c r="K146" s="219"/>
      <c r="L146" s="220"/>
      <c r="M146" s="217"/>
      <c r="N146" s="218"/>
      <c r="O146" s="221">
        <f t="shared" si="160"/>
        <v>0</v>
      </c>
      <c r="P146" s="221">
        <f t="shared" si="161"/>
        <v>0</v>
      </c>
      <c r="Q146" s="221">
        <f t="shared" si="162"/>
        <v>0</v>
      </c>
      <c r="R146" s="221">
        <f t="shared" si="163"/>
        <v>0</v>
      </c>
      <c r="S146" s="221">
        <f t="shared" si="164"/>
        <v>0</v>
      </c>
      <c r="T146" s="221">
        <f t="shared" si="165"/>
        <v>0</v>
      </c>
      <c r="U146" s="221">
        <f t="shared" si="166"/>
        <v>0</v>
      </c>
      <c r="V146" s="221">
        <f t="shared" si="167"/>
        <v>0</v>
      </c>
      <c r="W146" s="221">
        <f t="shared" si="168"/>
        <v>0</v>
      </c>
      <c r="X146" s="221">
        <f t="shared" si="169"/>
        <v>0</v>
      </c>
      <c r="Y146" s="222">
        <f t="shared" si="170"/>
        <v>0</v>
      </c>
      <c r="Z146" s="222">
        <f t="shared" si="171"/>
        <v>0</v>
      </c>
      <c r="AA146" s="223">
        <f t="shared" si="172"/>
        <v>0</v>
      </c>
      <c r="AB146" s="223">
        <f t="shared" si="173"/>
        <v>0</v>
      </c>
      <c r="AC146" s="224" t="str">
        <f t="shared" si="174"/>
        <v/>
      </c>
      <c r="AD146" s="224" t="str">
        <f t="shared" si="175"/>
        <v/>
      </c>
      <c r="AE146" s="224" t="str">
        <f t="shared" si="176"/>
        <v/>
      </c>
      <c r="AF146" s="224" t="str">
        <f t="shared" si="177"/>
        <v/>
      </c>
      <c r="AG146" s="224" t="str">
        <f t="shared" si="178"/>
        <v/>
      </c>
      <c r="AH146" s="225" t="str">
        <f t="shared" si="179"/>
        <v/>
      </c>
      <c r="AI146" s="226">
        <f>SUMIF(C140:C147,4,AA140:AA147)+SUMIF(D140:D147,4,AB140:AB147)</f>
        <v>0</v>
      </c>
      <c r="AJ146" s="226" t="str">
        <f>IF(AI146&lt;&gt;0,RANK(AI146,AI140:AI147),"")</f>
        <v/>
      </c>
      <c r="AK146" s="227"/>
      <c r="AL146" s="228"/>
      <c r="AM146" s="250">
        <v>4</v>
      </c>
      <c r="AN146" s="251">
        <f>B143</f>
        <v>0</v>
      </c>
      <c r="AO146" s="252">
        <f>IF(AN146=0,0,VLOOKUP(AN146,SORTEIO!$A$18:$C$49,2,FALSE))</f>
        <v>0</v>
      </c>
      <c r="AP146" s="253">
        <f>IF(AN146=0,0,VLOOKUP(AN146,SORTEIO!$A$18:$C$49,3,FALSE))</f>
        <v>0</v>
      </c>
      <c r="AQ146" s="264" t="str">
        <f>IF(AND(Y144=0,Z144=0),"",Z144&amp;" - "&amp;Y144)</f>
        <v/>
      </c>
      <c r="AR146" s="265" t="str">
        <f>IF(AND(Y141=0,Z141=0),"",Z141&amp;" - "&amp;Y141)</f>
        <v/>
      </c>
      <c r="AS146" s="265" t="str">
        <f>IF(AND(Y143=0,Z143=0),"",Z143&amp;" - "&amp;Y143)</f>
        <v/>
      </c>
      <c r="AT146" s="266"/>
      <c r="AU146" s="267">
        <f>AI146</f>
        <v>0</v>
      </c>
      <c r="AV146" s="249" t="str">
        <f t="shared" ref="AV146" si="182">IF(AJ147="",AJ146,AJ147)</f>
        <v/>
      </c>
      <c r="AY146" s="184">
        <f>AO146</f>
        <v>0</v>
      </c>
      <c r="AZ146" s="184">
        <f>AP146</f>
        <v>0</v>
      </c>
    </row>
    <row r="147" spans="1:52" ht="15.75" hidden="1" thickBot="1" x14ac:dyDescent="0.3">
      <c r="AM147" s="268"/>
      <c r="AN147" s="269"/>
      <c r="AO147" s="270"/>
      <c r="AP147" s="271"/>
      <c r="AQ147" s="272"/>
      <c r="AR147" s="273"/>
      <c r="AS147" s="273"/>
      <c r="AT147" s="274"/>
      <c r="AU147" s="275"/>
      <c r="AV147" s="276"/>
    </row>
    <row r="149" spans="1:52" x14ac:dyDescent="0.25">
      <c r="AO149" s="277" t="s">
        <v>6</v>
      </c>
      <c r="AR149" s="184" t="s">
        <v>19</v>
      </c>
    </row>
    <row r="150" spans="1:52" x14ac:dyDescent="0.25">
      <c r="AO150" s="199" t="s">
        <v>7</v>
      </c>
      <c r="AP150" s="278" t="s">
        <v>122</v>
      </c>
      <c r="AQ150" s="279" t="s">
        <v>13</v>
      </c>
      <c r="AR150" s="280" t="e">
        <f>VLOOKUP(1,AV$140:AZ$146,4,FALSE)</f>
        <v>#N/A</v>
      </c>
      <c r="AS150" s="281"/>
      <c r="AT150" s="282"/>
      <c r="AU150" s="283" t="e">
        <f>VLOOKUP(1,AV$140:AZ$146,5,FALSE)</f>
        <v>#N/A</v>
      </c>
      <c r="AV150" s="284"/>
    </row>
    <row r="151" spans="1:52" x14ac:dyDescent="0.25">
      <c r="AO151" s="199" t="s">
        <v>9</v>
      </c>
      <c r="AP151" s="285" t="s">
        <v>123</v>
      </c>
      <c r="AQ151" s="279" t="s">
        <v>14</v>
      </c>
      <c r="AR151" s="280" t="e">
        <f>VLOOKUP(2,AV$140:AZ$146,4,FALSE)</f>
        <v>#N/A</v>
      </c>
      <c r="AS151" s="281"/>
      <c r="AT151" s="282"/>
      <c r="AU151" s="283" t="e">
        <f>VLOOKUP(2,AV$140:AZ$146,5,FALSE)</f>
        <v>#N/A</v>
      </c>
      <c r="AV151" s="284"/>
    </row>
    <row r="152" spans="1:52" x14ac:dyDescent="0.25">
      <c r="AO152" s="199" t="s">
        <v>11</v>
      </c>
      <c r="AP152" s="285" t="s">
        <v>124</v>
      </c>
      <c r="AQ152" s="279" t="s">
        <v>15</v>
      </c>
      <c r="AR152" s="280" t="e">
        <f>VLOOKUP(3,AV$140:AZ$146,4,FALSE)</f>
        <v>#N/A</v>
      </c>
      <c r="AS152" s="281"/>
      <c r="AT152" s="282"/>
      <c r="AU152" s="283" t="e">
        <f>VLOOKUP(3,AV$140:AZ$146,5,FALSE)</f>
        <v>#N/A</v>
      </c>
      <c r="AV152" s="284"/>
    </row>
    <row r="153" spans="1:52" hidden="1" x14ac:dyDescent="0.25">
      <c r="AQ153" s="279" t="s">
        <v>16</v>
      </c>
      <c r="AR153" s="280" t="e">
        <f>VLOOKUP(4,AV$140:AZ$146,4,FALSE)</f>
        <v>#N/A</v>
      </c>
      <c r="AS153" s="281"/>
      <c r="AT153" s="282"/>
      <c r="AU153" s="283" t="e">
        <f>VLOOKUP(4,AV$140:AZ$146,5,FALSE)</f>
        <v>#N/A</v>
      </c>
      <c r="AV153" s="284"/>
    </row>
  </sheetData>
  <sheetProtection algorithmName="SHA-512" hashValue="k6jSSo5yDvS6N6vOV4BmjSxIjL3DXDH3k5dExoiZGM/wAJBFuOcWkxC34EB/MfR+hvXJ65BjMeKvWKQFn4sPng==" saltValue="WapOMID52nn50YO6NMTGVg==" spinCount="100000" sheet="1" objects="1" scenarios="1"/>
  <dataConsolidate/>
  <mergeCells count="371">
    <mergeCell ref="A12:AL12"/>
    <mergeCell ref="AM6:AV6"/>
    <mergeCell ref="AV146:AV147"/>
    <mergeCell ref="AR150:AT150"/>
    <mergeCell ref="AU150:AV150"/>
    <mergeCell ref="AR151:AT151"/>
    <mergeCell ref="AU151:AV151"/>
    <mergeCell ref="AR152:AT152"/>
    <mergeCell ref="AU152:AV152"/>
    <mergeCell ref="AM144:AM145"/>
    <mergeCell ref="AN144:AN145"/>
    <mergeCell ref="AO144:AO145"/>
    <mergeCell ref="AP144:AP145"/>
    <mergeCell ref="AQ144:AQ145"/>
    <mergeCell ref="AR144:AR145"/>
    <mergeCell ref="AS144:AS145"/>
    <mergeCell ref="AU144:AU145"/>
    <mergeCell ref="AV144:AV145"/>
    <mergeCell ref="AU140:AU141"/>
    <mergeCell ref="AV140:AV141"/>
    <mergeCell ref="AM142:AM143"/>
    <mergeCell ref="AN142:AN143"/>
    <mergeCell ref="AO142:AO143"/>
    <mergeCell ref="AP142:AP143"/>
    <mergeCell ref="AR153:AT153"/>
    <mergeCell ref="AU153:AV153"/>
    <mergeCell ref="AM146:AM147"/>
    <mergeCell ref="AN146:AN147"/>
    <mergeCell ref="AO146:AO147"/>
    <mergeCell ref="AP146:AP147"/>
    <mergeCell ref="AQ146:AQ147"/>
    <mergeCell ref="AR146:AR147"/>
    <mergeCell ref="AS146:AS147"/>
    <mergeCell ref="AT146:AT147"/>
    <mergeCell ref="AU146:AU147"/>
    <mergeCell ref="AQ142:AQ143"/>
    <mergeCell ref="AR142:AR143"/>
    <mergeCell ref="AU142:AU143"/>
    <mergeCell ref="AV142:AV143"/>
    <mergeCell ref="AQ138:AQ139"/>
    <mergeCell ref="AR138:AR139"/>
    <mergeCell ref="AS138:AS139"/>
    <mergeCell ref="AT138:AT139"/>
    <mergeCell ref="AM140:AM141"/>
    <mergeCell ref="AN140:AN141"/>
    <mergeCell ref="AO140:AO141"/>
    <mergeCell ref="AP140:AP141"/>
    <mergeCell ref="AQ140:AQ141"/>
    <mergeCell ref="AV128:AV129"/>
    <mergeCell ref="AR132:AT132"/>
    <mergeCell ref="AU132:AV132"/>
    <mergeCell ref="AR133:AT133"/>
    <mergeCell ref="AU133:AV133"/>
    <mergeCell ref="AR134:AT134"/>
    <mergeCell ref="AU134:AV134"/>
    <mergeCell ref="AR135:AT135"/>
    <mergeCell ref="AU135:AV135"/>
    <mergeCell ref="AM128:AM129"/>
    <mergeCell ref="AN128:AN129"/>
    <mergeCell ref="AO128:AO129"/>
    <mergeCell ref="AP128:AP129"/>
    <mergeCell ref="AQ128:AQ129"/>
    <mergeCell ref="AR128:AR129"/>
    <mergeCell ref="AS128:AS129"/>
    <mergeCell ref="AT128:AT129"/>
    <mergeCell ref="AU128:AU129"/>
    <mergeCell ref="AM126:AM127"/>
    <mergeCell ref="AN126:AN127"/>
    <mergeCell ref="AO126:AO127"/>
    <mergeCell ref="AP126:AP127"/>
    <mergeCell ref="AQ126:AQ127"/>
    <mergeCell ref="AR126:AR127"/>
    <mergeCell ref="AS126:AS127"/>
    <mergeCell ref="AU126:AU127"/>
    <mergeCell ref="AV126:AV127"/>
    <mergeCell ref="AU122:AU123"/>
    <mergeCell ref="AV122:AV123"/>
    <mergeCell ref="AM124:AM125"/>
    <mergeCell ref="AN124:AN125"/>
    <mergeCell ref="AO124:AO125"/>
    <mergeCell ref="AP124:AP125"/>
    <mergeCell ref="AQ124:AQ125"/>
    <mergeCell ref="AR124:AR125"/>
    <mergeCell ref="AU124:AU125"/>
    <mergeCell ref="AV124:AV125"/>
    <mergeCell ref="AQ120:AQ121"/>
    <mergeCell ref="AR120:AR121"/>
    <mergeCell ref="AS120:AS121"/>
    <mergeCell ref="AT120:AT121"/>
    <mergeCell ref="AM122:AM123"/>
    <mergeCell ref="AN122:AN123"/>
    <mergeCell ref="AO122:AO123"/>
    <mergeCell ref="AP122:AP123"/>
    <mergeCell ref="AQ122:AQ123"/>
    <mergeCell ref="AV110:AV111"/>
    <mergeCell ref="AR114:AT114"/>
    <mergeCell ref="AU114:AV114"/>
    <mergeCell ref="AR115:AT115"/>
    <mergeCell ref="AU115:AV115"/>
    <mergeCell ref="AR116:AT116"/>
    <mergeCell ref="AU116:AV116"/>
    <mergeCell ref="AR117:AT117"/>
    <mergeCell ref="AU117:AV117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AU110:AU111"/>
    <mergeCell ref="AM108:AM109"/>
    <mergeCell ref="AN108:AN109"/>
    <mergeCell ref="AO108:AO109"/>
    <mergeCell ref="AP108:AP109"/>
    <mergeCell ref="AQ108:AQ109"/>
    <mergeCell ref="AR108:AR109"/>
    <mergeCell ref="AS108:AS109"/>
    <mergeCell ref="AU108:AU109"/>
    <mergeCell ref="AV108:AV109"/>
    <mergeCell ref="AU104:AU105"/>
    <mergeCell ref="AV104:AV105"/>
    <mergeCell ref="AM106:AM107"/>
    <mergeCell ref="AN106:AN107"/>
    <mergeCell ref="AO106:AO107"/>
    <mergeCell ref="AP106:AP107"/>
    <mergeCell ref="AQ106:AQ107"/>
    <mergeCell ref="AR106:AR107"/>
    <mergeCell ref="AU106:AU107"/>
    <mergeCell ref="AV106:AV107"/>
    <mergeCell ref="AQ102:AQ103"/>
    <mergeCell ref="AR102:AR103"/>
    <mergeCell ref="AS102:AS103"/>
    <mergeCell ref="AT102:AT103"/>
    <mergeCell ref="AM104:AM105"/>
    <mergeCell ref="AN104:AN105"/>
    <mergeCell ref="AO104:AO105"/>
    <mergeCell ref="AP104:AP105"/>
    <mergeCell ref="AQ104:AQ105"/>
    <mergeCell ref="AV92:AV93"/>
    <mergeCell ref="AR96:AT96"/>
    <mergeCell ref="AU96:AV96"/>
    <mergeCell ref="AR97:AT97"/>
    <mergeCell ref="AU97:AV97"/>
    <mergeCell ref="AR98:AT98"/>
    <mergeCell ref="AU98:AV98"/>
    <mergeCell ref="AR99:AT99"/>
    <mergeCell ref="AU99:AV99"/>
    <mergeCell ref="AM92:AM93"/>
    <mergeCell ref="AN92:AN93"/>
    <mergeCell ref="AO92:AO93"/>
    <mergeCell ref="AP92:AP93"/>
    <mergeCell ref="AQ92:AQ93"/>
    <mergeCell ref="AR92:AR93"/>
    <mergeCell ref="AS92:AS93"/>
    <mergeCell ref="AT92:AT93"/>
    <mergeCell ref="AU92:AU93"/>
    <mergeCell ref="AM90:AM91"/>
    <mergeCell ref="AN90:AN91"/>
    <mergeCell ref="AO90:AO91"/>
    <mergeCell ref="AP90:AP91"/>
    <mergeCell ref="AQ90:AQ91"/>
    <mergeCell ref="AR90:AR91"/>
    <mergeCell ref="AS90:AS91"/>
    <mergeCell ref="AU90:AU91"/>
    <mergeCell ref="AV90:AV91"/>
    <mergeCell ref="AU86:AU87"/>
    <mergeCell ref="AV86:AV87"/>
    <mergeCell ref="AM88:AM89"/>
    <mergeCell ref="AN88:AN89"/>
    <mergeCell ref="AO88:AO89"/>
    <mergeCell ref="AP88:AP89"/>
    <mergeCell ref="AQ88:AQ89"/>
    <mergeCell ref="AR88:AR89"/>
    <mergeCell ref="AU88:AU89"/>
    <mergeCell ref="AV88:AV89"/>
    <mergeCell ref="AQ84:AQ85"/>
    <mergeCell ref="AR84:AR85"/>
    <mergeCell ref="AS84:AS85"/>
    <mergeCell ref="AT84:AT85"/>
    <mergeCell ref="AM86:AM87"/>
    <mergeCell ref="AN86:AN87"/>
    <mergeCell ref="AO86:AO87"/>
    <mergeCell ref="AP86:AP87"/>
    <mergeCell ref="AQ86:AQ87"/>
    <mergeCell ref="AV74:AV75"/>
    <mergeCell ref="AR78:AT78"/>
    <mergeCell ref="AU78:AV78"/>
    <mergeCell ref="AR79:AT79"/>
    <mergeCell ref="AU79:AV79"/>
    <mergeCell ref="AR80:AT80"/>
    <mergeCell ref="AU80:AV80"/>
    <mergeCell ref="AR81:AT81"/>
    <mergeCell ref="AU81:AV81"/>
    <mergeCell ref="AM74:AM75"/>
    <mergeCell ref="AN74:AN75"/>
    <mergeCell ref="AO74:AO75"/>
    <mergeCell ref="AP74:AP75"/>
    <mergeCell ref="AQ74:AQ75"/>
    <mergeCell ref="AR74:AR75"/>
    <mergeCell ref="AS74:AS75"/>
    <mergeCell ref="AT74:AT75"/>
    <mergeCell ref="AU74:AU75"/>
    <mergeCell ref="AM70:AM71"/>
    <mergeCell ref="AN70:AN71"/>
    <mergeCell ref="AO70:AO71"/>
    <mergeCell ref="AP70:AP71"/>
    <mergeCell ref="AQ70:AQ71"/>
    <mergeCell ref="AR70:AR71"/>
    <mergeCell ref="AU70:AU71"/>
    <mergeCell ref="AV70:AV71"/>
    <mergeCell ref="AM72:AM73"/>
    <mergeCell ref="AN72:AN73"/>
    <mergeCell ref="AO72:AO73"/>
    <mergeCell ref="AP72:AP73"/>
    <mergeCell ref="AQ72:AQ73"/>
    <mergeCell ref="AR72:AR73"/>
    <mergeCell ref="AS72:AS73"/>
    <mergeCell ref="AU72:AU73"/>
    <mergeCell ref="AV72:AV73"/>
    <mergeCell ref="AR63:AT63"/>
    <mergeCell ref="AU63:AV63"/>
    <mergeCell ref="AQ66:AQ67"/>
    <mergeCell ref="AR66:AR67"/>
    <mergeCell ref="AS66:AS67"/>
    <mergeCell ref="AT66:AT67"/>
    <mergeCell ref="AM68:AM69"/>
    <mergeCell ref="AN68:AN69"/>
    <mergeCell ref="AO68:AO69"/>
    <mergeCell ref="AP68:AP69"/>
    <mergeCell ref="AQ68:AQ69"/>
    <mergeCell ref="AU68:AU69"/>
    <mergeCell ref="AV68:AV69"/>
    <mergeCell ref="AU54:AU55"/>
    <mergeCell ref="AV54:AV55"/>
    <mergeCell ref="AU56:AU57"/>
    <mergeCell ref="AV56:AV57"/>
    <mergeCell ref="AR60:AT60"/>
    <mergeCell ref="AU60:AV60"/>
    <mergeCell ref="AR61:AT61"/>
    <mergeCell ref="AU61:AV61"/>
    <mergeCell ref="AR62:AT62"/>
    <mergeCell ref="AU62:AV62"/>
    <mergeCell ref="AT56:AT57"/>
    <mergeCell ref="AR56:AR57"/>
    <mergeCell ref="AS56:AS57"/>
    <mergeCell ref="AR54:AR55"/>
    <mergeCell ref="AS54:AS55"/>
    <mergeCell ref="AU50:AU51"/>
    <mergeCell ref="AV50:AV51"/>
    <mergeCell ref="AM52:AM53"/>
    <mergeCell ref="AN52:AN53"/>
    <mergeCell ref="AO52:AO53"/>
    <mergeCell ref="AP52:AP53"/>
    <mergeCell ref="AQ52:AQ53"/>
    <mergeCell ref="AR52:AR53"/>
    <mergeCell ref="AU52:AU53"/>
    <mergeCell ref="AV52:AV53"/>
    <mergeCell ref="AM50:AM51"/>
    <mergeCell ref="AN50:AN51"/>
    <mergeCell ref="AO50:AO51"/>
    <mergeCell ref="AP50:AP51"/>
    <mergeCell ref="AQ50:AQ51"/>
    <mergeCell ref="AU42:AV42"/>
    <mergeCell ref="AR43:AT43"/>
    <mergeCell ref="AU43:AV43"/>
    <mergeCell ref="AR44:AT44"/>
    <mergeCell ref="AU44:AV44"/>
    <mergeCell ref="AR45:AT45"/>
    <mergeCell ref="AU45:AV45"/>
    <mergeCell ref="AQ48:AQ49"/>
    <mergeCell ref="AR48:AR49"/>
    <mergeCell ref="AS48:AS49"/>
    <mergeCell ref="AT48:AT49"/>
    <mergeCell ref="AR42:AT42"/>
    <mergeCell ref="AU36:AU37"/>
    <mergeCell ref="AV36:AV37"/>
    <mergeCell ref="AM38:AM39"/>
    <mergeCell ref="AN38:AN39"/>
    <mergeCell ref="AO38:AO39"/>
    <mergeCell ref="AP38:AP39"/>
    <mergeCell ref="AQ38:AQ39"/>
    <mergeCell ref="AR38:AR39"/>
    <mergeCell ref="AS38:AS39"/>
    <mergeCell ref="AT38:AT39"/>
    <mergeCell ref="AU38:AU39"/>
    <mergeCell ref="AV38:AV39"/>
    <mergeCell ref="AM36:AM37"/>
    <mergeCell ref="AN36:AN37"/>
    <mergeCell ref="AO36:AO37"/>
    <mergeCell ref="AP36:AP37"/>
    <mergeCell ref="AQ36:AQ37"/>
    <mergeCell ref="AR36:AR37"/>
    <mergeCell ref="AS36:AS37"/>
    <mergeCell ref="AM32:AM33"/>
    <mergeCell ref="AN32:AN33"/>
    <mergeCell ref="AO32:AO33"/>
    <mergeCell ref="AP32:AP33"/>
    <mergeCell ref="AQ32:AQ33"/>
    <mergeCell ref="AU32:AU33"/>
    <mergeCell ref="AV32:AV33"/>
    <mergeCell ref="AM34:AM35"/>
    <mergeCell ref="AN34:AN35"/>
    <mergeCell ref="AO34:AO35"/>
    <mergeCell ref="AP34:AP35"/>
    <mergeCell ref="AQ34:AQ35"/>
    <mergeCell ref="AR34:AR35"/>
    <mergeCell ref="AU34:AU35"/>
    <mergeCell ref="AV34:AV35"/>
    <mergeCell ref="AO14:AO15"/>
    <mergeCell ref="AP14:AP15"/>
    <mergeCell ref="AQ14:AQ15"/>
    <mergeCell ref="AM20:AM21"/>
    <mergeCell ref="AO20:AO21"/>
    <mergeCell ref="AP20:AP21"/>
    <mergeCell ref="AM16:AM17"/>
    <mergeCell ref="AO16:AO17"/>
    <mergeCell ref="AR24:AT24"/>
    <mergeCell ref="AN14:AN15"/>
    <mergeCell ref="AN16:AN17"/>
    <mergeCell ref="AN18:AN19"/>
    <mergeCell ref="AN20:AN21"/>
    <mergeCell ref="AS9:AT9"/>
    <mergeCell ref="AQ12:AQ13"/>
    <mergeCell ref="AR12:AR13"/>
    <mergeCell ref="AT12:AT13"/>
    <mergeCell ref="AS12:AS13"/>
    <mergeCell ref="AM56:AM57"/>
    <mergeCell ref="AN56:AN57"/>
    <mergeCell ref="AO56:AO57"/>
    <mergeCell ref="AP56:AP57"/>
    <mergeCell ref="AQ56:AQ57"/>
    <mergeCell ref="AN54:AN55"/>
    <mergeCell ref="AO54:AO55"/>
    <mergeCell ref="AP54:AP55"/>
    <mergeCell ref="AQ54:AQ55"/>
    <mergeCell ref="AM54:AM55"/>
    <mergeCell ref="AQ30:AQ31"/>
    <mergeCell ref="AR30:AR31"/>
    <mergeCell ref="AS30:AS31"/>
    <mergeCell ref="AT30:AT31"/>
    <mergeCell ref="AP16:AP17"/>
    <mergeCell ref="AM18:AM19"/>
    <mergeCell ref="AO18:AO19"/>
    <mergeCell ref="AP18:AP19"/>
    <mergeCell ref="AM14:AM15"/>
    <mergeCell ref="AU26:AV26"/>
    <mergeCell ref="AU27:AV27"/>
    <mergeCell ref="AR18:AR19"/>
    <mergeCell ref="AQ20:AQ21"/>
    <mergeCell ref="AR20:AR21"/>
    <mergeCell ref="AS20:AS21"/>
    <mergeCell ref="AU14:AU15"/>
    <mergeCell ref="AU16:AU17"/>
    <mergeCell ref="AU18:AU19"/>
    <mergeCell ref="AU20:AU21"/>
    <mergeCell ref="AQ16:AQ17"/>
    <mergeCell ref="AQ18:AQ19"/>
    <mergeCell ref="AR16:AR17"/>
    <mergeCell ref="AT20:AT21"/>
    <mergeCell ref="AS18:AS19"/>
    <mergeCell ref="AR26:AT26"/>
    <mergeCell ref="AR27:AT27"/>
    <mergeCell ref="AU24:AV24"/>
    <mergeCell ref="AU25:AV25"/>
    <mergeCell ref="AV20:AV21"/>
    <mergeCell ref="AV14:AV15"/>
    <mergeCell ref="AV16:AV17"/>
    <mergeCell ref="AV18:AV19"/>
    <mergeCell ref="AR25:AT2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3" manualBreakCount="3">
    <brk id="46" min="38" max="47" man="1"/>
    <brk id="82" min="38" max="47" man="1"/>
    <brk id="118" min="38" max="4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4529-1D40-4B28-A790-4B9B24106D66}">
  <sheetPr>
    <pageSetUpPr fitToPage="1"/>
  </sheetPr>
  <dimension ref="A1:AE48"/>
  <sheetViews>
    <sheetView view="pageBreakPreview" topLeftCell="F4" zoomScale="70" zoomScaleNormal="70" zoomScaleSheetLayoutView="70" workbookViewId="0">
      <selection activeCell="Q10" activeCellId="23" sqref="Q45 Q43 N43 N38 Q38 Q40 Q35 Q33 N33 Q30 Q28 N28 Q25 N24 Q23 Q20 Q18 N19 Q15 Q13 N14 N9 Q8 Q10"/>
    </sheetView>
  </sheetViews>
  <sheetFormatPr defaultRowHeight="15" x14ac:dyDescent="0.25"/>
  <cols>
    <col min="1" max="1" width="22.42578125" customWidth="1"/>
    <col min="2" max="2" width="3" customWidth="1"/>
    <col min="3" max="3" width="22.42578125" customWidth="1"/>
    <col min="4" max="4" width="3" customWidth="1"/>
    <col min="5" max="5" width="22.42578125" customWidth="1"/>
    <col min="6" max="6" width="3" customWidth="1"/>
    <col min="7" max="7" width="22.42578125" customWidth="1"/>
    <col min="8" max="8" width="3" customWidth="1"/>
    <col min="9" max="9" width="22.42578125" customWidth="1"/>
    <col min="10" max="10" width="3" customWidth="1"/>
    <col min="11" max="11" width="22.42578125" customWidth="1"/>
    <col min="12" max="12" width="3" customWidth="1"/>
    <col min="13" max="13" width="22.42578125" customWidth="1"/>
    <col min="14" max="14" width="3" customWidth="1"/>
    <col min="15" max="16" width="1.5703125" customWidth="1"/>
    <col min="17" max="17" width="4.42578125" customWidth="1"/>
    <col min="18" max="18" width="22.42578125" customWidth="1"/>
    <col min="19" max="19" width="2.85546875" customWidth="1"/>
    <col min="20" max="20" width="22.42578125" customWidth="1"/>
    <col min="21" max="21" width="2.85546875" customWidth="1"/>
    <col min="22" max="22" width="22.42578125" customWidth="1"/>
    <col min="23" max="23" width="2.85546875" customWidth="1"/>
    <col min="24" max="24" width="22.42578125" customWidth="1"/>
    <col min="25" max="25" width="2.85546875" customWidth="1"/>
    <col min="26" max="26" width="22.42578125" customWidth="1"/>
    <col min="29" max="32" width="0" hidden="1" customWidth="1"/>
  </cols>
  <sheetData>
    <row r="1" spans="1:31" ht="30" customHeight="1" x14ac:dyDescent="0.25"/>
    <row r="2" spans="1:31" ht="30" customHeight="1" x14ac:dyDescent="0.25"/>
    <row r="3" spans="1:31" ht="54.75" customHeight="1" x14ac:dyDescent="0.4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31" ht="30" customHeight="1" thickBot="1" x14ac:dyDescent="0.3">
      <c r="A4" s="40"/>
      <c r="B4" s="72"/>
      <c r="C4" s="40"/>
      <c r="D4" s="40"/>
      <c r="E4" s="333" t="s">
        <v>142</v>
      </c>
      <c r="F4" s="334"/>
      <c r="G4" s="333" t="s">
        <v>34</v>
      </c>
      <c r="H4" s="334"/>
      <c r="I4" s="333" t="s">
        <v>121</v>
      </c>
      <c r="J4" s="335"/>
      <c r="K4" s="333" t="s">
        <v>143</v>
      </c>
      <c r="L4" s="335"/>
      <c r="M4" s="333" t="s">
        <v>144</v>
      </c>
      <c r="N4" s="335"/>
      <c r="P4" s="336"/>
      <c r="Q4" s="40"/>
      <c r="R4" s="72"/>
      <c r="S4" s="122"/>
    </row>
    <row r="5" spans="1:31" ht="30" customHeight="1" thickBot="1" x14ac:dyDescent="0.3">
      <c r="A5" s="102"/>
      <c r="B5" s="72"/>
      <c r="C5" s="40"/>
      <c r="D5" s="40"/>
      <c r="E5" s="337" t="s">
        <v>137</v>
      </c>
      <c r="F5" s="72"/>
      <c r="G5" s="338" t="s">
        <v>138</v>
      </c>
      <c r="H5" s="72"/>
      <c r="I5" s="339" t="s">
        <v>21</v>
      </c>
      <c r="J5" s="72"/>
      <c r="K5" s="342">
        <f ca="1">NOW()</f>
        <v>44651.49856990741</v>
      </c>
      <c r="L5" s="340"/>
      <c r="M5" s="341"/>
      <c r="N5" s="72"/>
      <c r="P5" s="336"/>
      <c r="Q5" s="40"/>
      <c r="R5" s="72"/>
    </row>
    <row r="6" spans="1:31" ht="15" customHeight="1" x14ac:dyDescent="0.25">
      <c r="A6" s="102" t="s">
        <v>78</v>
      </c>
      <c r="B6" s="72"/>
      <c r="C6" s="40"/>
      <c r="M6" s="122"/>
      <c r="N6" s="122"/>
      <c r="O6" s="122"/>
      <c r="P6" s="122"/>
      <c r="Q6" s="122"/>
      <c r="R6" s="122"/>
      <c r="S6" s="122"/>
      <c r="X6" s="40"/>
      <c r="Y6" s="72"/>
      <c r="Z6" t="s">
        <v>76</v>
      </c>
      <c r="AD6" s="182" t="s">
        <v>137</v>
      </c>
      <c r="AE6" s="182" t="s">
        <v>138</v>
      </c>
    </row>
    <row r="7" spans="1:31" ht="15" customHeight="1" x14ac:dyDescent="0.25">
      <c r="A7" s="71" t="str">
        <f>IF(ISBLANK(H19),"",IF(H19&gt;H26,G26,G19))</f>
        <v/>
      </c>
      <c r="B7" s="343"/>
      <c r="C7" s="40"/>
      <c r="X7" s="40"/>
      <c r="Y7" s="343"/>
      <c r="Z7" s="71" t="str">
        <f>IF(Y27&lt;B38,Z27,"")</f>
        <v/>
      </c>
      <c r="AD7" s="182" t="s">
        <v>135</v>
      </c>
      <c r="AE7" s="182" t="s">
        <v>139</v>
      </c>
    </row>
    <row r="8" spans="1:31" ht="15" customHeight="1" x14ac:dyDescent="0.25">
      <c r="A8" s="93" t="str">
        <f>IF(ISBLANK(H19),"",IF(H26&gt;H19,G20,G27))</f>
        <v/>
      </c>
      <c r="B8" s="103" t="s">
        <v>75</v>
      </c>
      <c r="C8" s="71" t="str">
        <f>IF(B7,IF(B7&gt;B9,A7,A9),"")</f>
        <v/>
      </c>
      <c r="P8" s="53"/>
      <c r="Q8" s="343"/>
      <c r="R8" s="71" t="str">
        <f>'[1]Fase Grupos'!AR24:AR24</f>
        <v>1A</v>
      </c>
      <c r="S8" s="72"/>
      <c r="T8" s="40"/>
      <c r="U8" s="85"/>
      <c r="X8" s="99" t="str">
        <f>IF(ISBLANK(Y7),"",IF(Y7&gt;Y9,Z7,Z9))</f>
        <v/>
      </c>
      <c r="Y8" s="100"/>
      <c r="Z8" s="93" t="str">
        <f>IF(Y27&lt;B38,Z28,"")</f>
        <v/>
      </c>
      <c r="AD8" s="182" t="s">
        <v>141</v>
      </c>
      <c r="AE8" s="182" t="s">
        <v>136</v>
      </c>
    </row>
    <row r="9" spans="1:31" ht="15" customHeight="1" x14ac:dyDescent="0.25">
      <c r="A9" s="101" t="str">
        <f>IF(ISBLANK(H45),"",IF(H45&gt;H38,G38,G45))</f>
        <v/>
      </c>
      <c r="B9" s="344"/>
      <c r="C9" s="93" t="str">
        <f>IF(B7,IF(B7&gt;B9,A8,A10),"")</f>
        <v/>
      </c>
      <c r="D9" s="55"/>
      <c r="E9" s="55"/>
      <c r="F9" s="55"/>
      <c r="K9" s="40"/>
      <c r="L9" s="72"/>
      <c r="M9" s="71" t="str">
        <f>IF(ISBLANK(Q10),"",IF(Q10&gt;Q8,R8,R10))</f>
        <v/>
      </c>
      <c r="N9" s="343"/>
      <c r="P9" s="56"/>
      <c r="Q9" s="73"/>
      <c r="R9" s="74" t="str">
        <f>'[1]Fase Grupos'!AU24:AU24</f>
        <v>1AA</v>
      </c>
      <c r="S9" s="343"/>
      <c r="T9" s="71" t="str">
        <f>IF(ISBLANK(Q8),"",IF(Q8&gt;Q10,R8,R10))</f>
        <v/>
      </c>
      <c r="U9" s="72"/>
      <c r="V9" s="40"/>
      <c r="X9" s="74" t="str">
        <f>IF(ISBLANK(Y7),"",IF(Y7&gt;Y9,Z8,Z10))</f>
        <v/>
      </c>
      <c r="Y9" s="346"/>
      <c r="Z9" s="101" t="str">
        <f>IF(Y27&lt;B38,A38,"")</f>
        <v/>
      </c>
      <c r="AD9" s="182"/>
      <c r="AE9" s="182" t="s">
        <v>140</v>
      </c>
    </row>
    <row r="10" spans="1:31" ht="15" customHeight="1" x14ac:dyDescent="0.25">
      <c r="A10" s="77" t="str">
        <f>IF(ISBLANK(H45),"",IF(H45&gt;H38,G39,G46))</f>
        <v/>
      </c>
      <c r="B10" s="104" t="s">
        <v>77</v>
      </c>
      <c r="C10" s="79"/>
      <c r="K10" s="40"/>
      <c r="L10" s="72"/>
      <c r="M10" s="87" t="str">
        <f>IF(ISBLANK(Q10),"",IF(Q10&gt;Q8,R9,R11))</f>
        <v/>
      </c>
      <c r="N10" s="88"/>
      <c r="P10" s="53"/>
      <c r="Q10" s="349"/>
      <c r="R10" s="75" t="str">
        <f>'[1]Fase Grupos'!AR43:AR43</f>
        <v>2B</v>
      </c>
      <c r="S10" s="73"/>
      <c r="T10" s="74" t="str">
        <f>IF(ISBLANK(Q8),"",IF(Q8&gt;Q10,R9,R11))</f>
        <v/>
      </c>
      <c r="U10" s="81"/>
      <c r="V10" s="40"/>
      <c r="X10" s="40"/>
      <c r="Y10" s="84"/>
      <c r="Z10" s="77" t="str">
        <f>IF(Y27&lt;B38,A39,"")</f>
        <v/>
      </c>
    </row>
    <row r="11" spans="1:31" ht="15" customHeight="1" x14ac:dyDescent="0.25">
      <c r="C11" s="40"/>
      <c r="K11" s="71" t="str">
        <f>IF(ISBLANK(N9),"",IF(N9&gt;N14,M9,M14))</f>
        <v/>
      </c>
      <c r="L11" s="343"/>
      <c r="M11" s="50"/>
      <c r="N11" s="89"/>
      <c r="P11" s="56"/>
      <c r="Q11" s="76"/>
      <c r="R11" s="77" t="str">
        <f>'[1]Fase Grupos'!AU43:AU43</f>
        <v>2BB</v>
      </c>
      <c r="S11" s="72"/>
      <c r="T11" s="78"/>
      <c r="U11" s="343"/>
      <c r="V11" s="71" t="str">
        <f>IF(ISBLANK(S9),"",IF(S9&gt;S14,T9,T14))</f>
        <v/>
      </c>
      <c r="X11" s="54"/>
      <c r="Y11" s="54"/>
    </row>
    <row r="12" spans="1:31" ht="15" customHeight="1" x14ac:dyDescent="0.25">
      <c r="A12" s="102" t="s">
        <v>82</v>
      </c>
      <c r="B12" s="72"/>
      <c r="C12" s="40"/>
      <c r="K12" s="87" t="str">
        <f>IF(ISBLANK(N9),"",IF(N9&gt;N14,M10,M15))</f>
        <v/>
      </c>
      <c r="L12" s="88"/>
      <c r="M12" s="90"/>
      <c r="N12" s="89"/>
      <c r="P12" s="56"/>
      <c r="Q12" s="76"/>
      <c r="R12" s="79"/>
      <c r="S12" s="72"/>
      <c r="T12" s="80" t="s">
        <v>80</v>
      </c>
      <c r="U12" s="73"/>
      <c r="V12" s="74" t="str">
        <f>IF(ISBLANK(S9),"",IF(S9&gt;S14,T10,T15))</f>
        <v/>
      </c>
      <c r="X12" s="54"/>
      <c r="Y12" s="54"/>
    </row>
    <row r="13" spans="1:31" ht="15" customHeight="1" x14ac:dyDescent="0.25">
      <c r="A13" s="71" t="str">
        <f>IF(ISBLANK(J24),"",IF(J24&gt;J14,I14,I24))</f>
        <v/>
      </c>
      <c r="B13" s="343"/>
      <c r="C13" s="40"/>
      <c r="K13" s="59"/>
      <c r="L13" s="72"/>
      <c r="M13" s="50"/>
      <c r="N13" s="89"/>
      <c r="P13" s="53"/>
      <c r="Q13" s="343"/>
      <c r="R13" s="71" t="str">
        <f>'[1]Fase Grupos'!AR115:AR115</f>
        <v>2F</v>
      </c>
      <c r="S13" s="81"/>
      <c r="T13" s="60"/>
      <c r="U13" s="81"/>
      <c r="W13" s="97"/>
      <c r="X13" s="54"/>
      <c r="Y13" s="54"/>
    </row>
    <row r="14" spans="1:31" ht="15" customHeight="1" x14ac:dyDescent="0.25">
      <c r="A14" s="93" t="str">
        <f>IF(ISBLANK(J24),"",IF(J24&gt;J14,I15,I25))</f>
        <v/>
      </c>
      <c r="B14" s="103" t="s">
        <v>79</v>
      </c>
      <c r="C14" s="71" t="str">
        <f>IF(B13,IF(B13&gt;B15,A13,A15),"")</f>
        <v/>
      </c>
      <c r="I14" s="71" t="str">
        <f>IF(ISBLANK(L11),"",IF(L11&gt;L16,K11,K16))</f>
        <v/>
      </c>
      <c r="J14" s="343"/>
      <c r="K14" s="91"/>
      <c r="M14" s="92" t="str">
        <f>IF(ISBLANK(Q15),"",IF(Q15&gt;Q13,R13,R15))</f>
        <v/>
      </c>
      <c r="N14" s="348"/>
      <c r="P14" s="56"/>
      <c r="Q14" s="73"/>
      <c r="R14" s="74" t="str">
        <f>'[1]Fase Grupos'!AU115:AU115</f>
        <v>2FF</v>
      </c>
      <c r="S14" s="347"/>
      <c r="T14" s="75" t="str">
        <f>IF(ISBLANK(Q13),"",IF(Q13&gt;Q15,R13,R15))</f>
        <v/>
      </c>
      <c r="U14" s="81"/>
      <c r="V14" s="60"/>
      <c r="X14" s="54"/>
      <c r="Y14" s="54"/>
    </row>
    <row r="15" spans="1:31" ht="15" customHeight="1" x14ac:dyDescent="0.25">
      <c r="A15" s="101" t="str">
        <f>IF(ISBLANK(J43),"",IF(J43&gt;J33,I33,I43))</f>
        <v/>
      </c>
      <c r="B15" s="344"/>
      <c r="C15" s="93" t="str">
        <f>IF(B13,IF(B13&gt;B15,A14,A16),"")</f>
        <v/>
      </c>
      <c r="D15" s="55"/>
      <c r="E15" s="55"/>
      <c r="F15" s="55"/>
      <c r="I15" s="87" t="str">
        <f>IF(ISBLANK(L11),"",IF(L11&gt;L16,K12,K17))</f>
        <v/>
      </c>
      <c r="J15" s="88"/>
      <c r="K15" s="59"/>
      <c r="M15" s="93" t="str">
        <f>IF(ISBLANK(Q15),"",IF(Q15&gt;Q13,R14,R16))</f>
        <v/>
      </c>
      <c r="N15" s="94"/>
      <c r="P15" s="53"/>
      <c r="Q15" s="349"/>
      <c r="R15" s="75" t="str">
        <f>'[1]Fase Grupos'!AR96:AR96</f>
        <v>1E</v>
      </c>
      <c r="S15" s="76"/>
      <c r="T15" s="77" t="str">
        <f>IF(ISBLANK(Q13),"",IF(Q13&gt;Q15,R14,R16))</f>
        <v/>
      </c>
      <c r="U15" s="81"/>
      <c r="V15" s="60"/>
      <c r="X15" s="54"/>
      <c r="Y15" s="54"/>
    </row>
    <row r="16" spans="1:31" ht="15" customHeight="1" x14ac:dyDescent="0.25">
      <c r="A16" s="77" t="str">
        <f>IF(ISBLANK(J43),"",IF(J43&gt;J33,I34,I44))</f>
        <v/>
      </c>
      <c r="B16" s="104" t="s">
        <v>81</v>
      </c>
      <c r="C16" s="79"/>
      <c r="I16" s="59"/>
      <c r="K16" s="92" t="str">
        <f>IF(ISBLANK(S19),"",IF(S19&gt;S24,T24,T19))</f>
        <v/>
      </c>
      <c r="L16" s="345"/>
      <c r="M16" s="40"/>
      <c r="N16" s="72"/>
      <c r="P16" s="56"/>
      <c r="Q16" s="76"/>
      <c r="R16" s="77" t="str">
        <f>'[1]Fase Grupos'!AU96:AU96</f>
        <v>1EE</v>
      </c>
      <c r="S16" s="82"/>
      <c r="T16" s="40"/>
      <c r="U16" s="72"/>
      <c r="V16" s="83" t="s">
        <v>84</v>
      </c>
      <c r="W16" s="343"/>
      <c r="X16" s="71" t="str">
        <f>IF(ISBLANK(U11),"",IF(U11&gt;U21,V11,V21))</f>
        <v/>
      </c>
    </row>
    <row r="17" spans="3:26" ht="15" customHeight="1" x14ac:dyDescent="0.25">
      <c r="I17" s="59"/>
      <c r="K17" s="93" t="str">
        <f>IF(ISBLANK(S19),"",IF(S19&gt;S24,T25,T20))</f>
        <v/>
      </c>
      <c r="L17" s="95" t="s">
        <v>83</v>
      </c>
      <c r="M17" s="40"/>
      <c r="N17" s="72"/>
      <c r="P17" s="56"/>
      <c r="Q17" s="72"/>
      <c r="R17" s="79"/>
      <c r="S17" s="82"/>
      <c r="T17" s="40"/>
      <c r="U17" s="72"/>
      <c r="V17" s="86"/>
      <c r="W17" s="73"/>
      <c r="X17" s="74" t="str">
        <f>IF(ISBLANK(U11),"",IF(U11&gt;U21,V12,V22))</f>
        <v/>
      </c>
    </row>
    <row r="18" spans="3:26" ht="15" customHeight="1" x14ac:dyDescent="0.25">
      <c r="I18" s="59"/>
      <c r="K18" s="40"/>
      <c r="L18" s="81"/>
      <c r="M18" s="40"/>
      <c r="N18" s="72"/>
      <c r="P18" s="53"/>
      <c r="Q18" s="343"/>
      <c r="R18" s="71" t="str">
        <f>'[1]Fase Grupos'!AR150:AR150</f>
        <v>1H</v>
      </c>
      <c r="S18" s="72"/>
      <c r="T18" s="40"/>
      <c r="U18" s="72"/>
      <c r="V18" s="60"/>
      <c r="X18" s="96"/>
      <c r="Y18" s="123"/>
    </row>
    <row r="19" spans="3:26" ht="15" customHeight="1" x14ac:dyDescent="0.25">
      <c r="G19" s="71" t="str">
        <f>IF(ISBLANK(J14),"",IF(J14&gt;J24,I14,I24))</f>
        <v/>
      </c>
      <c r="H19" s="343"/>
      <c r="I19" s="50" t="s">
        <v>79</v>
      </c>
      <c r="K19" s="40"/>
      <c r="L19" s="82"/>
      <c r="M19" s="71" t="str">
        <f>IF(ISBLANK(Q20),"",IF(Q20&gt;Q18,R18,R20))</f>
        <v/>
      </c>
      <c r="N19" s="343"/>
      <c r="P19" s="56"/>
      <c r="Q19" s="73"/>
      <c r="R19" s="74" t="str">
        <f>'[1]Fase Grupos'!AU150:AU150</f>
        <v>1HH</v>
      </c>
      <c r="S19" s="343"/>
      <c r="T19" s="71" t="str">
        <f>IF(ISBLANK(Q18),"",IF(Q18&gt;Q20,R18,R20))</f>
        <v/>
      </c>
      <c r="U19" s="81"/>
      <c r="V19" s="60"/>
      <c r="X19" s="63"/>
      <c r="Y19" s="54"/>
    </row>
    <row r="20" spans="3:26" ht="15" customHeight="1" x14ac:dyDescent="0.25">
      <c r="G20" s="87" t="str">
        <f>IF(ISBLANK(J14),"",IF(J14&gt;J24,I15,I25))</f>
        <v/>
      </c>
      <c r="H20" s="88"/>
      <c r="I20" s="59"/>
      <c r="K20" s="40"/>
      <c r="L20" s="72"/>
      <c r="M20" s="87" t="str">
        <f>IF(ISBLANK(Q20),"",IF(Q20&gt;Q18,R19,R21))</f>
        <v/>
      </c>
      <c r="N20" s="88"/>
      <c r="P20" s="53"/>
      <c r="Q20" s="347"/>
      <c r="R20" s="75" t="str">
        <f>'[1]Fase Grupos'!AR133:AR133</f>
        <v>2G</v>
      </c>
      <c r="S20" s="73"/>
      <c r="T20" s="74" t="str">
        <f>IF(ISBLANK(Q18),"",IF(Q18&gt;Q20,R19,R21))</f>
        <v/>
      </c>
      <c r="U20" s="81"/>
      <c r="V20" s="60"/>
      <c r="W20" s="40"/>
      <c r="X20" s="63"/>
      <c r="Y20" s="54"/>
    </row>
    <row r="21" spans="3:26" ht="15" customHeight="1" x14ac:dyDescent="0.25">
      <c r="G21" s="59"/>
      <c r="I21" s="59"/>
      <c r="K21" s="71" t="str">
        <f>IF(ISBLANK(N19),"",IF(N19&gt;N24,M19,M24))</f>
        <v/>
      </c>
      <c r="L21" s="343"/>
      <c r="M21" s="50"/>
      <c r="N21" s="72"/>
      <c r="P21" s="56"/>
      <c r="Q21" s="76"/>
      <c r="R21" s="77" t="str">
        <f>'[1]Fase Grupos'!AU133:AU133</f>
        <v>2GG</v>
      </c>
      <c r="S21" s="72"/>
      <c r="T21" s="83"/>
      <c r="U21" s="347"/>
      <c r="V21" s="75" t="str">
        <f>IF(ISBLANK(S19),"",IF(S19&gt;S24,T19,T24))</f>
        <v/>
      </c>
      <c r="X21" s="1"/>
    </row>
    <row r="22" spans="3:26" ht="15" customHeight="1" x14ac:dyDescent="0.25">
      <c r="G22" s="59"/>
      <c r="I22" s="59"/>
      <c r="K22" s="87" t="str">
        <f>IF(ISBLANK(N19),"",IF(N19&gt;N24,M20,M25))</f>
        <v/>
      </c>
      <c r="L22" s="88"/>
      <c r="M22" s="90"/>
      <c r="N22" s="72"/>
      <c r="P22" s="56"/>
      <c r="Q22" s="82"/>
      <c r="R22" s="79"/>
      <c r="S22" s="72"/>
      <c r="T22" s="83" t="s">
        <v>83</v>
      </c>
      <c r="U22" s="84"/>
      <c r="V22" s="77" t="str">
        <f>IF(ISBLANK(S19),"",IF(S19&gt;S24,T20,T25))</f>
        <v/>
      </c>
      <c r="X22" s="1"/>
    </row>
    <row r="23" spans="3:26" ht="15" customHeight="1" x14ac:dyDescent="0.25">
      <c r="E23" s="71" t="str">
        <f>IF(ISBLANK(H19),"",IF(H19&gt;H26,G19,G26))</f>
        <v/>
      </c>
      <c r="F23" s="343"/>
      <c r="G23" s="106" t="s">
        <v>75</v>
      </c>
      <c r="I23" s="59"/>
      <c r="K23" s="59"/>
      <c r="L23" s="72"/>
      <c r="M23" s="50"/>
      <c r="N23" s="89"/>
      <c r="P23" s="53"/>
      <c r="Q23" s="343"/>
      <c r="R23" s="71" t="str">
        <f>'[1]Fase Grupos'!AR61:AR61</f>
        <v>2C</v>
      </c>
      <c r="S23" s="72"/>
      <c r="T23" s="60"/>
      <c r="U23" s="81"/>
      <c r="X23" s="63"/>
      <c r="Y23" s="54"/>
    </row>
    <row r="24" spans="3:26" ht="15" customHeight="1" x14ac:dyDescent="0.25">
      <c r="E24" s="87" t="str">
        <f>IF(ISBLANK(H19),"",IF(H19&gt;H26,G20,G276))</f>
        <v/>
      </c>
      <c r="F24" s="88"/>
      <c r="G24" s="59"/>
      <c r="I24" s="92" t="str">
        <f>IF(ISBLANK(L21),"",IF(L21&gt;L26,K21,K26))</f>
        <v/>
      </c>
      <c r="J24" s="343"/>
      <c r="K24" s="91"/>
      <c r="M24" s="92" t="str">
        <f>IF(ISBLANK(Q25),"",IF(Q25&gt;Q23,R23,R25))</f>
        <v/>
      </c>
      <c r="N24" s="348"/>
      <c r="P24" s="56"/>
      <c r="Q24" s="73"/>
      <c r="R24" s="74" t="str">
        <f>'[1]Fase Grupos'!AU61:AU61</f>
        <v>2CC</v>
      </c>
      <c r="S24" s="347"/>
      <c r="T24" s="75" t="str">
        <f>IF(ISBLANK(Q23),"",IF(Q23&gt;Q25,R23,R25))</f>
        <v/>
      </c>
      <c r="U24" s="81"/>
      <c r="V24" s="40"/>
      <c r="X24" s="63"/>
      <c r="Y24" s="54"/>
    </row>
    <row r="25" spans="3:26" ht="15" customHeight="1" x14ac:dyDescent="0.25">
      <c r="E25" s="59"/>
      <c r="G25" s="59"/>
      <c r="I25" s="93" t="str">
        <f>IF(ISBLANK(L21),"",IF(L21&gt;L26,K22,K27))</f>
        <v/>
      </c>
      <c r="J25" s="88"/>
      <c r="K25" s="59"/>
      <c r="M25" s="93" t="str">
        <f>IF(ISBLANK(Q25),"",IF(Q25&gt;Q23,R24,R26))</f>
        <v/>
      </c>
      <c r="N25" s="94"/>
      <c r="P25" s="53"/>
      <c r="Q25" s="347"/>
      <c r="R25" s="75" t="str">
        <f>'[1]Fase Grupos'!AR78:AR78</f>
        <v>1D</v>
      </c>
      <c r="S25" s="84"/>
      <c r="T25" s="77" t="str">
        <f>IF(ISBLANK(Q23),"",IF(Q23&gt;Q25,R24,R26))</f>
        <v/>
      </c>
      <c r="U25" s="81"/>
      <c r="V25" s="40"/>
      <c r="X25" s="63"/>
      <c r="Y25" s="54"/>
    </row>
    <row r="26" spans="3:26" ht="15" customHeight="1" x14ac:dyDescent="0.25">
      <c r="E26" s="59"/>
      <c r="G26" s="92" t="str">
        <f>IF(ISBLANK(U31),"",IF(U31&gt;U41,V41,V31))</f>
        <v/>
      </c>
      <c r="H26" s="345"/>
      <c r="K26" s="92" t="str">
        <f>IF(ISBLANK(S9),"",IF(S9&gt;S14,T14,T9))</f>
        <v/>
      </c>
      <c r="L26" s="345"/>
      <c r="P26" s="56"/>
      <c r="Q26" s="84"/>
      <c r="R26" s="77" t="str">
        <f>'[1]Fase Grupos'!AU78:AU78</f>
        <v>1DD</v>
      </c>
      <c r="S26" s="72"/>
      <c r="T26" s="40"/>
      <c r="U26" s="85"/>
      <c r="V26" s="40"/>
      <c r="X26" s="63"/>
      <c r="Y26" s="54"/>
    </row>
    <row r="27" spans="3:26" ht="15" customHeight="1" x14ac:dyDescent="0.25">
      <c r="E27" s="59"/>
      <c r="G27" s="93" t="str">
        <f>IF(ISBLANK(U31),"",IF(U31&gt;U41,V42,V32))</f>
        <v/>
      </c>
      <c r="H27" s="95" t="s">
        <v>85</v>
      </c>
      <c r="K27" s="93" t="str">
        <f>IF(ISBLANK(S9),"",IF(S9&gt;S14,T15,T10))</f>
        <v/>
      </c>
      <c r="L27" s="95" t="s">
        <v>80</v>
      </c>
      <c r="P27" s="56"/>
      <c r="Q27" s="55"/>
      <c r="R27" s="54"/>
      <c r="S27" s="54"/>
      <c r="X27" s="62" t="s">
        <v>86</v>
      </c>
      <c r="Y27" s="343"/>
      <c r="Z27" s="71" t="str">
        <f>IF(ISBLANK(W16),"",IF(W16&gt;W36,X16,X36))</f>
        <v/>
      </c>
    </row>
    <row r="28" spans="3:26" ht="15" customHeight="1" x14ac:dyDescent="0.25">
      <c r="E28" s="59"/>
      <c r="K28" s="40"/>
      <c r="L28" s="72"/>
      <c r="M28" s="71" t="str">
        <f>IF(ISBLANK(Q28),"",IF(Q30&gt;Q28,R28,R30))</f>
        <v/>
      </c>
      <c r="N28" s="343"/>
      <c r="P28" s="53"/>
      <c r="Q28" s="343"/>
      <c r="R28" s="71" t="str">
        <f>'[1]Fase Grupos'!AR60:AR60</f>
        <v>1C</v>
      </c>
      <c r="S28" s="72"/>
      <c r="T28" s="40"/>
      <c r="U28" s="85"/>
      <c r="V28" s="40"/>
      <c r="X28" s="64"/>
      <c r="Y28" s="73"/>
      <c r="Z28" s="74" t="str">
        <f>IF(ISBLANK(W16),"",IF(W16&gt;W36,X17,X37))</f>
        <v/>
      </c>
    </row>
    <row r="29" spans="3:26" ht="15" customHeight="1" x14ac:dyDescent="0.25">
      <c r="E29" s="59"/>
      <c r="K29" s="40"/>
      <c r="L29" s="72"/>
      <c r="M29" s="87" t="str">
        <f>IF(ISBLANK(Q28),"",IF(Q30&gt;Q28,R29,R31))</f>
        <v/>
      </c>
      <c r="N29" s="88"/>
      <c r="P29" s="56"/>
      <c r="Q29" s="73"/>
      <c r="R29" s="74" t="str">
        <f>'[1]Fase Grupos'!AU60:AU60</f>
        <v>1CC</v>
      </c>
      <c r="S29" s="343"/>
      <c r="T29" s="71" t="str">
        <f>IF(ISBLANK(Q28),"",IF(Q28&gt;Q30,R28,R30))</f>
        <v/>
      </c>
      <c r="U29" s="72"/>
      <c r="V29" s="40"/>
      <c r="X29" s="64"/>
      <c r="Y29" s="124"/>
      <c r="Z29" s="1"/>
    </row>
    <row r="30" spans="3:26" ht="15" customHeight="1" x14ac:dyDescent="0.25">
      <c r="C30" s="125"/>
      <c r="D30" s="125"/>
      <c r="E30" s="59"/>
      <c r="K30" s="71" t="str">
        <f>IF(ISBLANK(N28),"",IF(N28&gt;N33,M28,M33))</f>
        <v/>
      </c>
      <c r="L30" s="343"/>
      <c r="M30" s="50"/>
      <c r="N30" s="89"/>
      <c r="P30" s="53"/>
      <c r="Q30" s="347"/>
      <c r="R30" s="75" t="str">
        <f>'[1]Fase Grupos'!AR79:AR79</f>
        <v>2D</v>
      </c>
      <c r="S30" s="73"/>
      <c r="T30" s="74" t="str">
        <f>IF(ISBLANK(Q28),"",IF(Q28&gt;Q30,R29,R31))</f>
        <v/>
      </c>
      <c r="U30" s="81"/>
      <c r="V30" s="40"/>
      <c r="X30" s="63"/>
      <c r="Y30" s="54"/>
      <c r="Z30" s="1"/>
    </row>
    <row r="31" spans="3:26" ht="15" customHeight="1" x14ac:dyDescent="0.25">
      <c r="E31" s="59"/>
      <c r="K31" s="87" t="str">
        <f>IF(ISBLANK(N28),"",IF(N28&gt;N33,M29,M34))</f>
        <v/>
      </c>
      <c r="L31" s="88"/>
      <c r="M31" s="90"/>
      <c r="N31" s="89"/>
      <c r="P31" s="56"/>
      <c r="Q31" s="76"/>
      <c r="R31" s="77" t="str">
        <f>'[1]Fase Grupos'!AU79:AU79</f>
        <v>2DD</v>
      </c>
      <c r="S31" s="72"/>
      <c r="T31" s="78"/>
      <c r="U31" s="343"/>
      <c r="V31" s="71" t="str">
        <f>IF(ISBLANK(S29),"",IF(S29&gt;S34,T29,T34))</f>
        <v/>
      </c>
      <c r="X31" s="63"/>
      <c r="Y31" s="54"/>
      <c r="Z31" s="1"/>
    </row>
    <row r="32" spans="3:26" ht="15" customHeight="1" x14ac:dyDescent="0.25">
      <c r="C32" s="71" t="str">
        <f>IF(ISBLANK(F23),"",IF(F23&gt;F41,E23,E41))</f>
        <v/>
      </c>
      <c r="D32" s="343"/>
      <c r="E32" s="59"/>
      <c r="K32" s="59"/>
      <c r="L32" s="72"/>
      <c r="M32" s="50"/>
      <c r="N32" s="89"/>
      <c r="P32" s="56"/>
      <c r="Q32" s="76"/>
      <c r="R32" s="79"/>
      <c r="S32" s="72"/>
      <c r="T32" s="80" t="s">
        <v>87</v>
      </c>
      <c r="U32" s="73"/>
      <c r="V32" s="74" t="str">
        <f>IF(ISBLANK(S29),"",IF(S29&gt;S34,T230,T35))</f>
        <v/>
      </c>
      <c r="X32" s="63"/>
      <c r="Y32" s="54"/>
      <c r="Z32" s="1"/>
    </row>
    <row r="33" spans="1:26" ht="15" customHeight="1" x14ac:dyDescent="0.25">
      <c r="C33" s="87" t="str">
        <f>IF(ISBLANK(F23),"",IF(F23&gt;F41,E24,E42))</f>
        <v/>
      </c>
      <c r="D33" s="88"/>
      <c r="E33" s="59"/>
      <c r="I33" s="71" t="str">
        <f>IF(ISBLANK(L30),"",IF(L30&gt;L35,K30,K35))</f>
        <v/>
      </c>
      <c r="J33" s="343"/>
      <c r="K33" s="91"/>
      <c r="M33" s="92" t="str">
        <f>IF(ISBLANK(Q33),"",IF(Q35&gt;Q33,R33,R35))</f>
        <v/>
      </c>
      <c r="N33" s="348"/>
      <c r="P33" s="53"/>
      <c r="Q33" s="343"/>
      <c r="R33" s="71" t="str">
        <f>'[1]Fase Grupos'!AR97:AR97</f>
        <v>2E</v>
      </c>
      <c r="S33" s="81"/>
      <c r="T33" s="60"/>
      <c r="U33" s="81"/>
      <c r="W33" s="97"/>
      <c r="X33" s="63"/>
      <c r="Y33" s="54"/>
      <c r="Z33" s="1"/>
    </row>
    <row r="34" spans="1:26" ht="15" customHeight="1" x14ac:dyDescent="0.25">
      <c r="C34" s="59"/>
      <c r="E34" s="59"/>
      <c r="I34" s="87" t="str">
        <f>IF(ISBLANK(L30),"",IF(L30&gt;L35,K31,K36))</f>
        <v/>
      </c>
      <c r="J34" s="88"/>
      <c r="K34" s="59"/>
      <c r="M34" s="93" t="str">
        <f>IF(ISBLANK(Q33),"",IF(Q35&gt;Q33,R34,R36))</f>
        <v/>
      </c>
      <c r="N34" s="94"/>
      <c r="P34" s="56"/>
      <c r="Q34" s="73"/>
      <c r="R34" s="74" t="str">
        <f>'[1]Fase Grupos'!AU97:AU97</f>
        <v>2EE</v>
      </c>
      <c r="S34" s="347"/>
      <c r="T34" s="75" t="str">
        <f>IF(ISBLANK(Q33),"",IF(Q33&gt;Q35,R33,R35))</f>
        <v/>
      </c>
      <c r="U34" s="81"/>
      <c r="V34" s="60"/>
      <c r="X34" s="63"/>
      <c r="Y34" s="54"/>
      <c r="Z34" s="1"/>
    </row>
    <row r="35" spans="1:26" ht="15" customHeight="1" x14ac:dyDescent="0.25">
      <c r="C35" s="59"/>
      <c r="E35" s="59"/>
      <c r="I35" s="59"/>
      <c r="K35" s="92" t="str">
        <f>IF(ISBLANK(S39),"",IF(S39&gt;S44,T44,T39))</f>
        <v/>
      </c>
      <c r="L35" s="345"/>
      <c r="M35" s="40"/>
      <c r="N35" s="72"/>
      <c r="P35" s="53"/>
      <c r="Q35" s="347"/>
      <c r="R35" s="75" t="str">
        <f>'[1]Fase Grupos'!AR114:AR114</f>
        <v>1F</v>
      </c>
      <c r="S35" s="76"/>
      <c r="T35" s="77" t="str">
        <f>IF(ISBLANK(Q33),"",IF(Q33&gt;Q35,R34,R36))</f>
        <v/>
      </c>
      <c r="U35" s="81"/>
      <c r="V35" s="60"/>
      <c r="X35" s="63"/>
      <c r="Y35" s="54"/>
      <c r="Z35" s="1"/>
    </row>
    <row r="36" spans="1:26" ht="15" customHeight="1" x14ac:dyDescent="0.25">
      <c r="C36" s="59"/>
      <c r="E36" s="59"/>
      <c r="I36" s="59"/>
      <c r="K36" s="93" t="str">
        <f>IF(ISBLANK(S39),"",IF(S39&gt;S44,T45,T40))</f>
        <v/>
      </c>
      <c r="L36" s="95" t="s">
        <v>88</v>
      </c>
      <c r="M36" s="40"/>
      <c r="N36" s="72"/>
      <c r="P36" s="56"/>
      <c r="Q36" s="76"/>
      <c r="R36" s="77" t="str">
        <f>'[1]Fase Grupos'!AU114:AU114</f>
        <v>1FF</v>
      </c>
      <c r="S36" s="82"/>
      <c r="T36" s="40"/>
      <c r="U36" s="72"/>
      <c r="V36" s="83" t="s">
        <v>85</v>
      </c>
      <c r="W36" s="347"/>
      <c r="X36" s="75" t="str">
        <f>IF(ISBLANK(U31),"",IF(U31&gt;U41,V31,V41))</f>
        <v/>
      </c>
      <c r="Y36" s="54"/>
      <c r="Z36" s="1"/>
    </row>
    <row r="37" spans="1:26" ht="15" customHeight="1" x14ac:dyDescent="0.25">
      <c r="C37" s="59"/>
      <c r="E37" s="59"/>
      <c r="I37" s="59"/>
      <c r="K37" s="40"/>
      <c r="L37" s="81"/>
      <c r="M37" s="40"/>
      <c r="N37" s="72"/>
      <c r="P37" s="56"/>
      <c r="Q37" s="72"/>
      <c r="R37" s="79"/>
      <c r="S37" s="82"/>
      <c r="T37" s="40"/>
      <c r="U37" s="72"/>
      <c r="V37" s="86"/>
      <c r="W37" s="84"/>
      <c r="X37" s="77" t="str">
        <f>IF(ISBLANK(U31),"",IF(U31&gt;U41,V32,V42))</f>
        <v/>
      </c>
      <c r="Y37" s="54"/>
      <c r="Z37" s="1"/>
    </row>
    <row r="38" spans="1:26" ht="15" customHeight="1" x14ac:dyDescent="0.25">
      <c r="A38" s="71" t="str">
        <f>IF(ISBLANK(D32),"",IF(D32&gt;D43,C32,C43))</f>
        <v/>
      </c>
      <c r="B38" s="343"/>
      <c r="C38" s="59"/>
      <c r="E38" s="59"/>
      <c r="G38" s="71" t="str">
        <f>IF(ISBLANK(J33),"",IF(J33&gt;J43,I33,I43))</f>
        <v/>
      </c>
      <c r="H38" s="343"/>
      <c r="I38" s="50" t="s">
        <v>81</v>
      </c>
      <c r="K38" s="40"/>
      <c r="L38" s="82"/>
      <c r="M38" s="71" t="str">
        <f>IF(ISBLANK(Q38),"",IF(Q40&gt;Q38,R38,R40))</f>
        <v/>
      </c>
      <c r="N38" s="343"/>
      <c r="P38" s="53"/>
      <c r="Q38" s="343"/>
      <c r="R38" s="71" t="str">
        <f>'[1]Fase Grupos'!AR132:AR132</f>
        <v>1G</v>
      </c>
      <c r="S38" s="72"/>
      <c r="T38" s="40"/>
      <c r="U38" s="72"/>
      <c r="V38" s="60"/>
      <c r="W38" s="126"/>
      <c r="Z38" s="1"/>
    </row>
    <row r="39" spans="1:26" ht="15" customHeight="1" x14ac:dyDescent="0.25">
      <c r="A39" s="87" t="str">
        <f>IF(ISBLANK(D32),"",IF(D32&gt;D43,C33,C44))</f>
        <v/>
      </c>
      <c r="B39" s="88"/>
      <c r="C39" s="59"/>
      <c r="E39" s="59"/>
      <c r="G39" s="87" t="str">
        <f>IF(ISBLANK(J33),"",IF(J33&gt;J43,I34,I44))</f>
        <v/>
      </c>
      <c r="H39" s="88"/>
      <c r="I39" s="59"/>
      <c r="K39" s="40"/>
      <c r="L39" s="72"/>
      <c r="M39" s="87" t="str">
        <f>IF(ISBLANK(Q38),"",IF(Q40&gt;Q38,R39,R41))</f>
        <v/>
      </c>
      <c r="N39" s="88"/>
      <c r="P39" s="56"/>
      <c r="Q39" s="73"/>
      <c r="R39" s="74" t="str">
        <f>'[1]Fase Grupos'!AU132:AU132</f>
        <v>1GG</v>
      </c>
      <c r="S39" s="343"/>
      <c r="T39" s="71" t="str">
        <f>IF(ISBLANK(Q38),"",IF(Q38&gt;Q40,R38,R40))</f>
        <v/>
      </c>
      <c r="U39" s="81"/>
      <c r="V39" s="60"/>
      <c r="X39" s="54"/>
      <c r="Y39" s="54"/>
      <c r="Z39" s="1"/>
    </row>
    <row r="40" spans="1:26" ht="15" customHeight="1" x14ac:dyDescent="0.25">
      <c r="A40" s="59"/>
      <c r="C40" s="59"/>
      <c r="E40" s="59"/>
      <c r="G40" s="59"/>
      <c r="I40" s="59"/>
      <c r="K40" s="71" t="str">
        <f>IF(ISBLANK(N38),"",IF(N38&gt;N43,M38,M43))</f>
        <v/>
      </c>
      <c r="L40" s="343"/>
      <c r="M40" s="50"/>
      <c r="N40" s="72"/>
      <c r="P40" s="53"/>
      <c r="Q40" s="347"/>
      <c r="R40" s="75" t="str">
        <f>'[1]Fase Grupos'!AR151:AR151</f>
        <v>2H</v>
      </c>
      <c r="S40" s="73"/>
      <c r="T40" s="74" t="str">
        <f>IF(ISBLANK(Q38),"",IF(Q38&gt;Q40,R39,R41))</f>
        <v/>
      </c>
      <c r="U40" s="81"/>
      <c r="V40" s="60"/>
      <c r="W40" s="40"/>
      <c r="X40" s="54"/>
      <c r="Y40" s="54"/>
      <c r="Z40" s="1"/>
    </row>
    <row r="41" spans="1:26" ht="15" customHeight="1" x14ac:dyDescent="0.25">
      <c r="A41" s="59"/>
      <c r="C41" s="98"/>
      <c r="D41" s="61"/>
      <c r="E41" s="92" t="str">
        <f>IF(ISBLANK(H38),"",IF(H38&gt;H45,G38,G45))</f>
        <v/>
      </c>
      <c r="F41" s="343"/>
      <c r="G41" s="59"/>
      <c r="I41" s="59"/>
      <c r="K41" s="87" t="str">
        <f>IF(ISBLANK(N38),"",IF(N38&gt;N43,M39,M44))</f>
        <v/>
      </c>
      <c r="L41" s="88"/>
      <c r="M41" s="90"/>
      <c r="N41" s="72"/>
      <c r="P41" s="56"/>
      <c r="Q41" s="76"/>
      <c r="R41" s="77" t="str">
        <f>'[1]Fase Grupos'!AU151:AU151</f>
        <v>2HH</v>
      </c>
      <c r="S41" s="72"/>
      <c r="T41" s="83"/>
      <c r="U41" s="347"/>
      <c r="V41" s="75" t="str">
        <f>IF(ISBLANK(S39),"",IF(S39&gt;S44,T39,T44))</f>
        <v/>
      </c>
      <c r="Z41" s="1"/>
    </row>
    <row r="42" spans="1:26" ht="15" customHeight="1" x14ac:dyDescent="0.25">
      <c r="A42" s="59"/>
      <c r="C42" s="98"/>
      <c r="D42" s="61"/>
      <c r="E42" s="93" t="str">
        <f>IF(ISBLANK(H38),"",IF(H38&gt;H45,G39,G46))</f>
        <v/>
      </c>
      <c r="F42" s="88"/>
      <c r="G42" s="106" t="s">
        <v>77</v>
      </c>
      <c r="I42" s="59"/>
      <c r="K42" s="59"/>
      <c r="L42" s="72"/>
      <c r="M42" s="50"/>
      <c r="N42" s="89"/>
      <c r="P42" s="56"/>
      <c r="Q42" s="82"/>
      <c r="R42" s="79"/>
      <c r="S42" s="72"/>
      <c r="T42" s="83" t="s">
        <v>88</v>
      </c>
      <c r="U42" s="84"/>
      <c r="V42" s="77" t="str">
        <f>IF(ISBLANK(S39),"",IF(S39&gt;S44,T40,T45))</f>
        <v/>
      </c>
      <c r="Z42" s="1"/>
    </row>
    <row r="43" spans="1:26" ht="15" customHeight="1" x14ac:dyDescent="0.25">
      <c r="A43" s="59"/>
      <c r="C43" s="92" t="str">
        <f>IF(ISBLANK(W16),"",IF(W16&gt;W36,X36,X16))</f>
        <v/>
      </c>
      <c r="D43" s="345"/>
      <c r="G43" s="59"/>
      <c r="I43" s="92" t="str">
        <f>IF(ISBLANK(L40),"",IF(L40&gt;L45,K40,K45))</f>
        <v/>
      </c>
      <c r="J43" s="343"/>
      <c r="K43" s="91"/>
      <c r="M43" s="92" t="str">
        <f>IF(ISBLANK(Q43),"",IF(Q45&gt;Q43,R43,R45))</f>
        <v/>
      </c>
      <c r="N43" s="348"/>
      <c r="P43" s="53"/>
      <c r="Q43" s="343"/>
      <c r="R43" s="71" t="str">
        <f>'[1]Fase Grupos'!AR25:AR25</f>
        <v>2A</v>
      </c>
      <c r="S43" s="72"/>
      <c r="T43" s="60"/>
      <c r="U43" s="81"/>
      <c r="X43" s="54"/>
      <c r="Y43" s="54"/>
      <c r="Z43" s="1"/>
    </row>
    <row r="44" spans="1:26" ht="15" customHeight="1" x14ac:dyDescent="0.25">
      <c r="A44" s="59"/>
      <c r="C44" s="93" t="str">
        <f>IF(ISBLANK(W16),"",IF(W16&gt;W36,X37,X17))</f>
        <v/>
      </c>
      <c r="D44" s="95" t="s">
        <v>86</v>
      </c>
      <c r="G44" s="59"/>
      <c r="I44" s="93" t="str">
        <f>IF(ISBLANK(L40),"",IF(L40&gt;L45,K41,K46))</f>
        <v/>
      </c>
      <c r="J44" s="88"/>
      <c r="K44" s="59"/>
      <c r="M44" s="93" t="str">
        <f>IF(ISBLANK(Q43),"",IF(Q45&gt;Q43,R44,R46))</f>
        <v/>
      </c>
      <c r="N44" s="94"/>
      <c r="P44" s="56"/>
      <c r="Q44" s="73"/>
      <c r="R44" s="74" t="str">
        <f>'[1]Fase Grupos'!AU25:AU25</f>
        <v>2AA</v>
      </c>
      <c r="S44" s="347"/>
      <c r="T44" s="75" t="str">
        <f>IF(ISBLANK(Q43),"",IF(Q43&gt;Q45,R43,R45))</f>
        <v/>
      </c>
      <c r="U44" s="81"/>
      <c r="V44" s="40"/>
      <c r="X44" s="54"/>
      <c r="Y44" s="54"/>
      <c r="Z44" s="1"/>
    </row>
    <row r="45" spans="1:26" ht="15" customHeight="1" x14ac:dyDescent="0.25">
      <c r="A45" s="59"/>
      <c r="G45" s="92" t="str">
        <f>IF(ISBLANK(U11),"",IF(U11&gt;U21,V21,V11))</f>
        <v/>
      </c>
      <c r="H45" s="345"/>
      <c r="K45" s="92" t="str">
        <f>IF(ISBLANK(S29),"",IF(S29&gt;S34,T34,T29))</f>
        <v/>
      </c>
      <c r="L45" s="345"/>
      <c r="P45" s="53"/>
      <c r="Q45" s="347"/>
      <c r="R45" s="75" t="str">
        <f>'[1]Fase Grupos'!AR42:AR42</f>
        <v>1B</v>
      </c>
      <c r="S45" s="84"/>
      <c r="T45" s="77" t="str">
        <f>IF(ISBLANK(Q43),"",IF(Q43&gt;Q45,R44,R46))</f>
        <v/>
      </c>
      <c r="U45" s="81"/>
      <c r="V45" s="40"/>
      <c r="X45" s="54"/>
      <c r="Y45" s="54"/>
      <c r="Z45" s="1"/>
    </row>
    <row r="46" spans="1:26" ht="15" customHeight="1" x14ac:dyDescent="0.25">
      <c r="A46" s="59"/>
      <c r="G46" s="93" t="str">
        <f>IF(ISBLANK(U11),"",IF(U11&gt;U21,V22,V12))</f>
        <v/>
      </c>
      <c r="H46" s="95" t="s">
        <v>84</v>
      </c>
      <c r="K46" s="93" t="str">
        <f>IF(ISBLANK(S29),"",IF(S29&gt;S34,T35,T30))</f>
        <v/>
      </c>
      <c r="L46" s="95" t="s">
        <v>87</v>
      </c>
      <c r="Q46" s="84"/>
      <c r="R46" s="77" t="str">
        <f>'[1]Fase Grupos'!AU42:AU42</f>
        <v>1BB</v>
      </c>
      <c r="S46" s="72"/>
      <c r="T46" s="40"/>
      <c r="U46" s="85"/>
      <c r="V46" s="40"/>
      <c r="X46" s="54"/>
      <c r="Y46" s="54"/>
      <c r="Z46" s="1"/>
    </row>
    <row r="47" spans="1:26" ht="15" customHeight="1" x14ac:dyDescent="0.25">
      <c r="A47" s="57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8"/>
      <c r="Q47" s="58"/>
      <c r="R47" s="51"/>
      <c r="S47" s="51"/>
      <c r="T47" s="51"/>
      <c r="U47" s="51"/>
      <c r="V47" s="51"/>
      <c r="W47" s="51"/>
      <c r="X47" s="65"/>
      <c r="Y47" s="65"/>
      <c r="Z47" s="52"/>
    </row>
    <row r="48" spans="1:26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55"/>
      <c r="Q48" s="55"/>
      <c r="R48" s="66"/>
      <c r="S48" s="66"/>
      <c r="T48" s="66"/>
      <c r="U48" s="66"/>
      <c r="V48" s="66"/>
      <c r="W48" s="66"/>
      <c r="X48" s="66"/>
      <c r="Y48" s="66"/>
      <c r="Z48" s="67"/>
    </row>
  </sheetData>
  <sheetProtection algorithmName="SHA-512" hashValue="Bv4m3lXNBCdqsD+LYNYkT7Ug08FBXW+FrlY9QqjaIQiA1V1Eqj3ZOEAEx+NPlvcfxS0ul+FjARLAbK7HMklK2Q==" saltValue="qFQ177vFTDE9/CfwDXxWzA==" spinCount="100000" sheet="1" objects="1" scenarios="1"/>
  <mergeCells count="1">
    <mergeCell ref="A3:Z3"/>
  </mergeCells>
  <dataValidations count="3">
    <dataValidation type="list" allowBlank="1" showInputMessage="1" showErrorMessage="1" sqref="E5" xr:uid="{7CBDCA52-3B95-4C2C-9F17-FE51E194B9EB}">
      <formula1>$AD$6:$AD$8</formula1>
    </dataValidation>
    <dataValidation type="list" allowBlank="1" showInputMessage="1" showErrorMessage="1" sqref="G5" xr:uid="{C734D425-54CD-4A4A-B24A-818E186B7883}">
      <formula1>$AE$6:$AE$10</formula1>
    </dataValidation>
    <dataValidation type="list" allowBlank="1" showInputMessage="1" showErrorMessage="1" sqref="I5" xr:uid="{6B7A83A0-4313-4D62-AED9-B0FC4001C7EF}">
      <formula1>sexo</formula1>
    </dataValidation>
  </dataValidations>
  <pageMargins left="0.7" right="0.7" top="0.75" bottom="0.75" header="0.3" footer="0.3"/>
  <pageSetup paperSize="9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/>
  <dimension ref="A3:I26"/>
  <sheetViews>
    <sheetView view="pageBreakPreview" zoomScale="60" zoomScaleNormal="100" workbookViewId="0">
      <selection activeCell="S15" sqref="S15"/>
    </sheetView>
  </sheetViews>
  <sheetFormatPr defaultRowHeight="15" x14ac:dyDescent="0.25"/>
  <cols>
    <col min="1" max="1" width="6.85546875" style="23" customWidth="1"/>
    <col min="2" max="2" width="4.5703125" style="23" customWidth="1"/>
    <col min="3" max="3" width="2.42578125" style="23" customWidth="1"/>
    <col min="4" max="4" width="22.5703125" style="23" customWidth="1"/>
    <col min="5" max="5" width="30.7109375" style="23" customWidth="1"/>
    <col min="6" max="6" width="20.140625" style="23" customWidth="1"/>
    <col min="7" max="7" width="3.85546875" style="23" customWidth="1"/>
    <col min="8" max="16384" width="9.140625" style="23"/>
  </cols>
  <sheetData>
    <row r="3" spans="1:9" ht="69.75" customHeight="1" x14ac:dyDescent="0.25"/>
    <row r="5" spans="1:9" ht="31.5" customHeight="1" x14ac:dyDescent="0.25"/>
    <row r="6" spans="1:9" ht="23.25" x14ac:dyDescent="0.35">
      <c r="A6" s="169" t="str">
        <f>SORTEIO!A7</f>
        <v>Campeonato Nacional</v>
      </c>
      <c r="B6" s="169"/>
      <c r="C6" s="169"/>
      <c r="D6" s="169"/>
      <c r="E6" s="169"/>
      <c r="F6" s="169"/>
      <c r="G6" s="25"/>
    </row>
    <row r="7" spans="1:9" customFormat="1" ht="21" x14ac:dyDescent="0.35">
      <c r="A7" s="179" t="s">
        <v>132</v>
      </c>
      <c r="B7" s="179"/>
      <c r="C7" s="179"/>
      <c r="D7" s="179"/>
      <c r="E7" s="179"/>
      <c r="F7" s="179"/>
    </row>
    <row r="8" spans="1:9" customFormat="1" ht="21" x14ac:dyDescent="0.35">
      <c r="A8" s="350"/>
      <c r="B8" s="350"/>
      <c r="C8" s="350"/>
      <c r="D8" s="350"/>
      <c r="E8" s="350"/>
      <c r="F8" s="350"/>
    </row>
    <row r="9" spans="1:9" ht="15.75" x14ac:dyDescent="0.25">
      <c r="A9" s="69" t="s">
        <v>113</v>
      </c>
      <c r="B9" s="21"/>
      <c r="C9" s="351" t="str">
        <f>SORTEIO!B10</f>
        <v>Regional</v>
      </c>
      <c r="D9" s="351"/>
      <c r="E9"/>
      <c r="F9"/>
      <c r="G9" s="26"/>
    </row>
    <row r="10" spans="1:9" ht="15.75" x14ac:dyDescent="0.25">
      <c r="A10" s="70" t="s">
        <v>28</v>
      </c>
      <c r="B10" s="21"/>
      <c r="C10" s="351" t="str">
        <f>SORTEIO!B12</f>
        <v>Juvenil</v>
      </c>
      <c r="D10" s="351"/>
      <c r="E10" s="40"/>
      <c r="F10" s="27"/>
      <c r="G10" s="26"/>
      <c r="H10" s="28"/>
      <c r="I10" s="28"/>
    </row>
    <row r="11" spans="1:9" ht="15.75" x14ac:dyDescent="0.25">
      <c r="A11" s="70" t="s">
        <v>114</v>
      </c>
      <c r="B11" s="70"/>
      <c r="C11" s="351" t="str">
        <f>SORTEIO!B14</f>
        <v>Masculino</v>
      </c>
      <c r="D11" s="351"/>
      <c r="E11"/>
      <c r="F11"/>
      <c r="G11" s="26"/>
      <c r="H11" s="28"/>
      <c r="I11" s="28"/>
    </row>
    <row r="13" spans="1:9" ht="23.25" x14ac:dyDescent="0.35">
      <c r="A13" s="170" t="s">
        <v>38</v>
      </c>
      <c r="B13" s="170"/>
      <c r="C13" s="170"/>
      <c r="D13" s="170"/>
      <c r="E13" s="170"/>
      <c r="F13" s="170"/>
    </row>
    <row r="14" spans="1:9" ht="19.5" thickBot="1" x14ac:dyDescent="0.35">
      <c r="B14" s="29"/>
    </row>
    <row r="15" spans="1:9" s="30" customFormat="1" ht="26.25" customHeight="1" thickTop="1" thickBot="1" x14ac:dyDescent="0.3">
      <c r="A15" s="31"/>
      <c r="B15" s="171" t="s">
        <v>4</v>
      </c>
      <c r="C15" s="172"/>
      <c r="D15" s="172"/>
      <c r="E15" s="111" t="s">
        <v>29</v>
      </c>
      <c r="F15" s="112" t="s">
        <v>137</v>
      </c>
    </row>
    <row r="16" spans="1:9" ht="23.25" customHeight="1" thickTop="1" x14ac:dyDescent="0.25">
      <c r="A16" s="108">
        <v>1</v>
      </c>
      <c r="B16" s="173" t="str">
        <f>IF('Mapa 16'!Y7,IF('Mapa 16'!Y7&gt;'Mapa 16'!Y9,'Mapa 16'!Z7,'Mapa 16'!Z9),'Mapa 16'!Z27)</f>
        <v/>
      </c>
      <c r="C16" s="174"/>
      <c r="D16" s="174"/>
      <c r="E16" s="113" t="str">
        <f>IF('Mapa 16'!Y7,IF('Mapa 16'!Y7&gt;'Mapa 16'!Y9,'Mapa 16'!Z8,'Mapa 16'!Z10),'Mapa 16'!Z28)</f>
        <v/>
      </c>
      <c r="F16" s="114" t="e">
        <f>VLOOKUP(B16,SORTEIO!$B$18:$D$49,3,FALSE)</f>
        <v>#N/A</v>
      </c>
    </row>
    <row r="17" spans="1:6" ht="23.25" customHeight="1" x14ac:dyDescent="0.25">
      <c r="A17" s="109">
        <v>2</v>
      </c>
      <c r="B17" s="175" t="str">
        <f>IF('Mapa 16'!Y7,IF('Mapa 16'!Y7&gt;'Mapa 16'!Y9,'Mapa 16'!Z9,'Mapa 16'!Z7),'Mapa 16'!A38)</f>
        <v/>
      </c>
      <c r="C17" s="176"/>
      <c r="D17" s="176"/>
      <c r="E17" s="107" t="str">
        <f>IF('Mapa 16'!Y7,IF('Mapa 16'!Y7&gt;'Mapa 16'!Y9,'Mapa 16'!Z10,'Mapa 16'!Z8),'Mapa 16'!A39)</f>
        <v/>
      </c>
      <c r="F17" s="115" t="e">
        <f>VLOOKUP(B17,SORTEIO!$B$18:$D$49,3,FALSE)</f>
        <v>#N/A</v>
      </c>
    </row>
    <row r="18" spans="1:6" ht="23.25" customHeight="1" x14ac:dyDescent="0.25">
      <c r="A18" s="109">
        <v>3</v>
      </c>
      <c r="B18" s="175" t="str">
        <f>IF('Mapa 16'!D32&gt;'Mapa 16'!D43,'Mapa 16'!C43,'Mapa 16'!C32)</f>
        <v/>
      </c>
      <c r="C18" s="176"/>
      <c r="D18" s="176"/>
      <c r="E18" s="107" t="str">
        <f>IF('Mapa 16'!D32&gt;'Mapa 16'!D43,'Mapa 16'!C44,'Mapa 16'!C33)</f>
        <v/>
      </c>
      <c r="F18" s="115" t="e">
        <f>VLOOKUP(B18,SORTEIO!$B$18:$D$49,3,FALSE)</f>
        <v>#N/A</v>
      </c>
    </row>
    <row r="19" spans="1:6" ht="23.25" customHeight="1" x14ac:dyDescent="0.25">
      <c r="A19" s="109">
        <v>4</v>
      </c>
      <c r="B19" s="175" t="str">
        <f>IF('Mapa 16'!F23&gt;'Mapa 16'!F41,'Mapa 16'!E41,'Mapa 16'!E23)</f>
        <v/>
      </c>
      <c r="C19" s="176"/>
      <c r="D19" s="176"/>
      <c r="E19" s="107" t="str">
        <f>IF('Mapa 16'!F23&gt;'Mapa 16'!F41,'Mapa 16'!E42,'Mapa 16'!E24)</f>
        <v/>
      </c>
      <c r="F19" s="115" t="e">
        <f>VLOOKUP(B19,SORTEIO!$B$18:$D$49,3,FALSE)</f>
        <v>#N/A</v>
      </c>
    </row>
    <row r="20" spans="1:6" ht="23.25" customHeight="1" x14ac:dyDescent="0.25">
      <c r="A20" s="109">
        <v>5</v>
      </c>
      <c r="B20" s="175" t="str">
        <f>IF('Mapa 16'!B7&gt;'Mapa 16'!B9,'Mapa 16'!A7,'Mapa 16'!A9)</f>
        <v/>
      </c>
      <c r="C20" s="176"/>
      <c r="D20" s="176"/>
      <c r="E20" s="107" t="str">
        <f>IF('Mapa 16'!B7&gt;'Mapa 16'!B9,'Mapa 16'!A8,'Mapa 16'!A10)</f>
        <v/>
      </c>
      <c r="F20" s="115" t="e">
        <f>VLOOKUP(B20,SORTEIO!$B$18:$D$49,3,FALSE)</f>
        <v>#N/A</v>
      </c>
    </row>
    <row r="21" spans="1:6" ht="23.25" customHeight="1" x14ac:dyDescent="0.25">
      <c r="A21" s="109">
        <v>6</v>
      </c>
      <c r="B21" s="175" t="str">
        <f>IF('Mapa 16'!B7&gt;'Mapa 16'!B9,'Mapa 16'!A9,'Mapa 16'!A7)</f>
        <v/>
      </c>
      <c r="C21" s="176"/>
      <c r="D21" s="176"/>
      <c r="E21" s="107" t="str">
        <f>IF('Mapa 16'!B7&gt;'Mapa 16'!B9,'Mapa 16'!A10,'Mapa 16'!A8)</f>
        <v/>
      </c>
      <c r="F21" s="115" t="e">
        <f>VLOOKUP(B21,SORTEIO!$B$18:$D$49,3,FALSE)</f>
        <v>#N/A</v>
      </c>
    </row>
    <row r="22" spans="1:6" ht="23.25" customHeight="1" x14ac:dyDescent="0.25">
      <c r="A22" s="109">
        <v>7</v>
      </c>
      <c r="B22" s="175" t="str">
        <f>IF('Mapa 16'!B13&gt;'Mapa 16'!B15,'Mapa 16'!A13,'Mapa 16'!A15)</f>
        <v/>
      </c>
      <c r="C22" s="176"/>
      <c r="D22" s="176"/>
      <c r="E22" s="107" t="str">
        <f>IF('Mapa 16'!B13&gt;'Mapa 16'!B15,'Mapa 16'!A14,'Mapa 16'!A16)</f>
        <v/>
      </c>
      <c r="F22" s="115" t="e">
        <f>VLOOKUP(B22,SORTEIO!$B$18:$D$49,3,FALSE)</f>
        <v>#N/A</v>
      </c>
    </row>
    <row r="23" spans="1:6" ht="23.25" customHeight="1" thickBot="1" x14ac:dyDescent="0.3">
      <c r="A23" s="110">
        <v>8</v>
      </c>
      <c r="B23" s="177" t="str">
        <f>IF('Mapa 16'!B13&gt;'Mapa 16'!B15,'Mapa 16'!A15,'Mapa 16'!A13)</f>
        <v/>
      </c>
      <c r="C23" s="178"/>
      <c r="D23" s="178"/>
      <c r="E23" s="116" t="str">
        <f>IF('Mapa 16'!B13&gt;'Mapa 16'!B15,'Mapa 16'!A16,'Mapa 16'!A14)</f>
        <v/>
      </c>
      <c r="F23" s="117" t="e">
        <f>VLOOKUP(B23,SORTEIO!$B$18:$D$49,3,FALSE)</f>
        <v>#N/A</v>
      </c>
    </row>
    <row r="24" spans="1:6" ht="15.75" thickTop="1" x14ac:dyDescent="0.25"/>
    <row r="26" spans="1:6" x14ac:dyDescent="0.25">
      <c r="E26" s="352">
        <f ca="1">NOW()</f>
        <v>44651.49856990741</v>
      </c>
    </row>
  </sheetData>
  <sheetProtection algorithmName="SHA-512" hashValue="fiSShke5IjL6H4aKujkisgNqjibPIvayhCWvL+6Gaj2ske6YZNpALILXuKK42cq5C5WjvQcVltqR33BsY0v2iw==" saltValue="YOv8MPdNDAhqJ/fuGuOelA==" spinCount="100000" sheet="1" objects="1" scenarios="1"/>
  <mergeCells count="15">
    <mergeCell ref="B23:D23"/>
    <mergeCell ref="B18:D18"/>
    <mergeCell ref="B19:D19"/>
    <mergeCell ref="B20:D20"/>
    <mergeCell ref="B21:D21"/>
    <mergeCell ref="B22:D22"/>
    <mergeCell ref="A6:F6"/>
    <mergeCell ref="A13:F13"/>
    <mergeCell ref="B15:D15"/>
    <mergeCell ref="B16:D16"/>
    <mergeCell ref="B17:D17"/>
    <mergeCell ref="A7:F7"/>
    <mergeCell ref="C9:D9"/>
    <mergeCell ref="C10:D10"/>
    <mergeCell ref="C11:D11"/>
  </mergeCells>
  <phoneticPr fontId="3" type="noConversion"/>
  <dataValidations count="1">
    <dataValidation type="list" allowBlank="1" showInputMessage="1" showErrorMessage="1" sqref="H10:I11 E10" xr:uid="{00000000-0002-0000-0800-000000000000}">
      <formula1>Escalão</formula1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horizontalDpi="4294967295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AS672"/>
  <sheetViews>
    <sheetView topLeftCell="A341" zoomScale="70" zoomScaleNormal="70" workbookViewId="0">
      <selection activeCell="L690" sqref="L690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156" t="str">
        <f>SORTEIO!A7</f>
        <v>Campeonato Nacional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45" s="17" customFormat="1" ht="26.25" x14ac:dyDescent="0.4">
      <c r="A2" s="157" t="s">
        <v>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</row>
    <row r="3" spans="1:45" s="7" customFormat="1" ht="19.5" thickBot="1" x14ac:dyDescent="0.35">
      <c r="A3" s="158" t="str">
        <f>CONCATENATE(SORTEIO!B12," ",SORTEIO!B14)</f>
        <v>Juvenil Masculino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159" t="s">
        <v>40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1"/>
    </row>
    <row r="5" spans="1:45" s="7" customFormat="1" ht="20.25" thickTop="1" thickBot="1" x14ac:dyDescent="0.35">
      <c r="A5" s="143" t="s">
        <v>41</v>
      </c>
      <c r="B5" s="144"/>
      <c r="C5" s="144"/>
      <c r="D5" s="144"/>
      <c r="E5" s="144"/>
      <c r="F5" s="144"/>
      <c r="G5" s="145"/>
      <c r="H5" s="143" t="s">
        <v>42</v>
      </c>
      <c r="I5" s="144"/>
      <c r="J5" s="144"/>
      <c r="K5" s="144"/>
      <c r="L5" s="144"/>
      <c r="M5" s="144"/>
      <c r="N5" s="145"/>
      <c r="O5" s="143" t="s">
        <v>43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5"/>
      <c r="AC5" s="143" t="s">
        <v>44</v>
      </c>
      <c r="AD5" s="144"/>
      <c r="AE5" s="144"/>
      <c r="AF5" s="144"/>
      <c r="AG5" s="144"/>
      <c r="AH5" s="144"/>
      <c r="AI5" s="145"/>
      <c r="AJ5" s="143" t="s">
        <v>45</v>
      </c>
      <c r="AK5" s="144"/>
      <c r="AL5" s="144"/>
      <c r="AM5" s="144"/>
      <c r="AN5" s="144"/>
      <c r="AO5" s="144"/>
      <c r="AP5" s="145"/>
    </row>
    <row r="6" spans="1:45" s="18" customFormat="1" ht="63" thickTop="1" thickBot="1" x14ac:dyDescent="0.95">
      <c r="A6" s="149">
        <v>1</v>
      </c>
      <c r="B6" s="150"/>
      <c r="C6" s="150"/>
      <c r="D6" s="150"/>
      <c r="E6" s="150"/>
      <c r="F6" s="150"/>
      <c r="G6" s="151"/>
      <c r="H6" s="149" t="s">
        <v>2</v>
      </c>
      <c r="I6" s="150"/>
      <c r="J6" s="150"/>
      <c r="K6" s="150"/>
      <c r="L6" s="150"/>
      <c r="M6" s="150"/>
      <c r="N6" s="151"/>
      <c r="O6" s="152"/>
      <c r="P6" s="150"/>
      <c r="Q6" s="150"/>
      <c r="R6" s="150"/>
      <c r="S6" s="150"/>
      <c r="T6" s="150"/>
      <c r="U6" s="150"/>
      <c r="V6" s="150"/>
      <c r="W6" s="150"/>
      <c r="X6" s="10" t="s">
        <v>46</v>
      </c>
      <c r="Y6" s="150"/>
      <c r="Z6" s="150"/>
      <c r="AA6" s="150"/>
      <c r="AB6" s="151"/>
      <c r="AC6" s="153"/>
      <c r="AD6" s="154"/>
      <c r="AE6" s="154"/>
      <c r="AF6" s="154"/>
      <c r="AG6" s="154"/>
      <c r="AH6" s="154"/>
      <c r="AI6" s="155"/>
      <c r="AJ6" s="153"/>
      <c r="AK6" s="154"/>
      <c r="AL6" s="154"/>
      <c r="AM6" s="154"/>
      <c r="AN6" s="154"/>
      <c r="AO6" s="154"/>
      <c r="AP6" s="155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customHeight="1" thickTop="1" thickBot="1" x14ac:dyDescent="0.35">
      <c r="A8" s="143" t="s">
        <v>47</v>
      </c>
      <c r="B8" s="144"/>
      <c r="C8" s="145"/>
      <c r="D8" s="143" t="s">
        <v>48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46" t="s">
        <v>115</v>
      </c>
      <c r="S8" s="147"/>
      <c r="T8" s="147"/>
      <c r="U8" s="147"/>
      <c r="V8" s="147"/>
      <c r="W8" s="147"/>
      <c r="X8" s="148"/>
      <c r="Y8" s="143" t="s">
        <v>50</v>
      </c>
      <c r="Z8" s="144"/>
      <c r="AA8" s="145"/>
      <c r="AB8" s="143" t="s">
        <v>51</v>
      </c>
      <c r="AC8" s="144"/>
      <c r="AD8" s="145"/>
      <c r="AE8" s="143" t="s">
        <v>52</v>
      </c>
      <c r="AF8" s="144"/>
      <c r="AG8" s="145"/>
      <c r="AH8" s="143" t="s">
        <v>53</v>
      </c>
      <c r="AI8" s="144"/>
      <c r="AJ8" s="145"/>
      <c r="AK8" s="143" t="s">
        <v>54</v>
      </c>
      <c r="AL8" s="144"/>
      <c r="AM8" s="145"/>
      <c r="AN8" s="143" t="s">
        <v>55</v>
      </c>
      <c r="AO8" s="144"/>
      <c r="AP8" s="145"/>
    </row>
    <row r="9" spans="1:45" s="19" customFormat="1" ht="48" thickTop="1" thickBot="1" x14ac:dyDescent="0.75">
      <c r="A9" s="131">
        <f>VLOOKUP(1,'Fase Grupos'!$AM$14:$AP$21,2,FALSE)</f>
        <v>0</v>
      </c>
      <c r="B9" s="132"/>
      <c r="C9" s="133"/>
      <c r="D9" s="134">
        <f>VLOOKUP(1,'Fase Grupos'!$AM$14:$AP$21,3,FALSE)</f>
        <v>0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137">
        <f>VLOOKUP(1,'Fase Grupos'!$AM$14:$AP$21,4,FALSE)</f>
        <v>0</v>
      </c>
      <c r="S9" s="138"/>
      <c r="T9" s="138"/>
      <c r="U9" s="138"/>
      <c r="V9" s="138"/>
      <c r="W9" s="138"/>
      <c r="X9" s="139"/>
      <c r="Y9" s="140"/>
      <c r="Z9" s="141"/>
      <c r="AA9" s="142"/>
      <c r="AB9" s="140"/>
      <c r="AC9" s="141"/>
      <c r="AD9" s="142"/>
      <c r="AE9" s="140"/>
      <c r="AF9" s="141"/>
      <c r="AG9" s="142"/>
      <c r="AH9" s="140"/>
      <c r="AI9" s="141"/>
      <c r="AJ9" s="142"/>
      <c r="AK9" s="140"/>
      <c r="AL9" s="141"/>
      <c r="AM9" s="142"/>
      <c r="AN9" s="140"/>
      <c r="AO9" s="141"/>
      <c r="AP9" s="142"/>
      <c r="AS9" s="20"/>
    </row>
    <row r="10" spans="1:45" s="19" customFormat="1" ht="48" customHeight="1" thickTop="1" thickBot="1" x14ac:dyDescent="0.75">
      <c r="A10" s="131">
        <f>VLOOKUP(3,'Fase Grupos'!$AM$14:$AP$21,2,FALSE)</f>
        <v>0</v>
      </c>
      <c r="B10" s="132"/>
      <c r="C10" s="133"/>
      <c r="D10" s="134">
        <f>VLOOKUP(3,'Fase Grupos'!$AM$14:$AP$21,3,FALSE)</f>
        <v>0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  <c r="R10" s="137">
        <f>VLOOKUP(3,'Fase Grupos'!$AM$14:$AP$21,4,FALSE)</f>
        <v>0</v>
      </c>
      <c r="S10" s="138"/>
      <c r="T10" s="138"/>
      <c r="U10" s="138"/>
      <c r="V10" s="138"/>
      <c r="W10" s="138"/>
      <c r="X10" s="139"/>
      <c r="Y10" s="140"/>
      <c r="Z10" s="141"/>
      <c r="AA10" s="142"/>
      <c r="AB10" s="140"/>
      <c r="AC10" s="141"/>
      <c r="AD10" s="142"/>
      <c r="AE10" s="140"/>
      <c r="AF10" s="141"/>
      <c r="AG10" s="142"/>
      <c r="AH10" s="140"/>
      <c r="AI10" s="141"/>
      <c r="AJ10" s="142"/>
      <c r="AK10" s="140"/>
      <c r="AL10" s="141"/>
      <c r="AM10" s="142"/>
      <c r="AN10" s="140"/>
      <c r="AO10" s="141"/>
      <c r="AP10" s="142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129" t="s">
        <v>56</v>
      </c>
      <c r="B12" s="129"/>
      <c r="C12" s="129"/>
      <c r="D12" s="129"/>
      <c r="E12" s="129"/>
      <c r="F12" s="9"/>
      <c r="G12" s="9"/>
      <c r="H12" s="11"/>
      <c r="I12" s="11"/>
      <c r="J12" s="11"/>
      <c r="K12" s="11"/>
      <c r="L12" s="11"/>
      <c r="M12" s="11"/>
      <c r="N12" s="11"/>
      <c r="O12" s="11"/>
      <c r="P12" s="11"/>
      <c r="Q12" s="129" t="s">
        <v>57</v>
      </c>
      <c r="R12" s="129"/>
      <c r="S12" s="129"/>
      <c r="T12" s="129"/>
      <c r="U12" s="129"/>
      <c r="V12" s="129"/>
      <c r="W12" s="129"/>
      <c r="X12" s="12"/>
      <c r="Y12" s="9"/>
      <c r="Z12" s="9"/>
      <c r="AA12" s="9"/>
      <c r="AB12" s="11"/>
      <c r="AC12" s="11"/>
      <c r="AD12" s="11"/>
      <c r="AE12" s="11"/>
      <c r="AF12" s="11"/>
      <c r="AG12" s="11"/>
      <c r="AH12" s="11"/>
      <c r="AI12" s="129" t="s">
        <v>58</v>
      </c>
      <c r="AJ12" s="129"/>
      <c r="AK12" s="129"/>
      <c r="AL12" s="130"/>
      <c r="AM12" s="130"/>
      <c r="AN12" s="13" t="s">
        <v>46</v>
      </c>
      <c r="AO12" s="130"/>
      <c r="AP12" s="130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hidden="1" x14ac:dyDescent="0.55000000000000004">
      <c r="A15" s="156" t="str">
        <f>SORTEIO!A7</f>
        <v>Campeonato Nacional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</row>
    <row r="16" spans="1:45" s="17" customFormat="1" ht="26.25" hidden="1" x14ac:dyDescent="0.4">
      <c r="A16" s="157" t="s">
        <v>39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</row>
    <row r="17" spans="1:45" s="7" customFormat="1" ht="19.5" hidden="1" thickBot="1" x14ac:dyDescent="0.35">
      <c r="A17" s="158" t="str">
        <f>CONCATENATE(SORTEIO!B12," ",SORTEIO!B14)</f>
        <v>Juvenil Masculino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R17" s="8"/>
      <c r="S17" s="8"/>
      <c r="T17" s="8"/>
      <c r="U17" s="8"/>
      <c r="V17" s="8"/>
      <c r="W17" s="8"/>
      <c r="X17" s="8"/>
    </row>
    <row r="18" spans="1:45" s="17" customFormat="1" ht="27.75" hidden="1" thickTop="1" thickBot="1" x14ac:dyDescent="0.45">
      <c r="A18" s="159" t="s">
        <v>40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1"/>
    </row>
    <row r="19" spans="1:45" s="7" customFormat="1" ht="20.25" hidden="1" thickTop="1" thickBot="1" x14ac:dyDescent="0.35">
      <c r="A19" s="143" t="s">
        <v>41</v>
      </c>
      <c r="B19" s="144"/>
      <c r="C19" s="144"/>
      <c r="D19" s="144"/>
      <c r="E19" s="144"/>
      <c r="F19" s="144"/>
      <c r="G19" s="145"/>
      <c r="H19" s="143" t="s">
        <v>42</v>
      </c>
      <c r="I19" s="144"/>
      <c r="J19" s="144"/>
      <c r="K19" s="144"/>
      <c r="L19" s="144"/>
      <c r="M19" s="144"/>
      <c r="N19" s="145"/>
      <c r="O19" s="143" t="s">
        <v>43</v>
      </c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5"/>
      <c r="AC19" s="143" t="s">
        <v>44</v>
      </c>
      <c r="AD19" s="144"/>
      <c r="AE19" s="144"/>
      <c r="AF19" s="144"/>
      <c r="AG19" s="144"/>
      <c r="AH19" s="144"/>
      <c r="AI19" s="145"/>
      <c r="AJ19" s="143" t="s">
        <v>45</v>
      </c>
      <c r="AK19" s="144"/>
      <c r="AL19" s="144"/>
      <c r="AM19" s="144"/>
      <c r="AN19" s="144"/>
      <c r="AO19" s="144"/>
      <c r="AP19" s="145"/>
    </row>
    <row r="20" spans="1:45" s="18" customFormat="1" ht="63" hidden="1" thickTop="1" thickBot="1" x14ac:dyDescent="0.95">
      <c r="A20" s="149">
        <v>2</v>
      </c>
      <c r="B20" s="150"/>
      <c r="C20" s="150"/>
      <c r="D20" s="150"/>
      <c r="E20" s="150"/>
      <c r="F20" s="150"/>
      <c r="G20" s="151"/>
      <c r="H20" s="149" t="s">
        <v>2</v>
      </c>
      <c r="I20" s="150"/>
      <c r="J20" s="150"/>
      <c r="K20" s="150"/>
      <c r="L20" s="150"/>
      <c r="M20" s="150"/>
      <c r="N20" s="151"/>
      <c r="O20" s="152"/>
      <c r="P20" s="150"/>
      <c r="Q20" s="150"/>
      <c r="R20" s="150"/>
      <c r="S20" s="150"/>
      <c r="T20" s="150"/>
      <c r="U20" s="150"/>
      <c r="V20" s="150"/>
      <c r="W20" s="150"/>
      <c r="X20" s="10" t="s">
        <v>46</v>
      </c>
      <c r="Y20" s="150"/>
      <c r="Z20" s="150"/>
      <c r="AA20" s="150"/>
      <c r="AB20" s="151"/>
      <c r="AC20" s="153"/>
      <c r="AD20" s="154"/>
      <c r="AE20" s="154"/>
      <c r="AF20" s="154"/>
      <c r="AG20" s="154"/>
      <c r="AH20" s="154"/>
      <c r="AI20" s="155"/>
      <c r="AJ20" s="153"/>
      <c r="AK20" s="154"/>
      <c r="AL20" s="154"/>
      <c r="AM20" s="154"/>
      <c r="AN20" s="154"/>
      <c r="AO20" s="154"/>
      <c r="AP20" s="155"/>
      <c r="AS20" s="7"/>
    </row>
    <row r="21" spans="1:45" s="7" customFormat="1" ht="20.25" hidden="1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hidden="1" customHeight="1" thickTop="1" thickBot="1" x14ac:dyDescent="0.35">
      <c r="A22" s="143" t="s">
        <v>47</v>
      </c>
      <c r="B22" s="144"/>
      <c r="C22" s="145"/>
      <c r="D22" s="143" t="s">
        <v>48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5"/>
      <c r="R22" s="146" t="s">
        <v>115</v>
      </c>
      <c r="S22" s="147"/>
      <c r="T22" s="147"/>
      <c r="U22" s="147"/>
      <c r="V22" s="147"/>
      <c r="W22" s="147"/>
      <c r="X22" s="148"/>
      <c r="Y22" s="143" t="s">
        <v>50</v>
      </c>
      <c r="Z22" s="144"/>
      <c r="AA22" s="145"/>
      <c r="AB22" s="143" t="s">
        <v>51</v>
      </c>
      <c r="AC22" s="144"/>
      <c r="AD22" s="145"/>
      <c r="AE22" s="143" t="s">
        <v>52</v>
      </c>
      <c r="AF22" s="144"/>
      <c r="AG22" s="145"/>
      <c r="AH22" s="143" t="s">
        <v>53</v>
      </c>
      <c r="AI22" s="144"/>
      <c r="AJ22" s="145"/>
      <c r="AK22" s="143" t="s">
        <v>54</v>
      </c>
      <c r="AL22" s="144"/>
      <c r="AM22" s="145"/>
      <c r="AN22" s="143" t="s">
        <v>55</v>
      </c>
      <c r="AO22" s="144"/>
      <c r="AP22" s="145"/>
    </row>
    <row r="23" spans="1:45" s="19" customFormat="1" ht="48" hidden="1" customHeight="1" thickTop="1" thickBot="1" x14ac:dyDescent="0.75">
      <c r="A23" s="131">
        <f>VLOOKUP(2,'Fase Grupos'!$AM$14:$AP$21,2,FALSE)</f>
        <v>0</v>
      </c>
      <c r="B23" s="132"/>
      <c r="C23" s="133"/>
      <c r="D23" s="134">
        <f>VLOOKUP(2,'Fase Grupos'!$AM$14:$AP$21,3,FALSE)</f>
        <v>0</v>
      </c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6"/>
      <c r="R23" s="137">
        <f>VLOOKUP(2,'Fase Grupos'!$AM$14:$AP$21,4,FALSE)</f>
        <v>0</v>
      </c>
      <c r="S23" s="138"/>
      <c r="T23" s="138"/>
      <c r="U23" s="138"/>
      <c r="V23" s="138"/>
      <c r="W23" s="138"/>
      <c r="X23" s="139"/>
      <c r="Y23" s="140"/>
      <c r="Z23" s="141"/>
      <c r="AA23" s="142"/>
      <c r="AB23" s="140"/>
      <c r="AC23" s="141"/>
      <c r="AD23" s="142"/>
      <c r="AE23" s="140"/>
      <c r="AF23" s="141"/>
      <c r="AG23" s="142"/>
      <c r="AH23" s="140"/>
      <c r="AI23" s="141"/>
      <c r="AJ23" s="142"/>
      <c r="AK23" s="140"/>
      <c r="AL23" s="141"/>
      <c r="AM23" s="142"/>
      <c r="AN23" s="140"/>
      <c r="AO23" s="141"/>
      <c r="AP23" s="142"/>
      <c r="AS23" s="20"/>
    </row>
    <row r="24" spans="1:45" s="19" customFormat="1" ht="48" hidden="1" customHeight="1" thickTop="1" thickBot="1" x14ac:dyDescent="0.75">
      <c r="A24" s="131">
        <f>VLOOKUP(4,'Fase Grupos'!$AM$14:$AP$21,2,FALSE)</f>
        <v>0</v>
      </c>
      <c r="B24" s="132"/>
      <c r="C24" s="133"/>
      <c r="D24" s="134">
        <f>VLOOKUP(4,'Fase Grupos'!$AM$14:$AP$21,3,FALSE)</f>
        <v>0</v>
      </c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7">
        <f>VLOOKUP(4,'Fase Grupos'!$AM$14:$AP$21,4,FALSE)</f>
        <v>0</v>
      </c>
      <c r="S24" s="138"/>
      <c r="T24" s="138"/>
      <c r="U24" s="138"/>
      <c r="V24" s="138"/>
      <c r="W24" s="138"/>
      <c r="X24" s="139"/>
      <c r="Y24" s="140"/>
      <c r="Z24" s="141"/>
      <c r="AA24" s="142"/>
      <c r="AB24" s="140"/>
      <c r="AC24" s="141"/>
      <c r="AD24" s="142"/>
      <c r="AE24" s="140"/>
      <c r="AF24" s="141"/>
      <c r="AG24" s="142"/>
      <c r="AH24" s="140"/>
      <c r="AI24" s="141"/>
      <c r="AJ24" s="142"/>
      <c r="AK24" s="140"/>
      <c r="AL24" s="141"/>
      <c r="AM24" s="142"/>
      <c r="AN24" s="140"/>
      <c r="AO24" s="141"/>
      <c r="AP24" s="142"/>
    </row>
    <row r="25" spans="1:45" s="7" customFormat="1" ht="24" hidden="1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hidden="1" thickBot="1" x14ac:dyDescent="0.35">
      <c r="A26" s="129" t="s">
        <v>56</v>
      </c>
      <c r="B26" s="129"/>
      <c r="C26" s="129"/>
      <c r="D26" s="129"/>
      <c r="E26" s="129"/>
      <c r="F26" s="68"/>
      <c r="G26" s="68"/>
      <c r="H26" s="11"/>
      <c r="I26" s="11"/>
      <c r="J26" s="11"/>
      <c r="K26" s="11"/>
      <c r="L26" s="11"/>
      <c r="M26" s="11"/>
      <c r="N26" s="11"/>
      <c r="O26" s="11"/>
      <c r="P26" s="11"/>
      <c r="Q26" s="129" t="s">
        <v>57</v>
      </c>
      <c r="R26" s="129"/>
      <c r="S26" s="129"/>
      <c r="T26" s="129"/>
      <c r="U26" s="129"/>
      <c r="V26" s="129"/>
      <c r="W26" s="129"/>
      <c r="X26" s="12"/>
      <c r="Y26" s="68"/>
      <c r="Z26" s="68"/>
      <c r="AA26" s="68"/>
      <c r="AB26" s="11"/>
      <c r="AC26" s="11"/>
      <c r="AD26" s="11"/>
      <c r="AE26" s="11"/>
      <c r="AF26" s="11"/>
      <c r="AG26" s="11"/>
      <c r="AH26" s="11"/>
      <c r="AI26" s="129" t="s">
        <v>58</v>
      </c>
      <c r="AJ26" s="129"/>
      <c r="AK26" s="129"/>
      <c r="AL26" s="130"/>
      <c r="AM26" s="130"/>
      <c r="AN26" s="13" t="s">
        <v>46</v>
      </c>
      <c r="AO26" s="130"/>
      <c r="AP26" s="130"/>
    </row>
    <row r="27" spans="1:45" s="14" customFormat="1" ht="13.5" hidden="1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hidden="1" x14ac:dyDescent="0.2">
      <c r="R28" s="15"/>
      <c r="S28" s="15"/>
      <c r="T28" s="15"/>
      <c r="U28" s="15"/>
      <c r="V28" s="15"/>
      <c r="W28" s="15"/>
      <c r="X28" s="15"/>
    </row>
    <row r="29" spans="1:45" s="16" customFormat="1" ht="36" x14ac:dyDescent="0.55000000000000004">
      <c r="A29" s="156" t="str">
        <f>SORTEIO!A7</f>
        <v>Campeonato Nacional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</row>
    <row r="30" spans="1:45" s="17" customFormat="1" ht="26.25" x14ac:dyDescent="0.4">
      <c r="A30" s="157" t="s">
        <v>39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</row>
    <row r="31" spans="1:45" s="7" customFormat="1" ht="19.5" thickBot="1" x14ac:dyDescent="0.35">
      <c r="A31" s="158" t="str">
        <f>CONCATENATE(SORTEIO!B12," ",SORTEIO!B14)</f>
        <v>Juvenil Masculino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R31" s="8"/>
      <c r="S31" s="8"/>
      <c r="T31" s="8"/>
      <c r="U31" s="8"/>
      <c r="V31" s="8"/>
      <c r="W31" s="8"/>
      <c r="X31" s="8"/>
    </row>
    <row r="32" spans="1:45" s="17" customFormat="1" ht="27.75" thickTop="1" thickBot="1" x14ac:dyDescent="0.45">
      <c r="A32" s="159" t="s">
        <v>40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1"/>
    </row>
    <row r="33" spans="1:45" s="7" customFormat="1" ht="20.25" thickTop="1" thickBot="1" x14ac:dyDescent="0.35">
      <c r="A33" s="143" t="s">
        <v>41</v>
      </c>
      <c r="B33" s="144"/>
      <c r="C33" s="144"/>
      <c r="D33" s="144"/>
      <c r="E33" s="144"/>
      <c r="F33" s="144"/>
      <c r="G33" s="145"/>
      <c r="H33" s="143" t="s">
        <v>42</v>
      </c>
      <c r="I33" s="144"/>
      <c r="J33" s="144"/>
      <c r="K33" s="144"/>
      <c r="L33" s="144"/>
      <c r="M33" s="144"/>
      <c r="N33" s="145"/>
      <c r="O33" s="143" t="s">
        <v>43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5"/>
      <c r="AC33" s="143" t="s">
        <v>44</v>
      </c>
      <c r="AD33" s="144"/>
      <c r="AE33" s="144"/>
      <c r="AF33" s="144"/>
      <c r="AG33" s="144"/>
      <c r="AH33" s="144"/>
      <c r="AI33" s="145"/>
      <c r="AJ33" s="143" t="s">
        <v>45</v>
      </c>
      <c r="AK33" s="144"/>
      <c r="AL33" s="144"/>
      <c r="AM33" s="144"/>
      <c r="AN33" s="144"/>
      <c r="AO33" s="144"/>
      <c r="AP33" s="145"/>
    </row>
    <row r="34" spans="1:45" s="18" customFormat="1" ht="63" thickTop="1" thickBot="1" x14ac:dyDescent="0.95">
      <c r="A34" s="149">
        <v>2</v>
      </c>
      <c r="B34" s="150"/>
      <c r="C34" s="150"/>
      <c r="D34" s="150"/>
      <c r="E34" s="150"/>
      <c r="F34" s="150"/>
      <c r="G34" s="151"/>
      <c r="H34" s="149" t="s">
        <v>2</v>
      </c>
      <c r="I34" s="150"/>
      <c r="J34" s="150"/>
      <c r="K34" s="150"/>
      <c r="L34" s="150"/>
      <c r="M34" s="150"/>
      <c r="N34" s="151"/>
      <c r="O34" s="152"/>
      <c r="P34" s="150"/>
      <c r="Q34" s="150"/>
      <c r="R34" s="150"/>
      <c r="S34" s="150"/>
      <c r="T34" s="150"/>
      <c r="U34" s="150"/>
      <c r="V34" s="150"/>
      <c r="W34" s="150"/>
      <c r="X34" s="10" t="s">
        <v>46</v>
      </c>
      <c r="Y34" s="150"/>
      <c r="Z34" s="150"/>
      <c r="AA34" s="150"/>
      <c r="AB34" s="151"/>
      <c r="AC34" s="153"/>
      <c r="AD34" s="154"/>
      <c r="AE34" s="154"/>
      <c r="AF34" s="154"/>
      <c r="AG34" s="154"/>
      <c r="AH34" s="154"/>
      <c r="AI34" s="155"/>
      <c r="AJ34" s="153"/>
      <c r="AK34" s="154"/>
      <c r="AL34" s="154"/>
      <c r="AM34" s="154"/>
      <c r="AN34" s="154"/>
      <c r="AO34" s="154"/>
      <c r="AP34" s="155"/>
      <c r="AS34" s="7"/>
    </row>
    <row r="35" spans="1:45" s="7" customFormat="1" ht="20.25" thickTop="1" thickBot="1" x14ac:dyDescent="0.35">
      <c r="R35" s="8"/>
      <c r="S35" s="8"/>
      <c r="T35" s="8"/>
      <c r="U35" s="8"/>
      <c r="V35" s="8"/>
      <c r="W35" s="8"/>
      <c r="X35" s="8"/>
    </row>
    <row r="36" spans="1:45" s="7" customFormat="1" ht="20.25" customHeight="1" thickTop="1" thickBot="1" x14ac:dyDescent="0.35">
      <c r="A36" s="143" t="s">
        <v>47</v>
      </c>
      <c r="B36" s="144"/>
      <c r="C36" s="145"/>
      <c r="D36" s="143" t="s">
        <v>48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5"/>
      <c r="R36" s="146" t="s">
        <v>115</v>
      </c>
      <c r="S36" s="147"/>
      <c r="T36" s="147"/>
      <c r="U36" s="147"/>
      <c r="V36" s="147"/>
      <c r="W36" s="147"/>
      <c r="X36" s="148"/>
      <c r="Y36" s="143" t="s">
        <v>50</v>
      </c>
      <c r="Z36" s="144"/>
      <c r="AA36" s="145"/>
      <c r="AB36" s="143" t="s">
        <v>51</v>
      </c>
      <c r="AC36" s="144"/>
      <c r="AD36" s="145"/>
      <c r="AE36" s="143" t="s">
        <v>52</v>
      </c>
      <c r="AF36" s="144"/>
      <c r="AG36" s="145"/>
      <c r="AH36" s="143" t="s">
        <v>53</v>
      </c>
      <c r="AI36" s="144"/>
      <c r="AJ36" s="145"/>
      <c r="AK36" s="143" t="s">
        <v>54</v>
      </c>
      <c r="AL36" s="144"/>
      <c r="AM36" s="145"/>
      <c r="AN36" s="143" t="s">
        <v>55</v>
      </c>
      <c r="AO36" s="144"/>
      <c r="AP36" s="145"/>
    </row>
    <row r="37" spans="1:45" s="19" customFormat="1" ht="48" customHeight="1" thickTop="1" thickBot="1" x14ac:dyDescent="0.75">
      <c r="A37" s="131">
        <f>VLOOKUP(1,'Fase Grupos'!$AM$14:$AP$21,2,FALSE)</f>
        <v>0</v>
      </c>
      <c r="B37" s="132"/>
      <c r="C37" s="133"/>
      <c r="D37" s="134">
        <f>VLOOKUP(1,'Fase Grupos'!$AM$14:$AP$21,3,FALSE)</f>
        <v>0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6"/>
      <c r="R37" s="137">
        <f>VLOOKUP(1,'Fase Grupos'!$AM$14:$AP$21,4,FALSE)</f>
        <v>0</v>
      </c>
      <c r="S37" s="138"/>
      <c r="T37" s="138"/>
      <c r="U37" s="138"/>
      <c r="V37" s="138"/>
      <c r="W37" s="138"/>
      <c r="X37" s="139"/>
      <c r="Y37" s="140"/>
      <c r="Z37" s="141"/>
      <c r="AA37" s="142"/>
      <c r="AB37" s="140"/>
      <c r="AC37" s="141"/>
      <c r="AD37" s="142"/>
      <c r="AE37" s="140"/>
      <c r="AF37" s="141"/>
      <c r="AG37" s="142"/>
      <c r="AH37" s="140"/>
      <c r="AI37" s="141"/>
      <c r="AJ37" s="142"/>
      <c r="AK37" s="140"/>
      <c r="AL37" s="141"/>
      <c r="AM37" s="142"/>
      <c r="AN37" s="140"/>
      <c r="AO37" s="141"/>
      <c r="AP37" s="142"/>
      <c r="AS37" s="20"/>
    </row>
    <row r="38" spans="1:45" s="19" customFormat="1" ht="48" customHeight="1" thickTop="1" thickBot="1" x14ac:dyDescent="0.75">
      <c r="A38" s="131">
        <f>VLOOKUP(2,'Fase Grupos'!$AM$14:$AP$21,2,FALSE)</f>
        <v>0</v>
      </c>
      <c r="B38" s="132"/>
      <c r="C38" s="133"/>
      <c r="D38" s="134">
        <f>VLOOKUP(2,'Fase Grupos'!$AM$14:$AP$21,3,FALSE)</f>
        <v>0</v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6"/>
      <c r="R38" s="137">
        <f>VLOOKUP(2,'Fase Grupos'!$AM$14:$AP$21,4,FALSE)</f>
        <v>0</v>
      </c>
      <c r="S38" s="138"/>
      <c r="T38" s="138"/>
      <c r="U38" s="138"/>
      <c r="V38" s="138"/>
      <c r="W38" s="138"/>
      <c r="X38" s="139"/>
      <c r="Y38" s="140"/>
      <c r="Z38" s="141"/>
      <c r="AA38" s="142"/>
      <c r="AB38" s="140"/>
      <c r="AC38" s="141"/>
      <c r="AD38" s="142"/>
      <c r="AE38" s="140"/>
      <c r="AF38" s="141"/>
      <c r="AG38" s="142"/>
      <c r="AH38" s="140"/>
      <c r="AI38" s="141"/>
      <c r="AJ38" s="142"/>
      <c r="AK38" s="140"/>
      <c r="AL38" s="141"/>
      <c r="AM38" s="142"/>
      <c r="AN38" s="140"/>
      <c r="AO38" s="141"/>
      <c r="AP38" s="142"/>
    </row>
    <row r="39" spans="1:45" s="7" customFormat="1" ht="24" customHeight="1" thickTop="1" x14ac:dyDescent="0.3">
      <c r="R39" s="8"/>
      <c r="S39" s="8"/>
      <c r="T39" s="8"/>
      <c r="U39" s="8"/>
      <c r="V39" s="8"/>
      <c r="W39" s="8"/>
      <c r="X39" s="8"/>
    </row>
    <row r="40" spans="1:45" s="7" customFormat="1" ht="19.5" thickBot="1" x14ac:dyDescent="0.35">
      <c r="A40" s="129" t="s">
        <v>56</v>
      </c>
      <c r="B40" s="129"/>
      <c r="C40" s="129"/>
      <c r="D40" s="129"/>
      <c r="E40" s="129"/>
      <c r="F40" s="68"/>
      <c r="G40" s="68"/>
      <c r="H40" s="11"/>
      <c r="I40" s="11"/>
      <c r="J40" s="11"/>
      <c r="K40" s="11"/>
      <c r="L40" s="11"/>
      <c r="M40" s="11"/>
      <c r="N40" s="11"/>
      <c r="O40" s="11"/>
      <c r="P40" s="11"/>
      <c r="Q40" s="129" t="s">
        <v>57</v>
      </c>
      <c r="R40" s="129"/>
      <c r="S40" s="129"/>
      <c r="T40" s="129"/>
      <c r="U40" s="129"/>
      <c r="V40" s="129"/>
      <c r="W40" s="129"/>
      <c r="X40" s="12"/>
      <c r="Y40" s="68"/>
      <c r="Z40" s="68"/>
      <c r="AA40" s="68"/>
      <c r="AB40" s="11"/>
      <c r="AC40" s="11"/>
      <c r="AD40" s="11"/>
      <c r="AE40" s="11"/>
      <c r="AF40" s="11"/>
      <c r="AG40" s="11"/>
      <c r="AH40" s="11"/>
      <c r="AI40" s="129" t="s">
        <v>58</v>
      </c>
      <c r="AJ40" s="129"/>
      <c r="AK40" s="129"/>
      <c r="AL40" s="130"/>
      <c r="AM40" s="130"/>
      <c r="AN40" s="13" t="s">
        <v>46</v>
      </c>
      <c r="AO40" s="130"/>
      <c r="AP40" s="130"/>
    </row>
    <row r="41" spans="1:45" s="14" customFormat="1" ht="13.5" thickTop="1" x14ac:dyDescent="0.2">
      <c r="R41" s="15"/>
      <c r="S41" s="15"/>
      <c r="T41" s="15"/>
      <c r="U41" s="15"/>
      <c r="V41" s="15"/>
      <c r="W41" s="15"/>
      <c r="X41" s="15"/>
    </row>
    <row r="42" spans="1:45" s="14" customFormat="1" ht="12.75" x14ac:dyDescent="0.2">
      <c r="R42" s="15"/>
      <c r="S42" s="15"/>
      <c r="T42" s="15"/>
      <c r="U42" s="15"/>
      <c r="V42" s="15"/>
      <c r="W42" s="15"/>
      <c r="X42" s="15"/>
    </row>
    <row r="43" spans="1:45" s="16" customFormat="1" ht="36" hidden="1" x14ac:dyDescent="0.55000000000000004">
      <c r="A43" s="156" t="str">
        <f>SORTEIO!A7</f>
        <v>Campeonato Nacional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</row>
    <row r="44" spans="1:45" s="17" customFormat="1" ht="26.25" hidden="1" x14ac:dyDescent="0.4">
      <c r="A44" s="157" t="s">
        <v>39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</row>
    <row r="45" spans="1:45" s="7" customFormat="1" ht="19.5" hidden="1" thickBot="1" x14ac:dyDescent="0.35">
      <c r="A45" s="158" t="str">
        <f>CONCATENATE(SORTEIO!B12," ",SORTEIO!B14)</f>
        <v>Juvenil Masculino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R45" s="8"/>
      <c r="S45" s="8"/>
      <c r="T45" s="8"/>
      <c r="U45" s="8"/>
      <c r="V45" s="8"/>
      <c r="W45" s="8"/>
      <c r="X45" s="8"/>
    </row>
    <row r="46" spans="1:45" s="17" customFormat="1" ht="27.75" hidden="1" thickTop="1" thickBot="1" x14ac:dyDescent="0.45">
      <c r="A46" s="159" t="s">
        <v>40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1"/>
    </row>
    <row r="47" spans="1:45" s="7" customFormat="1" ht="20.25" hidden="1" thickTop="1" thickBot="1" x14ac:dyDescent="0.35">
      <c r="A47" s="143" t="s">
        <v>41</v>
      </c>
      <c r="B47" s="144"/>
      <c r="C47" s="144"/>
      <c r="D47" s="144"/>
      <c r="E47" s="144"/>
      <c r="F47" s="144"/>
      <c r="G47" s="145"/>
      <c r="H47" s="143" t="s">
        <v>42</v>
      </c>
      <c r="I47" s="144"/>
      <c r="J47" s="144"/>
      <c r="K47" s="144"/>
      <c r="L47" s="144"/>
      <c r="M47" s="144"/>
      <c r="N47" s="145"/>
      <c r="O47" s="143" t="s">
        <v>43</v>
      </c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5"/>
      <c r="AC47" s="143" t="s">
        <v>44</v>
      </c>
      <c r="AD47" s="144"/>
      <c r="AE47" s="144"/>
      <c r="AF47" s="144"/>
      <c r="AG47" s="144"/>
      <c r="AH47" s="144"/>
      <c r="AI47" s="145"/>
      <c r="AJ47" s="143" t="s">
        <v>45</v>
      </c>
      <c r="AK47" s="144"/>
      <c r="AL47" s="144"/>
      <c r="AM47" s="144"/>
      <c r="AN47" s="144"/>
      <c r="AO47" s="144"/>
      <c r="AP47" s="145"/>
    </row>
    <row r="48" spans="1:45" s="18" customFormat="1" ht="63" hidden="1" thickTop="1" thickBot="1" x14ac:dyDescent="0.95">
      <c r="A48" s="149">
        <v>4</v>
      </c>
      <c r="B48" s="150"/>
      <c r="C48" s="150"/>
      <c r="D48" s="150"/>
      <c r="E48" s="150"/>
      <c r="F48" s="150"/>
      <c r="G48" s="151"/>
      <c r="H48" s="149" t="s">
        <v>2</v>
      </c>
      <c r="I48" s="150"/>
      <c r="J48" s="150"/>
      <c r="K48" s="150"/>
      <c r="L48" s="150"/>
      <c r="M48" s="150"/>
      <c r="N48" s="151"/>
      <c r="O48" s="152"/>
      <c r="P48" s="150"/>
      <c r="Q48" s="150"/>
      <c r="R48" s="150"/>
      <c r="S48" s="150"/>
      <c r="T48" s="150"/>
      <c r="U48" s="150"/>
      <c r="V48" s="150"/>
      <c r="W48" s="150"/>
      <c r="X48" s="10" t="s">
        <v>46</v>
      </c>
      <c r="Y48" s="150"/>
      <c r="Z48" s="150"/>
      <c r="AA48" s="150"/>
      <c r="AB48" s="151"/>
      <c r="AC48" s="153"/>
      <c r="AD48" s="154"/>
      <c r="AE48" s="154"/>
      <c r="AF48" s="154"/>
      <c r="AG48" s="154"/>
      <c r="AH48" s="154"/>
      <c r="AI48" s="155"/>
      <c r="AJ48" s="153"/>
      <c r="AK48" s="154"/>
      <c r="AL48" s="154"/>
      <c r="AM48" s="154"/>
      <c r="AN48" s="154"/>
      <c r="AO48" s="154"/>
      <c r="AP48" s="155"/>
      <c r="AS48" s="7"/>
    </row>
    <row r="49" spans="1:45" s="7" customFormat="1" ht="20.25" hidden="1" thickTop="1" thickBot="1" x14ac:dyDescent="0.35">
      <c r="R49" s="8"/>
      <c r="S49" s="8"/>
      <c r="T49" s="8"/>
      <c r="U49" s="8"/>
      <c r="V49" s="8"/>
      <c r="W49" s="8"/>
      <c r="X49" s="8"/>
    </row>
    <row r="50" spans="1:45" s="7" customFormat="1" ht="20.25" hidden="1" customHeight="1" thickTop="1" thickBot="1" x14ac:dyDescent="0.35">
      <c r="A50" s="143" t="s">
        <v>47</v>
      </c>
      <c r="B50" s="144"/>
      <c r="C50" s="145"/>
      <c r="D50" s="143" t="s">
        <v>48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5"/>
      <c r="R50" s="146" t="s">
        <v>115</v>
      </c>
      <c r="S50" s="147"/>
      <c r="T50" s="147"/>
      <c r="U50" s="147"/>
      <c r="V50" s="147"/>
      <c r="W50" s="147"/>
      <c r="X50" s="148"/>
      <c r="Y50" s="143" t="s">
        <v>50</v>
      </c>
      <c r="Z50" s="144"/>
      <c r="AA50" s="145"/>
      <c r="AB50" s="143" t="s">
        <v>51</v>
      </c>
      <c r="AC50" s="144"/>
      <c r="AD50" s="145"/>
      <c r="AE50" s="143" t="s">
        <v>52</v>
      </c>
      <c r="AF50" s="144"/>
      <c r="AG50" s="145"/>
      <c r="AH50" s="143" t="s">
        <v>53</v>
      </c>
      <c r="AI50" s="144"/>
      <c r="AJ50" s="145"/>
      <c r="AK50" s="143" t="s">
        <v>54</v>
      </c>
      <c r="AL50" s="144"/>
      <c r="AM50" s="145"/>
      <c r="AN50" s="143" t="s">
        <v>55</v>
      </c>
      <c r="AO50" s="144"/>
      <c r="AP50" s="145"/>
    </row>
    <row r="51" spans="1:45" s="19" customFormat="1" ht="48" hidden="1" customHeight="1" thickTop="1" thickBot="1" x14ac:dyDescent="0.75">
      <c r="A51" s="131">
        <f>VLOOKUP(3,'Fase Grupos'!$AM$14:$AP$21,2,FALSE)</f>
        <v>0</v>
      </c>
      <c r="B51" s="132"/>
      <c r="C51" s="133"/>
      <c r="D51" s="134">
        <f>VLOOKUP(3,'Fase Grupos'!$AM$14:$AP$21,3,FALSE)</f>
        <v>0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6"/>
      <c r="R51" s="137">
        <f>VLOOKUP(3,'Fase Grupos'!$AM$14:$AP$21,4,FALSE)</f>
        <v>0</v>
      </c>
      <c r="S51" s="138"/>
      <c r="T51" s="138"/>
      <c r="U51" s="138"/>
      <c r="V51" s="138"/>
      <c r="W51" s="138"/>
      <c r="X51" s="139"/>
      <c r="Y51" s="140"/>
      <c r="Z51" s="141"/>
      <c r="AA51" s="142"/>
      <c r="AB51" s="140"/>
      <c r="AC51" s="141"/>
      <c r="AD51" s="142"/>
      <c r="AE51" s="140"/>
      <c r="AF51" s="141"/>
      <c r="AG51" s="142"/>
      <c r="AH51" s="140"/>
      <c r="AI51" s="141"/>
      <c r="AJ51" s="142"/>
      <c r="AK51" s="140"/>
      <c r="AL51" s="141"/>
      <c r="AM51" s="142"/>
      <c r="AN51" s="140"/>
      <c r="AO51" s="141"/>
      <c r="AP51" s="142"/>
      <c r="AS51" s="20"/>
    </row>
    <row r="52" spans="1:45" s="19" customFormat="1" ht="48" hidden="1" customHeight="1" thickTop="1" thickBot="1" x14ac:dyDescent="0.75">
      <c r="A52" s="131">
        <f>VLOOKUP(4,'Fase Grupos'!$AM$14:$AP$21,2,FALSE)</f>
        <v>0</v>
      </c>
      <c r="B52" s="132"/>
      <c r="C52" s="133"/>
      <c r="D52" s="134">
        <f>VLOOKUP(4,'Fase Grupos'!$AM$14:$AP$21,3,FALSE)</f>
        <v>0</v>
      </c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6"/>
      <c r="R52" s="137">
        <f>VLOOKUP(4,'Fase Grupos'!$AM$14:$AP$21,4,FALSE)</f>
        <v>0</v>
      </c>
      <c r="S52" s="138"/>
      <c r="T52" s="138"/>
      <c r="U52" s="138"/>
      <c r="V52" s="138"/>
      <c r="W52" s="138"/>
      <c r="X52" s="139"/>
      <c r="Y52" s="140"/>
      <c r="Z52" s="141"/>
      <c r="AA52" s="142"/>
      <c r="AB52" s="140"/>
      <c r="AC52" s="141"/>
      <c r="AD52" s="142"/>
      <c r="AE52" s="140"/>
      <c r="AF52" s="141"/>
      <c r="AG52" s="142"/>
      <c r="AH52" s="140"/>
      <c r="AI52" s="141"/>
      <c r="AJ52" s="142"/>
      <c r="AK52" s="140"/>
      <c r="AL52" s="141"/>
      <c r="AM52" s="142"/>
      <c r="AN52" s="140"/>
      <c r="AO52" s="141"/>
      <c r="AP52" s="142"/>
    </row>
    <row r="53" spans="1:45" s="7" customFormat="1" ht="24" hidden="1" customHeight="1" thickTop="1" x14ac:dyDescent="0.3">
      <c r="R53" s="8"/>
      <c r="S53" s="8"/>
      <c r="T53" s="8"/>
      <c r="U53" s="8"/>
      <c r="V53" s="8"/>
      <c r="W53" s="8"/>
      <c r="X53" s="8"/>
    </row>
    <row r="54" spans="1:45" s="7" customFormat="1" ht="19.5" hidden="1" thickBot="1" x14ac:dyDescent="0.35">
      <c r="A54" s="129" t="s">
        <v>56</v>
      </c>
      <c r="B54" s="129"/>
      <c r="C54" s="129"/>
      <c r="D54" s="129"/>
      <c r="E54" s="129"/>
      <c r="F54" s="68"/>
      <c r="G54" s="68"/>
      <c r="H54" s="11"/>
      <c r="I54" s="11"/>
      <c r="J54" s="11"/>
      <c r="K54" s="11"/>
      <c r="L54" s="11"/>
      <c r="M54" s="11"/>
      <c r="N54" s="11"/>
      <c r="O54" s="11"/>
      <c r="P54" s="11"/>
      <c r="Q54" s="129" t="s">
        <v>57</v>
      </c>
      <c r="R54" s="129"/>
      <c r="S54" s="129"/>
      <c r="T54" s="129"/>
      <c r="U54" s="129"/>
      <c r="V54" s="129"/>
      <c r="W54" s="129"/>
      <c r="X54" s="12"/>
      <c r="Y54" s="68"/>
      <c r="Z54" s="68"/>
      <c r="AA54" s="68"/>
      <c r="AB54" s="11"/>
      <c r="AC54" s="11"/>
      <c r="AD54" s="11"/>
      <c r="AE54" s="11"/>
      <c r="AF54" s="11"/>
      <c r="AG54" s="11"/>
      <c r="AH54" s="11"/>
      <c r="AI54" s="129" t="s">
        <v>58</v>
      </c>
      <c r="AJ54" s="129"/>
      <c r="AK54" s="129"/>
      <c r="AL54" s="130"/>
      <c r="AM54" s="130"/>
      <c r="AN54" s="13" t="s">
        <v>46</v>
      </c>
      <c r="AO54" s="130"/>
      <c r="AP54" s="130"/>
    </row>
    <row r="55" spans="1:45" s="14" customFormat="1" ht="13.5" hidden="1" thickTop="1" x14ac:dyDescent="0.2">
      <c r="R55" s="15"/>
      <c r="S55" s="15"/>
      <c r="T55" s="15"/>
      <c r="U55" s="15"/>
      <c r="V55" s="15"/>
      <c r="W55" s="15"/>
      <c r="X55" s="15"/>
    </row>
    <row r="56" spans="1:45" s="14" customFormat="1" ht="12.75" hidden="1" x14ac:dyDescent="0.2">
      <c r="R56" s="15"/>
      <c r="S56" s="15"/>
      <c r="T56" s="15"/>
      <c r="U56" s="15"/>
      <c r="V56" s="15"/>
      <c r="W56" s="15"/>
      <c r="X56" s="15"/>
    </row>
    <row r="57" spans="1:45" s="16" customFormat="1" ht="36" hidden="1" x14ac:dyDescent="0.55000000000000004">
      <c r="A57" s="156" t="str">
        <f>SORTEIO!A7</f>
        <v>Campeonato Nacional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</row>
    <row r="58" spans="1:45" s="17" customFormat="1" ht="26.25" hidden="1" x14ac:dyDescent="0.4">
      <c r="A58" s="157" t="s">
        <v>39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</row>
    <row r="59" spans="1:45" s="7" customFormat="1" ht="19.5" hidden="1" thickBot="1" x14ac:dyDescent="0.35">
      <c r="A59" s="158" t="str">
        <f>CONCATENATE(SORTEIO!B12," ",SORTEIO!B14)</f>
        <v>Juvenil Masculino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R59" s="8"/>
      <c r="S59" s="8"/>
      <c r="T59" s="8"/>
      <c r="U59" s="8"/>
      <c r="V59" s="8"/>
      <c r="W59" s="8"/>
      <c r="X59" s="8"/>
    </row>
    <row r="60" spans="1:45" s="17" customFormat="1" ht="27.75" hidden="1" thickTop="1" thickBot="1" x14ac:dyDescent="0.45">
      <c r="A60" s="159" t="s">
        <v>40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1"/>
    </row>
    <row r="61" spans="1:45" s="7" customFormat="1" ht="20.25" hidden="1" thickTop="1" thickBot="1" x14ac:dyDescent="0.35">
      <c r="A61" s="143" t="s">
        <v>41</v>
      </c>
      <c r="B61" s="144"/>
      <c r="C61" s="144"/>
      <c r="D61" s="144"/>
      <c r="E61" s="144"/>
      <c r="F61" s="144"/>
      <c r="G61" s="145"/>
      <c r="H61" s="143" t="s">
        <v>42</v>
      </c>
      <c r="I61" s="144"/>
      <c r="J61" s="144"/>
      <c r="K61" s="144"/>
      <c r="L61" s="144"/>
      <c r="M61" s="144"/>
      <c r="N61" s="145"/>
      <c r="O61" s="143" t="s">
        <v>43</v>
      </c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5"/>
      <c r="AC61" s="143" t="s">
        <v>44</v>
      </c>
      <c r="AD61" s="144"/>
      <c r="AE61" s="144"/>
      <c r="AF61" s="144"/>
      <c r="AG61" s="144"/>
      <c r="AH61" s="144"/>
      <c r="AI61" s="145"/>
      <c r="AJ61" s="143" t="s">
        <v>45</v>
      </c>
      <c r="AK61" s="144"/>
      <c r="AL61" s="144"/>
      <c r="AM61" s="144"/>
      <c r="AN61" s="144"/>
      <c r="AO61" s="144"/>
      <c r="AP61" s="145"/>
    </row>
    <row r="62" spans="1:45" s="18" customFormat="1" ht="63" hidden="1" thickTop="1" thickBot="1" x14ac:dyDescent="0.95">
      <c r="A62" s="149">
        <v>5</v>
      </c>
      <c r="B62" s="150"/>
      <c r="C62" s="150"/>
      <c r="D62" s="150"/>
      <c r="E62" s="150"/>
      <c r="F62" s="150"/>
      <c r="G62" s="151"/>
      <c r="H62" s="149" t="s">
        <v>2</v>
      </c>
      <c r="I62" s="150"/>
      <c r="J62" s="150"/>
      <c r="K62" s="150"/>
      <c r="L62" s="150"/>
      <c r="M62" s="150"/>
      <c r="N62" s="151"/>
      <c r="O62" s="152"/>
      <c r="P62" s="150"/>
      <c r="Q62" s="150"/>
      <c r="R62" s="150"/>
      <c r="S62" s="150"/>
      <c r="T62" s="150"/>
      <c r="U62" s="150"/>
      <c r="V62" s="150"/>
      <c r="W62" s="150"/>
      <c r="X62" s="10" t="s">
        <v>46</v>
      </c>
      <c r="Y62" s="150"/>
      <c r="Z62" s="150"/>
      <c r="AA62" s="150"/>
      <c r="AB62" s="151"/>
      <c r="AC62" s="153"/>
      <c r="AD62" s="154"/>
      <c r="AE62" s="154"/>
      <c r="AF62" s="154"/>
      <c r="AG62" s="154"/>
      <c r="AH62" s="154"/>
      <c r="AI62" s="155"/>
      <c r="AJ62" s="153"/>
      <c r="AK62" s="154"/>
      <c r="AL62" s="154"/>
      <c r="AM62" s="154"/>
      <c r="AN62" s="154"/>
      <c r="AO62" s="154"/>
      <c r="AP62" s="155"/>
      <c r="AS62" s="7"/>
    </row>
    <row r="63" spans="1:45" s="7" customFormat="1" ht="20.25" hidden="1" thickTop="1" thickBot="1" x14ac:dyDescent="0.35">
      <c r="R63" s="8"/>
      <c r="S63" s="8"/>
      <c r="T63" s="8"/>
      <c r="U63" s="8"/>
      <c r="V63" s="8"/>
      <c r="W63" s="8"/>
      <c r="X63" s="8"/>
    </row>
    <row r="64" spans="1:45" s="7" customFormat="1" ht="20.25" hidden="1" customHeight="1" thickTop="1" thickBot="1" x14ac:dyDescent="0.35">
      <c r="A64" s="143" t="s">
        <v>47</v>
      </c>
      <c r="B64" s="144"/>
      <c r="C64" s="145"/>
      <c r="D64" s="143" t="s">
        <v>48</v>
      </c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5"/>
      <c r="R64" s="146" t="s">
        <v>115</v>
      </c>
      <c r="S64" s="147"/>
      <c r="T64" s="147"/>
      <c r="U64" s="147"/>
      <c r="V64" s="147"/>
      <c r="W64" s="147"/>
      <c r="X64" s="148"/>
      <c r="Y64" s="143" t="s">
        <v>50</v>
      </c>
      <c r="Z64" s="144"/>
      <c r="AA64" s="145"/>
      <c r="AB64" s="143" t="s">
        <v>51</v>
      </c>
      <c r="AC64" s="144"/>
      <c r="AD64" s="145"/>
      <c r="AE64" s="143" t="s">
        <v>52</v>
      </c>
      <c r="AF64" s="144"/>
      <c r="AG64" s="145"/>
      <c r="AH64" s="143" t="s">
        <v>53</v>
      </c>
      <c r="AI64" s="144"/>
      <c r="AJ64" s="145"/>
      <c r="AK64" s="143" t="s">
        <v>54</v>
      </c>
      <c r="AL64" s="144"/>
      <c r="AM64" s="145"/>
      <c r="AN64" s="143" t="s">
        <v>55</v>
      </c>
      <c r="AO64" s="144"/>
      <c r="AP64" s="145"/>
    </row>
    <row r="65" spans="1:45" s="19" customFormat="1" ht="48" hidden="1" customHeight="1" thickTop="1" thickBot="1" x14ac:dyDescent="0.75">
      <c r="A65" s="131">
        <f>VLOOKUP(1,'Fase Grupos'!$AM$14:$AP$21,2,FALSE)</f>
        <v>0</v>
      </c>
      <c r="B65" s="132"/>
      <c r="C65" s="133"/>
      <c r="D65" s="134">
        <f>VLOOKUP(1,'Fase Grupos'!$AM$14:$AP$21,3,FALSE)</f>
        <v>0</v>
      </c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6"/>
      <c r="R65" s="137">
        <f>VLOOKUP(1,'Fase Grupos'!$AM$14:$AP$21,4,FALSE)</f>
        <v>0</v>
      </c>
      <c r="S65" s="138"/>
      <c r="T65" s="138"/>
      <c r="U65" s="138"/>
      <c r="V65" s="138"/>
      <c r="W65" s="138"/>
      <c r="X65" s="139"/>
      <c r="Y65" s="140"/>
      <c r="Z65" s="141"/>
      <c r="AA65" s="142"/>
      <c r="AB65" s="140"/>
      <c r="AC65" s="141"/>
      <c r="AD65" s="142"/>
      <c r="AE65" s="140"/>
      <c r="AF65" s="141"/>
      <c r="AG65" s="142"/>
      <c r="AH65" s="140"/>
      <c r="AI65" s="141"/>
      <c r="AJ65" s="142"/>
      <c r="AK65" s="140"/>
      <c r="AL65" s="141"/>
      <c r="AM65" s="142"/>
      <c r="AN65" s="140"/>
      <c r="AO65" s="141"/>
      <c r="AP65" s="142"/>
      <c r="AS65" s="20"/>
    </row>
    <row r="66" spans="1:45" s="19" customFormat="1" ht="48" hidden="1" customHeight="1" thickTop="1" thickBot="1" x14ac:dyDescent="0.75">
      <c r="A66" s="131">
        <f>VLOOKUP(4,'Fase Grupos'!$AM$14:$AP$21,2,FALSE)</f>
        <v>0</v>
      </c>
      <c r="B66" s="132"/>
      <c r="C66" s="133"/>
      <c r="D66" s="134">
        <f>VLOOKUP(4,'Fase Grupos'!$AM$14:$AP$21,3,FALSE)</f>
        <v>0</v>
      </c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6"/>
      <c r="R66" s="137">
        <f>VLOOKUP(4,'Fase Grupos'!$AM$14:$AP$21,4,FALSE)</f>
        <v>0</v>
      </c>
      <c r="S66" s="138"/>
      <c r="T66" s="138"/>
      <c r="U66" s="138"/>
      <c r="V66" s="138"/>
      <c r="W66" s="138"/>
      <c r="X66" s="139"/>
      <c r="Y66" s="140"/>
      <c r="Z66" s="141"/>
      <c r="AA66" s="142"/>
      <c r="AB66" s="140"/>
      <c r="AC66" s="141"/>
      <c r="AD66" s="142"/>
      <c r="AE66" s="140"/>
      <c r="AF66" s="141"/>
      <c r="AG66" s="142"/>
      <c r="AH66" s="140"/>
      <c r="AI66" s="141"/>
      <c r="AJ66" s="142"/>
      <c r="AK66" s="140"/>
      <c r="AL66" s="141"/>
      <c r="AM66" s="142"/>
      <c r="AN66" s="140"/>
      <c r="AO66" s="141"/>
      <c r="AP66" s="142"/>
    </row>
    <row r="67" spans="1:45" s="7" customFormat="1" ht="24" hidden="1" customHeight="1" thickTop="1" x14ac:dyDescent="0.3">
      <c r="R67" s="8"/>
      <c r="S67" s="8"/>
      <c r="T67" s="8"/>
      <c r="U67" s="8"/>
      <c r="V67" s="8"/>
      <c r="W67" s="8"/>
      <c r="X67" s="8"/>
    </row>
    <row r="68" spans="1:45" s="7" customFormat="1" ht="19.5" hidden="1" thickBot="1" x14ac:dyDescent="0.35">
      <c r="A68" s="129" t="s">
        <v>56</v>
      </c>
      <c r="B68" s="129"/>
      <c r="C68" s="129"/>
      <c r="D68" s="129"/>
      <c r="E68" s="129"/>
      <c r="F68" s="68"/>
      <c r="G68" s="68"/>
      <c r="H68" s="11"/>
      <c r="I68" s="11"/>
      <c r="J68" s="11"/>
      <c r="K68" s="11"/>
      <c r="L68" s="11"/>
      <c r="M68" s="11"/>
      <c r="N68" s="11"/>
      <c r="O68" s="11"/>
      <c r="P68" s="11"/>
      <c r="Q68" s="129" t="s">
        <v>57</v>
      </c>
      <c r="R68" s="129"/>
      <c r="S68" s="129"/>
      <c r="T68" s="129"/>
      <c r="U68" s="129"/>
      <c r="V68" s="129"/>
      <c r="W68" s="129"/>
      <c r="X68" s="12"/>
      <c r="Y68" s="68"/>
      <c r="Z68" s="68"/>
      <c r="AA68" s="68"/>
      <c r="AB68" s="11"/>
      <c r="AC68" s="11"/>
      <c r="AD68" s="11"/>
      <c r="AE68" s="11"/>
      <c r="AF68" s="11"/>
      <c r="AG68" s="11"/>
      <c r="AH68" s="11"/>
      <c r="AI68" s="129" t="s">
        <v>58</v>
      </c>
      <c r="AJ68" s="129"/>
      <c r="AK68" s="129"/>
      <c r="AL68" s="130"/>
      <c r="AM68" s="130"/>
      <c r="AN68" s="13" t="s">
        <v>46</v>
      </c>
      <c r="AO68" s="130"/>
      <c r="AP68" s="130"/>
    </row>
    <row r="69" spans="1:45" s="14" customFormat="1" ht="13.5" hidden="1" thickTop="1" x14ac:dyDescent="0.2">
      <c r="R69" s="15"/>
      <c r="S69" s="15"/>
      <c r="T69" s="15"/>
      <c r="U69" s="15"/>
      <c r="V69" s="15"/>
      <c r="W69" s="15"/>
      <c r="X69" s="15"/>
    </row>
    <row r="70" spans="1:45" s="14" customFormat="1" ht="12.75" hidden="1" x14ac:dyDescent="0.2">
      <c r="R70" s="15"/>
      <c r="S70" s="15"/>
      <c r="T70" s="15"/>
      <c r="U70" s="15"/>
      <c r="V70" s="15"/>
      <c r="W70" s="15"/>
      <c r="X70" s="15"/>
    </row>
    <row r="71" spans="1:45" s="16" customFormat="1" ht="36" x14ac:dyDescent="0.55000000000000004">
      <c r="A71" s="156" t="str">
        <f>SORTEIO!A7</f>
        <v>Campeonato Nacional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</row>
    <row r="72" spans="1:45" s="17" customFormat="1" ht="26.25" x14ac:dyDescent="0.4">
      <c r="A72" s="157" t="s">
        <v>39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</row>
    <row r="73" spans="1:45" s="7" customFormat="1" ht="19.5" thickBot="1" x14ac:dyDescent="0.35">
      <c r="A73" s="158" t="str">
        <f>CONCATENATE(SORTEIO!B12," ",SORTEIO!B14)</f>
        <v>Juvenil Masculino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R73" s="8"/>
      <c r="S73" s="8"/>
      <c r="T73" s="8"/>
      <c r="U73" s="8"/>
      <c r="V73" s="8"/>
      <c r="W73" s="8"/>
      <c r="X73" s="8"/>
    </row>
    <row r="74" spans="1:45" s="17" customFormat="1" ht="27.75" thickTop="1" thickBot="1" x14ac:dyDescent="0.45">
      <c r="A74" s="159" t="s">
        <v>40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1"/>
    </row>
    <row r="75" spans="1:45" s="7" customFormat="1" ht="20.25" thickTop="1" thickBot="1" x14ac:dyDescent="0.35">
      <c r="A75" s="143" t="s">
        <v>41</v>
      </c>
      <c r="B75" s="144"/>
      <c r="C75" s="144"/>
      <c r="D75" s="144"/>
      <c r="E75" s="144"/>
      <c r="F75" s="144"/>
      <c r="G75" s="145"/>
      <c r="H75" s="143" t="s">
        <v>42</v>
      </c>
      <c r="I75" s="144"/>
      <c r="J75" s="144"/>
      <c r="K75" s="144"/>
      <c r="L75" s="144"/>
      <c r="M75" s="144"/>
      <c r="N75" s="145"/>
      <c r="O75" s="143" t="s">
        <v>43</v>
      </c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5"/>
      <c r="AC75" s="143" t="s">
        <v>44</v>
      </c>
      <c r="AD75" s="144"/>
      <c r="AE75" s="144"/>
      <c r="AF75" s="144"/>
      <c r="AG75" s="144"/>
      <c r="AH75" s="144"/>
      <c r="AI75" s="145"/>
      <c r="AJ75" s="143" t="s">
        <v>45</v>
      </c>
      <c r="AK75" s="144"/>
      <c r="AL75" s="144"/>
      <c r="AM75" s="144"/>
      <c r="AN75" s="144"/>
      <c r="AO75" s="144"/>
      <c r="AP75" s="145"/>
    </row>
    <row r="76" spans="1:45" s="18" customFormat="1" ht="63" thickTop="1" thickBot="1" x14ac:dyDescent="0.95">
      <c r="A76" s="149">
        <v>3</v>
      </c>
      <c r="B76" s="150"/>
      <c r="C76" s="150"/>
      <c r="D76" s="150"/>
      <c r="E76" s="150"/>
      <c r="F76" s="150"/>
      <c r="G76" s="151"/>
      <c r="H76" s="149" t="s">
        <v>2</v>
      </c>
      <c r="I76" s="150"/>
      <c r="J76" s="150"/>
      <c r="K76" s="150"/>
      <c r="L76" s="150"/>
      <c r="M76" s="150"/>
      <c r="N76" s="151"/>
      <c r="O76" s="152"/>
      <c r="P76" s="150"/>
      <c r="Q76" s="150"/>
      <c r="R76" s="150"/>
      <c r="S76" s="150"/>
      <c r="T76" s="150"/>
      <c r="U76" s="150"/>
      <c r="V76" s="150"/>
      <c r="W76" s="150"/>
      <c r="X76" s="10" t="s">
        <v>46</v>
      </c>
      <c r="Y76" s="150"/>
      <c r="Z76" s="150"/>
      <c r="AA76" s="150"/>
      <c r="AB76" s="151"/>
      <c r="AC76" s="153"/>
      <c r="AD76" s="154"/>
      <c r="AE76" s="154"/>
      <c r="AF76" s="154"/>
      <c r="AG76" s="154"/>
      <c r="AH76" s="154"/>
      <c r="AI76" s="155"/>
      <c r="AJ76" s="153"/>
      <c r="AK76" s="154"/>
      <c r="AL76" s="154"/>
      <c r="AM76" s="154"/>
      <c r="AN76" s="154"/>
      <c r="AO76" s="154"/>
      <c r="AP76" s="155"/>
      <c r="AS76" s="7"/>
    </row>
    <row r="77" spans="1:45" s="7" customFormat="1" ht="20.25" thickTop="1" thickBot="1" x14ac:dyDescent="0.35">
      <c r="R77" s="8"/>
      <c r="S77" s="8"/>
      <c r="T77" s="8"/>
      <c r="U77" s="8"/>
      <c r="V77" s="8"/>
      <c r="W77" s="8"/>
      <c r="X77" s="8"/>
    </row>
    <row r="78" spans="1:45" s="7" customFormat="1" ht="20.25" customHeight="1" thickTop="1" thickBot="1" x14ac:dyDescent="0.35">
      <c r="A78" s="143" t="s">
        <v>47</v>
      </c>
      <c r="B78" s="144"/>
      <c r="C78" s="145"/>
      <c r="D78" s="143" t="s">
        <v>48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5"/>
      <c r="R78" s="146" t="s">
        <v>115</v>
      </c>
      <c r="S78" s="147"/>
      <c r="T78" s="147"/>
      <c r="U78" s="147"/>
      <c r="V78" s="147"/>
      <c r="W78" s="147"/>
      <c r="X78" s="148"/>
      <c r="Y78" s="143" t="s">
        <v>50</v>
      </c>
      <c r="Z78" s="144"/>
      <c r="AA78" s="145"/>
      <c r="AB78" s="143" t="s">
        <v>51</v>
      </c>
      <c r="AC78" s="144"/>
      <c r="AD78" s="145"/>
      <c r="AE78" s="143" t="s">
        <v>52</v>
      </c>
      <c r="AF78" s="144"/>
      <c r="AG78" s="145"/>
      <c r="AH78" s="143" t="s">
        <v>53</v>
      </c>
      <c r="AI78" s="144"/>
      <c r="AJ78" s="145"/>
      <c r="AK78" s="143" t="s">
        <v>54</v>
      </c>
      <c r="AL78" s="144"/>
      <c r="AM78" s="145"/>
      <c r="AN78" s="143" t="s">
        <v>55</v>
      </c>
      <c r="AO78" s="144"/>
      <c r="AP78" s="145"/>
    </row>
    <row r="79" spans="1:45" s="19" customFormat="1" ht="48" customHeight="1" thickTop="1" thickBot="1" x14ac:dyDescent="0.75">
      <c r="A79" s="131">
        <f>VLOOKUP(2,'Fase Grupos'!$AM$14:$AP$21,2,FALSE)</f>
        <v>0</v>
      </c>
      <c r="B79" s="132"/>
      <c r="C79" s="133"/>
      <c r="D79" s="134">
        <f>VLOOKUP(2,'Fase Grupos'!$AM$14:$AP$21,3,FALSE)</f>
        <v>0</v>
      </c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6"/>
      <c r="R79" s="137">
        <f>VLOOKUP(2,'Fase Grupos'!$AM$14:$AP$21,4,FALSE)</f>
        <v>0</v>
      </c>
      <c r="S79" s="138"/>
      <c r="T79" s="138"/>
      <c r="U79" s="138"/>
      <c r="V79" s="138"/>
      <c r="W79" s="138"/>
      <c r="X79" s="139"/>
      <c r="Y79" s="140"/>
      <c r="Z79" s="141"/>
      <c r="AA79" s="142"/>
      <c r="AB79" s="140"/>
      <c r="AC79" s="141"/>
      <c r="AD79" s="142"/>
      <c r="AE79" s="140"/>
      <c r="AF79" s="141"/>
      <c r="AG79" s="142"/>
      <c r="AH79" s="140"/>
      <c r="AI79" s="141"/>
      <c r="AJ79" s="142"/>
      <c r="AK79" s="140"/>
      <c r="AL79" s="141"/>
      <c r="AM79" s="142"/>
      <c r="AN79" s="140"/>
      <c r="AO79" s="141"/>
      <c r="AP79" s="142"/>
      <c r="AS79" s="20"/>
    </row>
    <row r="80" spans="1:45" s="19" customFormat="1" ht="48" customHeight="1" thickTop="1" thickBot="1" x14ac:dyDescent="0.75">
      <c r="A80" s="131">
        <f>VLOOKUP(3,'Fase Grupos'!$AM$14:$AP$21,2,FALSE)</f>
        <v>0</v>
      </c>
      <c r="B80" s="132"/>
      <c r="C80" s="133"/>
      <c r="D80" s="134">
        <f>VLOOKUP(3,'Fase Grupos'!$AM$14:$AP$21,3,FALSE)</f>
        <v>0</v>
      </c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6"/>
      <c r="R80" s="137">
        <f>VLOOKUP(3,'Fase Grupos'!$AM$14:$AP$21,4,FALSE)</f>
        <v>0</v>
      </c>
      <c r="S80" s="138"/>
      <c r="T80" s="138"/>
      <c r="U80" s="138"/>
      <c r="V80" s="138"/>
      <c r="W80" s="138"/>
      <c r="X80" s="139"/>
      <c r="Y80" s="140"/>
      <c r="Z80" s="141"/>
      <c r="AA80" s="142"/>
      <c r="AB80" s="140"/>
      <c r="AC80" s="141"/>
      <c r="AD80" s="142"/>
      <c r="AE80" s="140"/>
      <c r="AF80" s="141"/>
      <c r="AG80" s="142"/>
      <c r="AH80" s="140"/>
      <c r="AI80" s="141"/>
      <c r="AJ80" s="142"/>
      <c r="AK80" s="140"/>
      <c r="AL80" s="141"/>
      <c r="AM80" s="142"/>
      <c r="AN80" s="140"/>
      <c r="AO80" s="141"/>
      <c r="AP80" s="142"/>
    </row>
    <row r="81" spans="1:45" s="7" customFormat="1" ht="24" customHeight="1" thickTop="1" x14ac:dyDescent="0.3">
      <c r="R81" s="8"/>
      <c r="S81" s="8"/>
      <c r="T81" s="8"/>
      <c r="U81" s="8"/>
      <c r="V81" s="8"/>
      <c r="W81" s="8"/>
      <c r="X81" s="8"/>
    </row>
    <row r="82" spans="1:45" s="7" customFormat="1" ht="19.5" thickBot="1" x14ac:dyDescent="0.35">
      <c r="A82" s="129" t="s">
        <v>56</v>
      </c>
      <c r="B82" s="129"/>
      <c r="C82" s="129"/>
      <c r="D82" s="129"/>
      <c r="E82" s="129"/>
      <c r="F82" s="68"/>
      <c r="G82" s="68"/>
      <c r="H82" s="11"/>
      <c r="I82" s="11"/>
      <c r="J82" s="11"/>
      <c r="K82" s="11"/>
      <c r="L82" s="11"/>
      <c r="M82" s="11"/>
      <c r="N82" s="11"/>
      <c r="O82" s="11"/>
      <c r="P82" s="11"/>
      <c r="Q82" s="129" t="s">
        <v>57</v>
      </c>
      <c r="R82" s="129"/>
      <c r="S82" s="129"/>
      <c r="T82" s="129"/>
      <c r="U82" s="129"/>
      <c r="V82" s="129"/>
      <c r="W82" s="129"/>
      <c r="X82" s="12"/>
      <c r="Y82" s="68"/>
      <c r="Z82" s="68"/>
      <c r="AA82" s="68"/>
      <c r="AB82" s="11"/>
      <c r="AC82" s="11"/>
      <c r="AD82" s="11"/>
      <c r="AE82" s="11"/>
      <c r="AF82" s="11"/>
      <c r="AG82" s="11"/>
      <c r="AH82" s="11"/>
      <c r="AI82" s="129" t="s">
        <v>58</v>
      </c>
      <c r="AJ82" s="129"/>
      <c r="AK82" s="129"/>
      <c r="AL82" s="130"/>
      <c r="AM82" s="130"/>
      <c r="AN82" s="13" t="s">
        <v>46</v>
      </c>
      <c r="AO82" s="130"/>
      <c r="AP82" s="130"/>
    </row>
    <row r="83" spans="1:45" s="14" customFormat="1" ht="13.5" thickTop="1" x14ac:dyDescent="0.2">
      <c r="R83" s="15"/>
      <c r="S83" s="15"/>
      <c r="T83" s="15"/>
      <c r="U83" s="15"/>
      <c r="V83" s="15"/>
      <c r="W83" s="15"/>
      <c r="X83" s="15"/>
    </row>
    <row r="84" spans="1:45" s="14" customFormat="1" ht="12.75" x14ac:dyDescent="0.2">
      <c r="R84" s="15"/>
      <c r="S84" s="15"/>
      <c r="T84" s="15"/>
      <c r="U84" s="15"/>
      <c r="V84" s="15"/>
      <c r="W84" s="15"/>
      <c r="X84" s="15"/>
    </row>
    <row r="85" spans="1:45" s="16" customFormat="1" ht="36" x14ac:dyDescent="0.55000000000000004">
      <c r="A85" s="156" t="str">
        <f>SORTEIO!A7</f>
        <v>Campeonato Nacional</v>
      </c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</row>
    <row r="86" spans="1:45" s="17" customFormat="1" ht="26.25" x14ac:dyDescent="0.4">
      <c r="A86" s="157" t="s">
        <v>39</v>
      </c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</row>
    <row r="87" spans="1:45" s="7" customFormat="1" ht="19.5" thickBot="1" x14ac:dyDescent="0.35">
      <c r="A87" s="158" t="str">
        <f>CONCATENATE(SORTEIO!B12," ",SORTEIO!B14)</f>
        <v>Juvenil Masculino</v>
      </c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R87" s="8"/>
      <c r="S87" s="8"/>
      <c r="T87" s="8"/>
      <c r="U87" s="8"/>
      <c r="V87" s="8"/>
      <c r="W87" s="8"/>
      <c r="X87" s="8"/>
    </row>
    <row r="88" spans="1:45" s="17" customFormat="1" ht="27.75" thickTop="1" thickBot="1" x14ac:dyDescent="0.45">
      <c r="A88" s="159" t="s">
        <v>40</v>
      </c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1"/>
    </row>
    <row r="89" spans="1:45" s="7" customFormat="1" ht="20.25" thickTop="1" thickBot="1" x14ac:dyDescent="0.35">
      <c r="A89" s="143" t="s">
        <v>41</v>
      </c>
      <c r="B89" s="144"/>
      <c r="C89" s="144"/>
      <c r="D89" s="144"/>
      <c r="E89" s="144"/>
      <c r="F89" s="144"/>
      <c r="G89" s="145"/>
      <c r="H89" s="143" t="s">
        <v>42</v>
      </c>
      <c r="I89" s="144"/>
      <c r="J89" s="144"/>
      <c r="K89" s="144"/>
      <c r="L89" s="144"/>
      <c r="M89" s="144"/>
      <c r="N89" s="145"/>
      <c r="O89" s="143" t="s">
        <v>43</v>
      </c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5"/>
      <c r="AC89" s="143" t="s">
        <v>44</v>
      </c>
      <c r="AD89" s="144"/>
      <c r="AE89" s="144"/>
      <c r="AF89" s="144"/>
      <c r="AG89" s="144"/>
      <c r="AH89" s="144"/>
      <c r="AI89" s="145"/>
      <c r="AJ89" s="143" t="s">
        <v>45</v>
      </c>
      <c r="AK89" s="144"/>
      <c r="AL89" s="144"/>
      <c r="AM89" s="144"/>
      <c r="AN89" s="144"/>
      <c r="AO89" s="144"/>
      <c r="AP89" s="145"/>
    </row>
    <row r="90" spans="1:45" s="18" customFormat="1" ht="63" thickTop="1" thickBot="1" x14ac:dyDescent="0.95">
      <c r="A90" s="149">
        <v>1</v>
      </c>
      <c r="B90" s="150"/>
      <c r="C90" s="150"/>
      <c r="D90" s="150"/>
      <c r="E90" s="150"/>
      <c r="F90" s="150"/>
      <c r="G90" s="151"/>
      <c r="H90" s="149" t="s">
        <v>3</v>
      </c>
      <c r="I90" s="150"/>
      <c r="J90" s="150"/>
      <c r="K90" s="150"/>
      <c r="L90" s="150"/>
      <c r="M90" s="150"/>
      <c r="N90" s="151"/>
      <c r="O90" s="152"/>
      <c r="P90" s="150"/>
      <c r="Q90" s="150"/>
      <c r="R90" s="150"/>
      <c r="S90" s="150"/>
      <c r="T90" s="150"/>
      <c r="U90" s="150"/>
      <c r="V90" s="150"/>
      <c r="W90" s="150"/>
      <c r="X90" s="10" t="s">
        <v>46</v>
      </c>
      <c r="Y90" s="150"/>
      <c r="Z90" s="150"/>
      <c r="AA90" s="150"/>
      <c r="AB90" s="151"/>
      <c r="AC90" s="153"/>
      <c r="AD90" s="154"/>
      <c r="AE90" s="154"/>
      <c r="AF90" s="154"/>
      <c r="AG90" s="154"/>
      <c r="AH90" s="154"/>
      <c r="AI90" s="155"/>
      <c r="AJ90" s="153"/>
      <c r="AK90" s="154"/>
      <c r="AL90" s="154"/>
      <c r="AM90" s="154"/>
      <c r="AN90" s="154"/>
      <c r="AO90" s="154"/>
      <c r="AP90" s="155"/>
      <c r="AS90" s="7"/>
    </row>
    <row r="91" spans="1:45" s="7" customFormat="1" ht="20.25" thickTop="1" thickBot="1" x14ac:dyDescent="0.35">
      <c r="R91" s="8"/>
      <c r="S91" s="8"/>
      <c r="T91" s="8"/>
      <c r="U91" s="8"/>
      <c r="V91" s="8"/>
      <c r="W91" s="8"/>
      <c r="X91" s="8"/>
    </row>
    <row r="92" spans="1:45" s="7" customFormat="1" ht="20.25" customHeight="1" thickTop="1" thickBot="1" x14ac:dyDescent="0.35">
      <c r="A92" s="143" t="s">
        <v>47</v>
      </c>
      <c r="B92" s="144"/>
      <c r="C92" s="145"/>
      <c r="D92" s="143" t="s">
        <v>48</v>
      </c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5"/>
      <c r="R92" s="146" t="s">
        <v>115</v>
      </c>
      <c r="S92" s="147"/>
      <c r="T92" s="147"/>
      <c r="U92" s="147"/>
      <c r="V92" s="147"/>
      <c r="W92" s="147"/>
      <c r="X92" s="148"/>
      <c r="Y92" s="143" t="s">
        <v>50</v>
      </c>
      <c r="Z92" s="144"/>
      <c r="AA92" s="145"/>
      <c r="AB92" s="143" t="s">
        <v>51</v>
      </c>
      <c r="AC92" s="144"/>
      <c r="AD92" s="145"/>
      <c r="AE92" s="143" t="s">
        <v>52</v>
      </c>
      <c r="AF92" s="144"/>
      <c r="AG92" s="145"/>
      <c r="AH92" s="143" t="s">
        <v>53</v>
      </c>
      <c r="AI92" s="144"/>
      <c r="AJ92" s="145"/>
      <c r="AK92" s="143" t="s">
        <v>54</v>
      </c>
      <c r="AL92" s="144"/>
      <c r="AM92" s="145"/>
      <c r="AN92" s="143" t="s">
        <v>55</v>
      </c>
      <c r="AO92" s="144"/>
      <c r="AP92" s="145"/>
    </row>
    <row r="93" spans="1:45" s="19" customFormat="1" ht="48" customHeight="1" thickTop="1" thickBot="1" x14ac:dyDescent="0.75">
      <c r="A93" s="131">
        <f>VLOOKUP(1,'Fase Grupos'!$AM$32:$AP$39,2,FALSE)</f>
        <v>0</v>
      </c>
      <c r="B93" s="132"/>
      <c r="C93" s="133"/>
      <c r="D93" s="134">
        <f>VLOOKUP(1,'Fase Grupos'!$AM$32:$AP$39,3,FALSE)</f>
        <v>0</v>
      </c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6"/>
      <c r="R93" s="137">
        <f>VLOOKUP(1,'Fase Grupos'!$AM$32:$AP$39,4,FALSE)</f>
        <v>0</v>
      </c>
      <c r="S93" s="138"/>
      <c r="T93" s="138"/>
      <c r="U93" s="138"/>
      <c r="V93" s="138"/>
      <c r="W93" s="138"/>
      <c r="X93" s="139"/>
      <c r="Y93" s="140"/>
      <c r="Z93" s="141"/>
      <c r="AA93" s="142"/>
      <c r="AB93" s="140"/>
      <c r="AC93" s="141"/>
      <c r="AD93" s="142"/>
      <c r="AE93" s="140"/>
      <c r="AF93" s="141"/>
      <c r="AG93" s="142"/>
      <c r="AH93" s="140"/>
      <c r="AI93" s="141"/>
      <c r="AJ93" s="142"/>
      <c r="AK93" s="140"/>
      <c r="AL93" s="141"/>
      <c r="AM93" s="142"/>
      <c r="AN93" s="140"/>
      <c r="AO93" s="141"/>
      <c r="AP93" s="142"/>
      <c r="AS93" s="20"/>
    </row>
    <row r="94" spans="1:45" s="19" customFormat="1" ht="48" customHeight="1" thickTop="1" thickBot="1" x14ac:dyDescent="0.75">
      <c r="A94" s="131">
        <f>VLOOKUP(3,'Fase Grupos'!$AM$32:$AP$39,2,FALSE)</f>
        <v>0</v>
      </c>
      <c r="B94" s="132"/>
      <c r="C94" s="133"/>
      <c r="D94" s="134">
        <f>VLOOKUP(3,'Fase Grupos'!$AM$32:$AP$39,3,FALSE)</f>
        <v>0</v>
      </c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6"/>
      <c r="R94" s="137">
        <f>VLOOKUP(3,'Fase Grupos'!$AM$32:$AP$39,4,FALSE)</f>
        <v>0</v>
      </c>
      <c r="S94" s="138"/>
      <c r="T94" s="138"/>
      <c r="U94" s="138"/>
      <c r="V94" s="138"/>
      <c r="W94" s="138"/>
      <c r="X94" s="139"/>
      <c r="Y94" s="140"/>
      <c r="Z94" s="141"/>
      <c r="AA94" s="142"/>
      <c r="AB94" s="140"/>
      <c r="AC94" s="141"/>
      <c r="AD94" s="142"/>
      <c r="AE94" s="140"/>
      <c r="AF94" s="141"/>
      <c r="AG94" s="142"/>
      <c r="AH94" s="140"/>
      <c r="AI94" s="141"/>
      <c r="AJ94" s="142"/>
      <c r="AK94" s="140"/>
      <c r="AL94" s="141"/>
      <c r="AM94" s="142"/>
      <c r="AN94" s="140"/>
      <c r="AO94" s="141"/>
      <c r="AP94" s="142"/>
    </row>
    <row r="95" spans="1:45" s="7" customFormat="1" ht="24" customHeight="1" thickTop="1" x14ac:dyDescent="0.3">
      <c r="R95" s="8"/>
      <c r="S95" s="8"/>
      <c r="T95" s="8"/>
      <c r="U95" s="8"/>
      <c r="V95" s="8"/>
      <c r="W95" s="8"/>
      <c r="X95" s="8"/>
    </row>
    <row r="96" spans="1:45" s="7" customFormat="1" ht="19.5" thickBot="1" x14ac:dyDescent="0.35">
      <c r="A96" s="129" t="s">
        <v>56</v>
      </c>
      <c r="B96" s="129"/>
      <c r="C96" s="129"/>
      <c r="D96" s="129"/>
      <c r="E96" s="129"/>
      <c r="F96" s="68"/>
      <c r="G96" s="68"/>
      <c r="H96" s="11"/>
      <c r="I96" s="11"/>
      <c r="J96" s="11"/>
      <c r="K96" s="11"/>
      <c r="L96" s="11"/>
      <c r="M96" s="11"/>
      <c r="N96" s="11"/>
      <c r="O96" s="11"/>
      <c r="P96" s="11"/>
      <c r="Q96" s="129" t="s">
        <v>57</v>
      </c>
      <c r="R96" s="129"/>
      <c r="S96" s="129"/>
      <c r="T96" s="129"/>
      <c r="U96" s="129"/>
      <c r="V96" s="129"/>
      <c r="W96" s="129"/>
      <c r="X96" s="12"/>
      <c r="Y96" s="68"/>
      <c r="Z96" s="68"/>
      <c r="AA96" s="68"/>
      <c r="AB96" s="11"/>
      <c r="AC96" s="11"/>
      <c r="AD96" s="11"/>
      <c r="AE96" s="11"/>
      <c r="AF96" s="11"/>
      <c r="AG96" s="11"/>
      <c r="AH96" s="11"/>
      <c r="AI96" s="129" t="s">
        <v>58</v>
      </c>
      <c r="AJ96" s="129"/>
      <c r="AK96" s="129"/>
      <c r="AL96" s="130"/>
      <c r="AM96" s="130"/>
      <c r="AN96" s="13" t="s">
        <v>46</v>
      </c>
      <c r="AO96" s="130"/>
      <c r="AP96" s="130"/>
    </row>
    <row r="97" spans="1:45" s="14" customFormat="1" ht="13.5" thickTop="1" x14ac:dyDescent="0.2">
      <c r="R97" s="15"/>
      <c r="S97" s="15"/>
      <c r="T97" s="15"/>
      <c r="U97" s="15"/>
      <c r="V97" s="15"/>
      <c r="W97" s="15"/>
      <c r="X97" s="15"/>
    </row>
    <row r="98" spans="1:45" s="14" customFormat="1" ht="12.75" x14ac:dyDescent="0.2">
      <c r="R98" s="15"/>
      <c r="S98" s="15"/>
      <c r="T98" s="15"/>
      <c r="U98" s="15"/>
      <c r="V98" s="15"/>
      <c r="W98" s="15"/>
      <c r="X98" s="15"/>
    </row>
    <row r="99" spans="1:45" s="16" customFormat="1" ht="36" hidden="1" x14ac:dyDescent="0.55000000000000004">
      <c r="A99" s="156" t="str">
        <f>SORTEIO!A7</f>
        <v>Campeonato Nacional</v>
      </c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</row>
    <row r="100" spans="1:45" s="17" customFormat="1" ht="26.25" hidden="1" x14ac:dyDescent="0.4">
      <c r="A100" s="157" t="s">
        <v>39</v>
      </c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</row>
    <row r="101" spans="1:45" s="7" customFormat="1" ht="19.5" hidden="1" thickBot="1" x14ac:dyDescent="0.35">
      <c r="A101" s="158" t="str">
        <f>CONCATENATE(SORTEIO!B12," ",SORTEIO!B14)</f>
        <v>Juvenil Masculino</v>
      </c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R101" s="8"/>
      <c r="S101" s="8"/>
      <c r="T101" s="8"/>
      <c r="U101" s="8"/>
      <c r="V101" s="8"/>
      <c r="W101" s="8"/>
      <c r="X101" s="8"/>
    </row>
    <row r="102" spans="1:45" s="17" customFormat="1" ht="27.75" hidden="1" thickTop="1" thickBot="1" x14ac:dyDescent="0.45">
      <c r="A102" s="159" t="s">
        <v>40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1"/>
    </row>
    <row r="103" spans="1:45" s="7" customFormat="1" ht="20.25" hidden="1" thickTop="1" thickBot="1" x14ac:dyDescent="0.35">
      <c r="A103" s="143" t="s">
        <v>41</v>
      </c>
      <c r="B103" s="144"/>
      <c r="C103" s="144"/>
      <c r="D103" s="144"/>
      <c r="E103" s="144"/>
      <c r="F103" s="144"/>
      <c r="G103" s="145"/>
      <c r="H103" s="143" t="s">
        <v>42</v>
      </c>
      <c r="I103" s="144"/>
      <c r="J103" s="144"/>
      <c r="K103" s="144"/>
      <c r="L103" s="144"/>
      <c r="M103" s="144"/>
      <c r="N103" s="145"/>
      <c r="O103" s="143" t="s">
        <v>43</v>
      </c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5"/>
      <c r="AC103" s="143" t="s">
        <v>44</v>
      </c>
      <c r="AD103" s="144"/>
      <c r="AE103" s="144"/>
      <c r="AF103" s="144"/>
      <c r="AG103" s="144"/>
      <c r="AH103" s="144"/>
      <c r="AI103" s="145"/>
      <c r="AJ103" s="143" t="s">
        <v>45</v>
      </c>
      <c r="AK103" s="144"/>
      <c r="AL103" s="144"/>
      <c r="AM103" s="144"/>
      <c r="AN103" s="144"/>
      <c r="AO103" s="144"/>
      <c r="AP103" s="145"/>
    </row>
    <row r="104" spans="1:45" s="18" customFormat="1" ht="63" hidden="1" thickTop="1" thickBot="1" x14ac:dyDescent="0.95">
      <c r="A104" s="149">
        <v>2</v>
      </c>
      <c r="B104" s="150"/>
      <c r="C104" s="150"/>
      <c r="D104" s="150"/>
      <c r="E104" s="150"/>
      <c r="F104" s="150"/>
      <c r="G104" s="151"/>
      <c r="H104" s="149" t="s">
        <v>3</v>
      </c>
      <c r="I104" s="150"/>
      <c r="J104" s="150"/>
      <c r="K104" s="150"/>
      <c r="L104" s="150"/>
      <c r="M104" s="150"/>
      <c r="N104" s="151"/>
      <c r="O104" s="152"/>
      <c r="P104" s="150"/>
      <c r="Q104" s="150"/>
      <c r="R104" s="150"/>
      <c r="S104" s="150"/>
      <c r="T104" s="150"/>
      <c r="U104" s="150"/>
      <c r="V104" s="150"/>
      <c r="W104" s="150"/>
      <c r="X104" s="10" t="s">
        <v>46</v>
      </c>
      <c r="Y104" s="150"/>
      <c r="Z104" s="150"/>
      <c r="AA104" s="150"/>
      <c r="AB104" s="151"/>
      <c r="AC104" s="153"/>
      <c r="AD104" s="154"/>
      <c r="AE104" s="154"/>
      <c r="AF104" s="154"/>
      <c r="AG104" s="154"/>
      <c r="AH104" s="154"/>
      <c r="AI104" s="155"/>
      <c r="AJ104" s="153"/>
      <c r="AK104" s="154"/>
      <c r="AL104" s="154"/>
      <c r="AM104" s="154"/>
      <c r="AN104" s="154"/>
      <c r="AO104" s="154"/>
      <c r="AP104" s="155"/>
      <c r="AS104" s="7"/>
    </row>
    <row r="105" spans="1:45" s="7" customFormat="1" ht="20.25" hidden="1" thickTop="1" thickBot="1" x14ac:dyDescent="0.35">
      <c r="R105" s="8"/>
      <c r="S105" s="8"/>
      <c r="T105" s="8"/>
      <c r="U105" s="8"/>
      <c r="V105" s="8"/>
      <c r="W105" s="8"/>
      <c r="X105" s="8"/>
    </row>
    <row r="106" spans="1:45" s="7" customFormat="1" ht="20.25" hidden="1" customHeight="1" thickTop="1" thickBot="1" x14ac:dyDescent="0.35">
      <c r="A106" s="143" t="s">
        <v>47</v>
      </c>
      <c r="B106" s="144"/>
      <c r="C106" s="145"/>
      <c r="D106" s="143" t="s">
        <v>48</v>
      </c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5"/>
      <c r="R106" s="146" t="s">
        <v>115</v>
      </c>
      <c r="S106" s="147"/>
      <c r="T106" s="147"/>
      <c r="U106" s="147"/>
      <c r="V106" s="147"/>
      <c r="W106" s="147"/>
      <c r="X106" s="148"/>
      <c r="Y106" s="143" t="s">
        <v>50</v>
      </c>
      <c r="Z106" s="144"/>
      <c r="AA106" s="145"/>
      <c r="AB106" s="143" t="s">
        <v>51</v>
      </c>
      <c r="AC106" s="144"/>
      <c r="AD106" s="145"/>
      <c r="AE106" s="143" t="s">
        <v>52</v>
      </c>
      <c r="AF106" s="144"/>
      <c r="AG106" s="145"/>
      <c r="AH106" s="143" t="s">
        <v>53</v>
      </c>
      <c r="AI106" s="144"/>
      <c r="AJ106" s="145"/>
      <c r="AK106" s="143" t="s">
        <v>54</v>
      </c>
      <c r="AL106" s="144"/>
      <c r="AM106" s="145"/>
      <c r="AN106" s="143" t="s">
        <v>55</v>
      </c>
      <c r="AO106" s="144"/>
      <c r="AP106" s="145"/>
    </row>
    <row r="107" spans="1:45" s="19" customFormat="1" ht="48" hidden="1" customHeight="1" thickTop="1" thickBot="1" x14ac:dyDescent="0.75">
      <c r="A107" s="131">
        <f>VLOOKUP(2,'Fase Grupos'!$AM$32:$AP$39,2,FALSE)</f>
        <v>0</v>
      </c>
      <c r="B107" s="132"/>
      <c r="C107" s="133"/>
      <c r="D107" s="134">
        <f>VLOOKUP(2,'Fase Grupos'!$AM$32:$AP$39,3,FALSE)</f>
        <v>0</v>
      </c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6"/>
      <c r="R107" s="137">
        <f>VLOOKUP(2,'Fase Grupos'!$AM$32:$AP$39,4,FALSE)</f>
        <v>0</v>
      </c>
      <c r="S107" s="138"/>
      <c r="T107" s="138"/>
      <c r="U107" s="138"/>
      <c r="V107" s="138"/>
      <c r="W107" s="138"/>
      <c r="X107" s="139"/>
      <c r="Y107" s="140"/>
      <c r="Z107" s="141"/>
      <c r="AA107" s="142"/>
      <c r="AB107" s="140"/>
      <c r="AC107" s="141"/>
      <c r="AD107" s="142"/>
      <c r="AE107" s="140"/>
      <c r="AF107" s="141"/>
      <c r="AG107" s="142"/>
      <c r="AH107" s="140"/>
      <c r="AI107" s="141"/>
      <c r="AJ107" s="142"/>
      <c r="AK107" s="140"/>
      <c r="AL107" s="141"/>
      <c r="AM107" s="142"/>
      <c r="AN107" s="140"/>
      <c r="AO107" s="141"/>
      <c r="AP107" s="142"/>
      <c r="AS107" s="20"/>
    </row>
    <row r="108" spans="1:45" s="19" customFormat="1" ht="48" hidden="1" customHeight="1" thickTop="1" thickBot="1" x14ac:dyDescent="0.75">
      <c r="A108" s="131">
        <f>VLOOKUP(4,'Fase Grupos'!$AM$32:$AP$39,2,FALSE)</f>
        <v>0</v>
      </c>
      <c r="B108" s="132"/>
      <c r="C108" s="133"/>
      <c r="D108" s="134">
        <f>VLOOKUP(4,'Fase Grupos'!$AM$32:$AP$39,3,FALSE)</f>
        <v>0</v>
      </c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6"/>
      <c r="R108" s="137">
        <f>VLOOKUP(4,'Fase Grupos'!$AM$32:$AP$39,4,FALSE)</f>
        <v>0</v>
      </c>
      <c r="S108" s="138"/>
      <c r="T108" s="138"/>
      <c r="U108" s="138"/>
      <c r="V108" s="138"/>
      <c r="W108" s="138"/>
      <c r="X108" s="139"/>
      <c r="Y108" s="140"/>
      <c r="Z108" s="141"/>
      <c r="AA108" s="142"/>
      <c r="AB108" s="140"/>
      <c r="AC108" s="141"/>
      <c r="AD108" s="142"/>
      <c r="AE108" s="140"/>
      <c r="AF108" s="141"/>
      <c r="AG108" s="142"/>
      <c r="AH108" s="140"/>
      <c r="AI108" s="141"/>
      <c r="AJ108" s="142"/>
      <c r="AK108" s="140"/>
      <c r="AL108" s="141"/>
      <c r="AM108" s="142"/>
      <c r="AN108" s="140"/>
      <c r="AO108" s="141"/>
      <c r="AP108" s="142"/>
    </row>
    <row r="109" spans="1:45" s="7" customFormat="1" ht="24" hidden="1" customHeight="1" thickTop="1" x14ac:dyDescent="0.3">
      <c r="R109" s="8"/>
      <c r="S109" s="8"/>
      <c r="T109" s="8"/>
      <c r="U109" s="8"/>
      <c r="V109" s="8"/>
      <c r="W109" s="8"/>
      <c r="X109" s="8"/>
    </row>
    <row r="110" spans="1:45" s="7" customFormat="1" ht="19.5" hidden="1" thickBot="1" x14ac:dyDescent="0.35">
      <c r="A110" s="129" t="s">
        <v>56</v>
      </c>
      <c r="B110" s="129"/>
      <c r="C110" s="129"/>
      <c r="D110" s="129"/>
      <c r="E110" s="129"/>
      <c r="F110" s="68"/>
      <c r="G110" s="68"/>
      <c r="H110" s="11"/>
      <c r="I110" s="11"/>
      <c r="J110" s="11"/>
      <c r="K110" s="11"/>
      <c r="L110" s="11"/>
      <c r="M110" s="11"/>
      <c r="N110" s="11"/>
      <c r="O110" s="11"/>
      <c r="P110" s="11"/>
      <c r="Q110" s="129" t="s">
        <v>57</v>
      </c>
      <c r="R110" s="129"/>
      <c r="S110" s="129"/>
      <c r="T110" s="129"/>
      <c r="U110" s="129"/>
      <c r="V110" s="129"/>
      <c r="W110" s="129"/>
      <c r="X110" s="12"/>
      <c r="Y110" s="68"/>
      <c r="Z110" s="68"/>
      <c r="AA110" s="68"/>
      <c r="AB110" s="11"/>
      <c r="AC110" s="11"/>
      <c r="AD110" s="11"/>
      <c r="AE110" s="11"/>
      <c r="AF110" s="11"/>
      <c r="AG110" s="11"/>
      <c r="AH110" s="11"/>
      <c r="AI110" s="129" t="s">
        <v>58</v>
      </c>
      <c r="AJ110" s="129"/>
      <c r="AK110" s="129"/>
      <c r="AL110" s="130"/>
      <c r="AM110" s="130"/>
      <c r="AN110" s="13" t="s">
        <v>46</v>
      </c>
      <c r="AO110" s="130"/>
      <c r="AP110" s="130"/>
    </row>
    <row r="111" spans="1:45" s="14" customFormat="1" ht="13.5" hidden="1" thickTop="1" x14ac:dyDescent="0.2">
      <c r="R111" s="15"/>
      <c r="S111" s="15"/>
      <c r="T111" s="15"/>
      <c r="U111" s="15"/>
      <c r="V111" s="15"/>
      <c r="W111" s="15"/>
      <c r="X111" s="15"/>
    </row>
    <row r="112" spans="1:45" s="14" customFormat="1" ht="12.75" hidden="1" x14ac:dyDescent="0.2">
      <c r="R112" s="15"/>
      <c r="S112" s="15"/>
      <c r="T112" s="15"/>
      <c r="U112" s="15"/>
      <c r="V112" s="15"/>
      <c r="W112" s="15"/>
      <c r="X112" s="15"/>
    </row>
    <row r="113" spans="1:45" s="16" customFormat="1" ht="36" x14ac:dyDescent="0.55000000000000004">
      <c r="A113" s="156" t="str">
        <f>SORTEIO!A7</f>
        <v>Campeonato Nacional</v>
      </c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</row>
    <row r="114" spans="1:45" s="17" customFormat="1" ht="26.25" x14ac:dyDescent="0.4">
      <c r="A114" s="157" t="s">
        <v>39</v>
      </c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</row>
    <row r="115" spans="1:45" s="7" customFormat="1" ht="19.5" thickBot="1" x14ac:dyDescent="0.35">
      <c r="A115" s="158" t="str">
        <f>CONCATENATE(SORTEIO!B12," ",SORTEIO!B14)</f>
        <v>Juvenil Masculino</v>
      </c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R115" s="8"/>
      <c r="S115" s="8"/>
      <c r="T115" s="8"/>
      <c r="U115" s="8"/>
      <c r="V115" s="8"/>
      <c r="W115" s="8"/>
      <c r="X115" s="8"/>
    </row>
    <row r="116" spans="1:45" s="17" customFormat="1" ht="27.75" thickTop="1" thickBot="1" x14ac:dyDescent="0.45">
      <c r="A116" s="159" t="s">
        <v>40</v>
      </c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1"/>
    </row>
    <row r="117" spans="1:45" s="7" customFormat="1" ht="20.25" thickTop="1" thickBot="1" x14ac:dyDescent="0.35">
      <c r="A117" s="143" t="s">
        <v>41</v>
      </c>
      <c r="B117" s="144"/>
      <c r="C117" s="144"/>
      <c r="D117" s="144"/>
      <c r="E117" s="144"/>
      <c r="F117" s="144"/>
      <c r="G117" s="145"/>
      <c r="H117" s="143" t="s">
        <v>42</v>
      </c>
      <c r="I117" s="144"/>
      <c r="J117" s="144"/>
      <c r="K117" s="144"/>
      <c r="L117" s="144"/>
      <c r="M117" s="144"/>
      <c r="N117" s="145"/>
      <c r="O117" s="143" t="s">
        <v>43</v>
      </c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5"/>
      <c r="AC117" s="143" t="s">
        <v>44</v>
      </c>
      <c r="AD117" s="144"/>
      <c r="AE117" s="144"/>
      <c r="AF117" s="144"/>
      <c r="AG117" s="144"/>
      <c r="AH117" s="144"/>
      <c r="AI117" s="145"/>
      <c r="AJ117" s="143" t="s">
        <v>45</v>
      </c>
      <c r="AK117" s="144"/>
      <c r="AL117" s="144"/>
      <c r="AM117" s="144"/>
      <c r="AN117" s="144"/>
      <c r="AO117" s="144"/>
      <c r="AP117" s="145"/>
    </row>
    <row r="118" spans="1:45" s="18" customFormat="1" ht="63" thickTop="1" thickBot="1" x14ac:dyDescent="0.95">
      <c r="A118" s="149">
        <v>2</v>
      </c>
      <c r="B118" s="150"/>
      <c r="C118" s="150"/>
      <c r="D118" s="150"/>
      <c r="E118" s="150"/>
      <c r="F118" s="150"/>
      <c r="G118" s="151"/>
      <c r="H118" s="149" t="s">
        <v>3</v>
      </c>
      <c r="I118" s="150"/>
      <c r="J118" s="150"/>
      <c r="K118" s="150"/>
      <c r="L118" s="150"/>
      <c r="M118" s="150"/>
      <c r="N118" s="151"/>
      <c r="O118" s="152"/>
      <c r="P118" s="150"/>
      <c r="Q118" s="150"/>
      <c r="R118" s="150"/>
      <c r="S118" s="150"/>
      <c r="T118" s="150"/>
      <c r="U118" s="150"/>
      <c r="V118" s="150"/>
      <c r="W118" s="150"/>
      <c r="X118" s="10" t="s">
        <v>46</v>
      </c>
      <c r="Y118" s="150"/>
      <c r="Z118" s="150"/>
      <c r="AA118" s="150"/>
      <c r="AB118" s="151"/>
      <c r="AC118" s="153"/>
      <c r="AD118" s="154"/>
      <c r="AE118" s="154"/>
      <c r="AF118" s="154"/>
      <c r="AG118" s="154"/>
      <c r="AH118" s="154"/>
      <c r="AI118" s="155"/>
      <c r="AJ118" s="153"/>
      <c r="AK118" s="154"/>
      <c r="AL118" s="154"/>
      <c r="AM118" s="154"/>
      <c r="AN118" s="154"/>
      <c r="AO118" s="154"/>
      <c r="AP118" s="155"/>
      <c r="AS118" s="7"/>
    </row>
    <row r="119" spans="1:45" s="7" customFormat="1" ht="20.25" thickTop="1" thickBot="1" x14ac:dyDescent="0.35">
      <c r="R119" s="8"/>
      <c r="S119" s="8"/>
      <c r="T119" s="8"/>
      <c r="U119" s="8"/>
      <c r="V119" s="8"/>
      <c r="W119" s="8"/>
      <c r="X119" s="8"/>
    </row>
    <row r="120" spans="1:45" s="7" customFormat="1" ht="20.25" customHeight="1" thickTop="1" thickBot="1" x14ac:dyDescent="0.35">
      <c r="A120" s="143" t="s">
        <v>47</v>
      </c>
      <c r="B120" s="144"/>
      <c r="C120" s="145"/>
      <c r="D120" s="143" t="s">
        <v>48</v>
      </c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5"/>
      <c r="R120" s="146" t="s">
        <v>115</v>
      </c>
      <c r="S120" s="147"/>
      <c r="T120" s="147"/>
      <c r="U120" s="147"/>
      <c r="V120" s="147"/>
      <c r="W120" s="147"/>
      <c r="X120" s="148"/>
      <c r="Y120" s="143" t="s">
        <v>50</v>
      </c>
      <c r="Z120" s="144"/>
      <c r="AA120" s="145"/>
      <c r="AB120" s="143" t="s">
        <v>51</v>
      </c>
      <c r="AC120" s="144"/>
      <c r="AD120" s="145"/>
      <c r="AE120" s="143" t="s">
        <v>52</v>
      </c>
      <c r="AF120" s="144"/>
      <c r="AG120" s="145"/>
      <c r="AH120" s="143" t="s">
        <v>53</v>
      </c>
      <c r="AI120" s="144"/>
      <c r="AJ120" s="145"/>
      <c r="AK120" s="143" t="s">
        <v>54</v>
      </c>
      <c r="AL120" s="144"/>
      <c r="AM120" s="145"/>
      <c r="AN120" s="143" t="s">
        <v>55</v>
      </c>
      <c r="AO120" s="144"/>
      <c r="AP120" s="145"/>
    </row>
    <row r="121" spans="1:45" s="19" customFormat="1" ht="48" customHeight="1" thickTop="1" thickBot="1" x14ac:dyDescent="0.75">
      <c r="A121" s="131">
        <f>VLOOKUP(1,'Fase Grupos'!$AM$32:$AP$39,2,FALSE)</f>
        <v>0</v>
      </c>
      <c r="B121" s="132"/>
      <c r="C121" s="133"/>
      <c r="D121" s="134">
        <f>VLOOKUP(1,'Fase Grupos'!$AM$32:$AP$39,3,FALSE)</f>
        <v>0</v>
      </c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6"/>
      <c r="R121" s="137">
        <f>VLOOKUP(1,'Fase Grupos'!$AM$32:$AP$39,4,FALSE)</f>
        <v>0</v>
      </c>
      <c r="S121" s="138"/>
      <c r="T121" s="138"/>
      <c r="U121" s="138"/>
      <c r="V121" s="138"/>
      <c r="W121" s="138"/>
      <c r="X121" s="139"/>
      <c r="Y121" s="140"/>
      <c r="Z121" s="141"/>
      <c r="AA121" s="142"/>
      <c r="AB121" s="140"/>
      <c r="AC121" s="141"/>
      <c r="AD121" s="142"/>
      <c r="AE121" s="140"/>
      <c r="AF121" s="141"/>
      <c r="AG121" s="142"/>
      <c r="AH121" s="140"/>
      <c r="AI121" s="141"/>
      <c r="AJ121" s="142"/>
      <c r="AK121" s="140"/>
      <c r="AL121" s="141"/>
      <c r="AM121" s="142"/>
      <c r="AN121" s="140"/>
      <c r="AO121" s="141"/>
      <c r="AP121" s="142"/>
      <c r="AS121" s="20"/>
    </row>
    <row r="122" spans="1:45" s="19" customFormat="1" ht="48" customHeight="1" thickTop="1" thickBot="1" x14ac:dyDescent="0.75">
      <c r="A122" s="131">
        <f>VLOOKUP(2,'Fase Grupos'!$AM$32:$AP$39,2,FALSE)</f>
        <v>0</v>
      </c>
      <c r="B122" s="132"/>
      <c r="C122" s="133"/>
      <c r="D122" s="134">
        <f>VLOOKUP(2,'Fase Grupos'!$AM$32:$AP$39,3,FALSE)</f>
        <v>0</v>
      </c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6"/>
      <c r="R122" s="137">
        <f>VLOOKUP(2,'Fase Grupos'!$AM$32:$AP$39,4,FALSE)</f>
        <v>0</v>
      </c>
      <c r="S122" s="138"/>
      <c r="T122" s="138"/>
      <c r="U122" s="138"/>
      <c r="V122" s="138"/>
      <c r="W122" s="138"/>
      <c r="X122" s="139"/>
      <c r="Y122" s="140"/>
      <c r="Z122" s="141"/>
      <c r="AA122" s="142"/>
      <c r="AB122" s="140"/>
      <c r="AC122" s="141"/>
      <c r="AD122" s="142"/>
      <c r="AE122" s="140"/>
      <c r="AF122" s="141"/>
      <c r="AG122" s="142"/>
      <c r="AH122" s="140"/>
      <c r="AI122" s="141"/>
      <c r="AJ122" s="142"/>
      <c r="AK122" s="140"/>
      <c r="AL122" s="141"/>
      <c r="AM122" s="142"/>
      <c r="AN122" s="140"/>
      <c r="AO122" s="141"/>
      <c r="AP122" s="142"/>
    </row>
    <row r="123" spans="1:45" s="7" customFormat="1" ht="24" customHeight="1" thickTop="1" x14ac:dyDescent="0.3">
      <c r="R123" s="8"/>
      <c r="S123" s="8"/>
      <c r="T123" s="8"/>
      <c r="U123" s="8"/>
      <c r="V123" s="8"/>
      <c r="W123" s="8"/>
      <c r="X123" s="8"/>
    </row>
    <row r="124" spans="1:45" s="7" customFormat="1" ht="19.5" thickBot="1" x14ac:dyDescent="0.35">
      <c r="A124" s="129" t="s">
        <v>56</v>
      </c>
      <c r="B124" s="129"/>
      <c r="C124" s="129"/>
      <c r="D124" s="129"/>
      <c r="E124" s="129"/>
      <c r="F124" s="68"/>
      <c r="G124" s="68"/>
      <c r="H124" s="11"/>
      <c r="I124" s="11"/>
      <c r="J124" s="11"/>
      <c r="K124" s="11"/>
      <c r="L124" s="11"/>
      <c r="M124" s="11"/>
      <c r="N124" s="11"/>
      <c r="O124" s="11"/>
      <c r="P124" s="11"/>
      <c r="Q124" s="129" t="s">
        <v>57</v>
      </c>
      <c r="R124" s="129"/>
      <c r="S124" s="129"/>
      <c r="T124" s="129"/>
      <c r="U124" s="129"/>
      <c r="V124" s="129"/>
      <c r="W124" s="129"/>
      <c r="X124" s="12"/>
      <c r="Y124" s="68"/>
      <c r="Z124" s="68"/>
      <c r="AA124" s="68"/>
      <c r="AB124" s="11"/>
      <c r="AC124" s="11"/>
      <c r="AD124" s="11"/>
      <c r="AE124" s="11"/>
      <c r="AF124" s="11"/>
      <c r="AG124" s="11"/>
      <c r="AH124" s="11"/>
      <c r="AI124" s="129" t="s">
        <v>58</v>
      </c>
      <c r="AJ124" s="129"/>
      <c r="AK124" s="129"/>
      <c r="AL124" s="130"/>
      <c r="AM124" s="130"/>
      <c r="AN124" s="13" t="s">
        <v>46</v>
      </c>
      <c r="AO124" s="130"/>
      <c r="AP124" s="130"/>
    </row>
    <row r="125" spans="1:45" s="14" customFormat="1" ht="13.5" thickTop="1" x14ac:dyDescent="0.2">
      <c r="R125" s="15"/>
      <c r="S125" s="15"/>
      <c r="T125" s="15"/>
      <c r="U125" s="15"/>
      <c r="V125" s="15"/>
      <c r="W125" s="15"/>
      <c r="X125" s="15"/>
    </row>
    <row r="126" spans="1:45" s="14" customFormat="1" ht="12.75" x14ac:dyDescent="0.2">
      <c r="R126" s="15"/>
      <c r="S126" s="15"/>
      <c r="T126" s="15"/>
      <c r="U126" s="15"/>
      <c r="V126" s="15"/>
      <c r="W126" s="15"/>
      <c r="X126" s="15"/>
    </row>
    <row r="127" spans="1:45" s="16" customFormat="1" ht="36" hidden="1" x14ac:dyDescent="0.55000000000000004">
      <c r="A127" s="156" t="str">
        <f>SORTEIO!A7</f>
        <v>Campeonato Nacional</v>
      </c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</row>
    <row r="128" spans="1:45" s="17" customFormat="1" ht="26.25" hidden="1" x14ac:dyDescent="0.4">
      <c r="A128" s="157" t="s">
        <v>39</v>
      </c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</row>
    <row r="129" spans="1:45" s="7" customFormat="1" ht="19.5" hidden="1" thickBot="1" x14ac:dyDescent="0.35">
      <c r="A129" s="158" t="str">
        <f>CONCATENATE(SORTEIO!B12," ",SORTEIO!B14)</f>
        <v>Juvenil Masculino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R129" s="8"/>
      <c r="S129" s="8"/>
      <c r="T129" s="8"/>
      <c r="U129" s="8"/>
      <c r="V129" s="8"/>
      <c r="W129" s="8"/>
      <c r="X129" s="8"/>
    </row>
    <row r="130" spans="1:45" s="17" customFormat="1" ht="27.75" hidden="1" thickTop="1" thickBot="1" x14ac:dyDescent="0.45">
      <c r="A130" s="159" t="s">
        <v>40</v>
      </c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1"/>
    </row>
    <row r="131" spans="1:45" s="7" customFormat="1" ht="20.25" hidden="1" thickTop="1" thickBot="1" x14ac:dyDescent="0.35">
      <c r="A131" s="143" t="s">
        <v>41</v>
      </c>
      <c r="B131" s="144"/>
      <c r="C131" s="144"/>
      <c r="D131" s="144"/>
      <c r="E131" s="144"/>
      <c r="F131" s="144"/>
      <c r="G131" s="145"/>
      <c r="H131" s="143" t="s">
        <v>42</v>
      </c>
      <c r="I131" s="144"/>
      <c r="J131" s="144"/>
      <c r="K131" s="144"/>
      <c r="L131" s="144"/>
      <c r="M131" s="144"/>
      <c r="N131" s="145"/>
      <c r="O131" s="143" t="s">
        <v>43</v>
      </c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5"/>
      <c r="AC131" s="143" t="s">
        <v>44</v>
      </c>
      <c r="AD131" s="144"/>
      <c r="AE131" s="144"/>
      <c r="AF131" s="144"/>
      <c r="AG131" s="144"/>
      <c r="AH131" s="144"/>
      <c r="AI131" s="145"/>
      <c r="AJ131" s="143" t="s">
        <v>45</v>
      </c>
      <c r="AK131" s="144"/>
      <c r="AL131" s="144"/>
      <c r="AM131" s="144"/>
      <c r="AN131" s="144"/>
      <c r="AO131" s="144"/>
      <c r="AP131" s="145"/>
    </row>
    <row r="132" spans="1:45" s="18" customFormat="1" ht="63" hidden="1" thickTop="1" thickBot="1" x14ac:dyDescent="0.95">
      <c r="A132" s="149">
        <v>4</v>
      </c>
      <c r="B132" s="150"/>
      <c r="C132" s="150"/>
      <c r="D132" s="150"/>
      <c r="E132" s="150"/>
      <c r="F132" s="150"/>
      <c r="G132" s="151"/>
      <c r="H132" s="149" t="s">
        <v>3</v>
      </c>
      <c r="I132" s="150"/>
      <c r="J132" s="150"/>
      <c r="K132" s="150"/>
      <c r="L132" s="150"/>
      <c r="M132" s="150"/>
      <c r="N132" s="151"/>
      <c r="O132" s="152"/>
      <c r="P132" s="150"/>
      <c r="Q132" s="150"/>
      <c r="R132" s="150"/>
      <c r="S132" s="150"/>
      <c r="T132" s="150"/>
      <c r="U132" s="150"/>
      <c r="V132" s="150"/>
      <c r="W132" s="150"/>
      <c r="X132" s="10" t="s">
        <v>46</v>
      </c>
      <c r="Y132" s="150"/>
      <c r="Z132" s="150"/>
      <c r="AA132" s="150"/>
      <c r="AB132" s="151"/>
      <c r="AC132" s="153"/>
      <c r="AD132" s="154"/>
      <c r="AE132" s="154"/>
      <c r="AF132" s="154"/>
      <c r="AG132" s="154"/>
      <c r="AH132" s="154"/>
      <c r="AI132" s="155"/>
      <c r="AJ132" s="153"/>
      <c r="AK132" s="154"/>
      <c r="AL132" s="154"/>
      <c r="AM132" s="154"/>
      <c r="AN132" s="154"/>
      <c r="AO132" s="154"/>
      <c r="AP132" s="155"/>
      <c r="AS132" s="7"/>
    </row>
    <row r="133" spans="1:45" s="7" customFormat="1" ht="20.25" hidden="1" thickTop="1" thickBot="1" x14ac:dyDescent="0.35">
      <c r="R133" s="8"/>
      <c r="S133" s="8"/>
      <c r="T133" s="8"/>
      <c r="U133" s="8"/>
      <c r="V133" s="8"/>
      <c r="W133" s="8"/>
      <c r="X133" s="8"/>
    </row>
    <row r="134" spans="1:45" s="7" customFormat="1" ht="20.25" hidden="1" customHeight="1" thickTop="1" thickBot="1" x14ac:dyDescent="0.35">
      <c r="A134" s="143" t="s">
        <v>47</v>
      </c>
      <c r="B134" s="144"/>
      <c r="C134" s="145"/>
      <c r="D134" s="143" t="s">
        <v>48</v>
      </c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5"/>
      <c r="R134" s="146" t="s">
        <v>115</v>
      </c>
      <c r="S134" s="147"/>
      <c r="T134" s="147"/>
      <c r="U134" s="147"/>
      <c r="V134" s="147"/>
      <c r="W134" s="147"/>
      <c r="X134" s="148"/>
      <c r="Y134" s="143" t="s">
        <v>50</v>
      </c>
      <c r="Z134" s="144"/>
      <c r="AA134" s="145"/>
      <c r="AB134" s="143" t="s">
        <v>51</v>
      </c>
      <c r="AC134" s="144"/>
      <c r="AD134" s="145"/>
      <c r="AE134" s="143" t="s">
        <v>52</v>
      </c>
      <c r="AF134" s="144"/>
      <c r="AG134" s="145"/>
      <c r="AH134" s="143" t="s">
        <v>53</v>
      </c>
      <c r="AI134" s="144"/>
      <c r="AJ134" s="145"/>
      <c r="AK134" s="143" t="s">
        <v>54</v>
      </c>
      <c r="AL134" s="144"/>
      <c r="AM134" s="145"/>
      <c r="AN134" s="143" t="s">
        <v>55</v>
      </c>
      <c r="AO134" s="144"/>
      <c r="AP134" s="145"/>
    </row>
    <row r="135" spans="1:45" s="19" customFormat="1" ht="48" hidden="1" customHeight="1" thickTop="1" thickBot="1" x14ac:dyDescent="0.75">
      <c r="A135" s="131">
        <f>VLOOKUP(3,'Fase Grupos'!$AM$32:$AP$39,2,FALSE)</f>
        <v>0</v>
      </c>
      <c r="B135" s="132"/>
      <c r="C135" s="133"/>
      <c r="D135" s="134">
        <f>VLOOKUP(3,'Fase Grupos'!$AM$32:$AP$39,3,FALSE)</f>
        <v>0</v>
      </c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6"/>
      <c r="R135" s="137">
        <f>VLOOKUP(3,'Fase Grupos'!$AM$32:$AP$39,4,FALSE)</f>
        <v>0</v>
      </c>
      <c r="S135" s="138"/>
      <c r="T135" s="138"/>
      <c r="U135" s="138"/>
      <c r="V135" s="138"/>
      <c r="W135" s="138"/>
      <c r="X135" s="139"/>
      <c r="Y135" s="140"/>
      <c r="Z135" s="141"/>
      <c r="AA135" s="142"/>
      <c r="AB135" s="140"/>
      <c r="AC135" s="141"/>
      <c r="AD135" s="142"/>
      <c r="AE135" s="140"/>
      <c r="AF135" s="141"/>
      <c r="AG135" s="142"/>
      <c r="AH135" s="140"/>
      <c r="AI135" s="141"/>
      <c r="AJ135" s="142"/>
      <c r="AK135" s="140"/>
      <c r="AL135" s="141"/>
      <c r="AM135" s="142"/>
      <c r="AN135" s="140"/>
      <c r="AO135" s="141"/>
      <c r="AP135" s="142"/>
      <c r="AS135" s="20"/>
    </row>
    <row r="136" spans="1:45" s="19" customFormat="1" ht="48" hidden="1" customHeight="1" thickTop="1" thickBot="1" x14ac:dyDescent="0.75">
      <c r="A136" s="131">
        <f>VLOOKUP(4,'Fase Grupos'!$AM$32:$AP$39,2,FALSE)</f>
        <v>0</v>
      </c>
      <c r="B136" s="132"/>
      <c r="C136" s="133"/>
      <c r="D136" s="134">
        <f>VLOOKUP(4,'Fase Grupos'!$AM$32:$AP$39,3,FALSE)</f>
        <v>0</v>
      </c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6"/>
      <c r="R136" s="137">
        <f>VLOOKUP(4,'Fase Grupos'!$AM$32:$AP$39,4,FALSE)</f>
        <v>0</v>
      </c>
      <c r="S136" s="138"/>
      <c r="T136" s="138"/>
      <c r="U136" s="138"/>
      <c r="V136" s="138"/>
      <c r="W136" s="138"/>
      <c r="X136" s="139"/>
      <c r="Y136" s="140"/>
      <c r="Z136" s="141"/>
      <c r="AA136" s="142"/>
      <c r="AB136" s="140"/>
      <c r="AC136" s="141"/>
      <c r="AD136" s="142"/>
      <c r="AE136" s="140"/>
      <c r="AF136" s="141"/>
      <c r="AG136" s="142"/>
      <c r="AH136" s="140"/>
      <c r="AI136" s="141"/>
      <c r="AJ136" s="142"/>
      <c r="AK136" s="140"/>
      <c r="AL136" s="141"/>
      <c r="AM136" s="142"/>
      <c r="AN136" s="140"/>
      <c r="AO136" s="141"/>
      <c r="AP136" s="142"/>
    </row>
    <row r="137" spans="1:45" s="7" customFormat="1" ht="24" hidden="1" customHeight="1" thickTop="1" x14ac:dyDescent="0.3">
      <c r="R137" s="8"/>
      <c r="S137" s="8"/>
      <c r="T137" s="8"/>
      <c r="U137" s="8"/>
      <c r="V137" s="8"/>
      <c r="W137" s="8"/>
      <c r="X137" s="8"/>
    </row>
    <row r="138" spans="1:45" s="7" customFormat="1" ht="19.5" hidden="1" thickBot="1" x14ac:dyDescent="0.35">
      <c r="A138" s="129" t="s">
        <v>56</v>
      </c>
      <c r="B138" s="129"/>
      <c r="C138" s="129"/>
      <c r="D138" s="129"/>
      <c r="E138" s="129"/>
      <c r="F138" s="68"/>
      <c r="G138" s="68"/>
      <c r="H138" s="11"/>
      <c r="I138" s="11"/>
      <c r="J138" s="11"/>
      <c r="K138" s="11"/>
      <c r="L138" s="11"/>
      <c r="M138" s="11"/>
      <c r="N138" s="11"/>
      <c r="O138" s="11"/>
      <c r="P138" s="11"/>
      <c r="Q138" s="129" t="s">
        <v>57</v>
      </c>
      <c r="R138" s="129"/>
      <c r="S138" s="129"/>
      <c r="T138" s="129"/>
      <c r="U138" s="129"/>
      <c r="V138" s="129"/>
      <c r="W138" s="129"/>
      <c r="X138" s="12"/>
      <c r="Y138" s="68"/>
      <c r="Z138" s="68"/>
      <c r="AA138" s="68"/>
      <c r="AB138" s="11"/>
      <c r="AC138" s="11"/>
      <c r="AD138" s="11"/>
      <c r="AE138" s="11"/>
      <c r="AF138" s="11"/>
      <c r="AG138" s="11"/>
      <c r="AH138" s="11"/>
      <c r="AI138" s="129" t="s">
        <v>58</v>
      </c>
      <c r="AJ138" s="129"/>
      <c r="AK138" s="129"/>
      <c r="AL138" s="130"/>
      <c r="AM138" s="130"/>
      <c r="AN138" s="13" t="s">
        <v>46</v>
      </c>
      <c r="AO138" s="130"/>
      <c r="AP138" s="130"/>
    </row>
    <row r="139" spans="1:45" s="14" customFormat="1" ht="13.5" hidden="1" thickTop="1" x14ac:dyDescent="0.2">
      <c r="R139" s="15"/>
      <c r="S139" s="15"/>
      <c r="T139" s="15"/>
      <c r="U139" s="15"/>
      <c r="V139" s="15"/>
      <c r="W139" s="15"/>
      <c r="X139" s="15"/>
    </row>
    <row r="140" spans="1:45" s="14" customFormat="1" ht="12.75" hidden="1" x14ac:dyDescent="0.2">
      <c r="R140" s="15"/>
      <c r="S140" s="15"/>
      <c r="T140" s="15"/>
      <c r="U140" s="15"/>
      <c r="V140" s="15"/>
      <c r="W140" s="15"/>
      <c r="X140" s="15"/>
    </row>
    <row r="141" spans="1:45" s="16" customFormat="1" ht="36" hidden="1" x14ac:dyDescent="0.55000000000000004">
      <c r="A141" s="156" t="str">
        <f>SORTEIO!A7</f>
        <v>Campeonato Nacional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</row>
    <row r="142" spans="1:45" s="17" customFormat="1" ht="26.25" hidden="1" x14ac:dyDescent="0.4">
      <c r="A142" s="157" t="s">
        <v>39</v>
      </c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</row>
    <row r="143" spans="1:45" s="7" customFormat="1" ht="19.5" hidden="1" thickBot="1" x14ac:dyDescent="0.35">
      <c r="A143" s="158" t="str">
        <f>CONCATENATE(SORTEIO!B12," ",SORTEIO!B14)</f>
        <v>Juvenil Masculino</v>
      </c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R143" s="8"/>
      <c r="S143" s="8"/>
      <c r="T143" s="8"/>
      <c r="U143" s="8"/>
      <c r="V143" s="8"/>
      <c r="W143" s="8"/>
      <c r="X143" s="8"/>
    </row>
    <row r="144" spans="1:45" s="17" customFormat="1" ht="27.75" hidden="1" thickTop="1" thickBot="1" x14ac:dyDescent="0.45">
      <c r="A144" s="159" t="s">
        <v>40</v>
      </c>
      <c r="B144" s="160"/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1"/>
    </row>
    <row r="145" spans="1:45" s="7" customFormat="1" ht="20.25" hidden="1" thickTop="1" thickBot="1" x14ac:dyDescent="0.35">
      <c r="A145" s="143" t="s">
        <v>41</v>
      </c>
      <c r="B145" s="144"/>
      <c r="C145" s="144"/>
      <c r="D145" s="144"/>
      <c r="E145" s="144"/>
      <c r="F145" s="144"/>
      <c r="G145" s="145"/>
      <c r="H145" s="143" t="s">
        <v>42</v>
      </c>
      <c r="I145" s="144"/>
      <c r="J145" s="144"/>
      <c r="K145" s="144"/>
      <c r="L145" s="144"/>
      <c r="M145" s="144"/>
      <c r="N145" s="145"/>
      <c r="O145" s="143" t="s">
        <v>43</v>
      </c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5"/>
      <c r="AC145" s="143" t="s">
        <v>44</v>
      </c>
      <c r="AD145" s="144"/>
      <c r="AE145" s="144"/>
      <c r="AF145" s="144"/>
      <c r="AG145" s="144"/>
      <c r="AH145" s="144"/>
      <c r="AI145" s="145"/>
      <c r="AJ145" s="143" t="s">
        <v>45</v>
      </c>
      <c r="AK145" s="144"/>
      <c r="AL145" s="144"/>
      <c r="AM145" s="144"/>
      <c r="AN145" s="144"/>
      <c r="AO145" s="144"/>
      <c r="AP145" s="145"/>
    </row>
    <row r="146" spans="1:45" s="18" customFormat="1" ht="63" hidden="1" thickTop="1" thickBot="1" x14ac:dyDescent="0.95">
      <c r="A146" s="149">
        <v>5</v>
      </c>
      <c r="B146" s="150"/>
      <c r="C146" s="150"/>
      <c r="D146" s="150"/>
      <c r="E146" s="150"/>
      <c r="F146" s="150"/>
      <c r="G146" s="151"/>
      <c r="H146" s="149" t="s">
        <v>3</v>
      </c>
      <c r="I146" s="150"/>
      <c r="J146" s="150"/>
      <c r="K146" s="150"/>
      <c r="L146" s="150"/>
      <c r="M146" s="150"/>
      <c r="N146" s="151"/>
      <c r="O146" s="152"/>
      <c r="P146" s="150"/>
      <c r="Q146" s="150"/>
      <c r="R146" s="150"/>
      <c r="S146" s="150"/>
      <c r="T146" s="150"/>
      <c r="U146" s="150"/>
      <c r="V146" s="150"/>
      <c r="W146" s="150"/>
      <c r="X146" s="10" t="s">
        <v>46</v>
      </c>
      <c r="Y146" s="150"/>
      <c r="Z146" s="150"/>
      <c r="AA146" s="150"/>
      <c r="AB146" s="151"/>
      <c r="AC146" s="153"/>
      <c r="AD146" s="154"/>
      <c r="AE146" s="154"/>
      <c r="AF146" s="154"/>
      <c r="AG146" s="154"/>
      <c r="AH146" s="154"/>
      <c r="AI146" s="155"/>
      <c r="AJ146" s="153"/>
      <c r="AK146" s="154"/>
      <c r="AL146" s="154"/>
      <c r="AM146" s="154"/>
      <c r="AN146" s="154"/>
      <c r="AO146" s="154"/>
      <c r="AP146" s="155"/>
      <c r="AS146" s="7"/>
    </row>
    <row r="147" spans="1:45" s="7" customFormat="1" ht="20.25" hidden="1" thickTop="1" thickBot="1" x14ac:dyDescent="0.35">
      <c r="R147" s="8"/>
      <c r="S147" s="8"/>
      <c r="T147" s="8"/>
      <c r="U147" s="8"/>
      <c r="V147" s="8"/>
      <c r="W147" s="8"/>
      <c r="X147" s="8"/>
    </row>
    <row r="148" spans="1:45" s="7" customFormat="1" ht="20.25" hidden="1" customHeight="1" thickTop="1" thickBot="1" x14ac:dyDescent="0.35">
      <c r="A148" s="143" t="s">
        <v>47</v>
      </c>
      <c r="B148" s="144"/>
      <c r="C148" s="145"/>
      <c r="D148" s="143" t="s">
        <v>48</v>
      </c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5"/>
      <c r="R148" s="146" t="s">
        <v>115</v>
      </c>
      <c r="S148" s="147"/>
      <c r="T148" s="147"/>
      <c r="U148" s="147"/>
      <c r="V148" s="147"/>
      <c r="W148" s="147"/>
      <c r="X148" s="148"/>
      <c r="Y148" s="143" t="s">
        <v>50</v>
      </c>
      <c r="Z148" s="144"/>
      <c r="AA148" s="145"/>
      <c r="AB148" s="143" t="s">
        <v>51</v>
      </c>
      <c r="AC148" s="144"/>
      <c r="AD148" s="145"/>
      <c r="AE148" s="143" t="s">
        <v>52</v>
      </c>
      <c r="AF148" s="144"/>
      <c r="AG148" s="145"/>
      <c r="AH148" s="143" t="s">
        <v>53</v>
      </c>
      <c r="AI148" s="144"/>
      <c r="AJ148" s="145"/>
      <c r="AK148" s="143" t="s">
        <v>54</v>
      </c>
      <c r="AL148" s="144"/>
      <c r="AM148" s="145"/>
      <c r="AN148" s="143" t="s">
        <v>55</v>
      </c>
      <c r="AO148" s="144"/>
      <c r="AP148" s="145"/>
    </row>
    <row r="149" spans="1:45" s="19" customFormat="1" ht="48" hidden="1" customHeight="1" thickTop="1" thickBot="1" x14ac:dyDescent="0.75">
      <c r="A149" s="131">
        <f>VLOOKUP(1,'Fase Grupos'!$AM$32:$AP$39,2,FALSE)</f>
        <v>0</v>
      </c>
      <c r="B149" s="132"/>
      <c r="C149" s="133"/>
      <c r="D149" s="134">
        <f>VLOOKUP(1,'Fase Grupos'!$AM$32:$AP$39,3,FALSE)</f>
        <v>0</v>
      </c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6"/>
      <c r="R149" s="137">
        <f>VLOOKUP(1,'Fase Grupos'!$AM$32:$AP$39,4,FALSE)</f>
        <v>0</v>
      </c>
      <c r="S149" s="138"/>
      <c r="T149" s="138"/>
      <c r="U149" s="138"/>
      <c r="V149" s="138"/>
      <c r="W149" s="138"/>
      <c r="X149" s="139"/>
      <c r="Y149" s="140"/>
      <c r="Z149" s="141"/>
      <c r="AA149" s="142"/>
      <c r="AB149" s="140"/>
      <c r="AC149" s="141"/>
      <c r="AD149" s="142"/>
      <c r="AE149" s="140"/>
      <c r="AF149" s="141"/>
      <c r="AG149" s="142"/>
      <c r="AH149" s="140"/>
      <c r="AI149" s="141"/>
      <c r="AJ149" s="142"/>
      <c r="AK149" s="140"/>
      <c r="AL149" s="141"/>
      <c r="AM149" s="142"/>
      <c r="AN149" s="140"/>
      <c r="AO149" s="141"/>
      <c r="AP149" s="142"/>
      <c r="AS149" s="20"/>
    </row>
    <row r="150" spans="1:45" s="19" customFormat="1" ht="48" hidden="1" customHeight="1" thickTop="1" thickBot="1" x14ac:dyDescent="0.75">
      <c r="A150" s="131">
        <f>VLOOKUP(4,'Fase Grupos'!$AM$32:$AP$39,2,FALSE)</f>
        <v>0</v>
      </c>
      <c r="B150" s="132"/>
      <c r="C150" s="133"/>
      <c r="D150" s="134">
        <f>VLOOKUP(4,'Fase Grupos'!$AM$32:$AP$39,3,FALSE)</f>
        <v>0</v>
      </c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6"/>
      <c r="R150" s="137">
        <f>VLOOKUP(4,'Fase Grupos'!$AM$32:$AP$39,4,FALSE)</f>
        <v>0</v>
      </c>
      <c r="S150" s="138"/>
      <c r="T150" s="138"/>
      <c r="U150" s="138"/>
      <c r="V150" s="138"/>
      <c r="W150" s="138"/>
      <c r="X150" s="139"/>
      <c r="Y150" s="140"/>
      <c r="Z150" s="141"/>
      <c r="AA150" s="142"/>
      <c r="AB150" s="140"/>
      <c r="AC150" s="141"/>
      <c r="AD150" s="142"/>
      <c r="AE150" s="140"/>
      <c r="AF150" s="141"/>
      <c r="AG150" s="142"/>
      <c r="AH150" s="140"/>
      <c r="AI150" s="141"/>
      <c r="AJ150" s="142"/>
      <c r="AK150" s="140"/>
      <c r="AL150" s="141"/>
      <c r="AM150" s="142"/>
      <c r="AN150" s="140"/>
      <c r="AO150" s="141"/>
      <c r="AP150" s="142"/>
    </row>
    <row r="151" spans="1:45" s="7" customFormat="1" ht="24" hidden="1" customHeight="1" thickTop="1" x14ac:dyDescent="0.3">
      <c r="R151" s="8"/>
      <c r="S151" s="8"/>
      <c r="T151" s="8"/>
      <c r="U151" s="8"/>
      <c r="V151" s="8"/>
      <c r="W151" s="8"/>
      <c r="X151" s="8"/>
    </row>
    <row r="152" spans="1:45" s="7" customFormat="1" ht="19.5" hidden="1" thickBot="1" x14ac:dyDescent="0.35">
      <c r="A152" s="129" t="s">
        <v>56</v>
      </c>
      <c r="B152" s="129"/>
      <c r="C152" s="129"/>
      <c r="D152" s="129"/>
      <c r="E152" s="129"/>
      <c r="F152" s="68"/>
      <c r="G152" s="68"/>
      <c r="H152" s="11"/>
      <c r="I152" s="11"/>
      <c r="J152" s="11"/>
      <c r="K152" s="11"/>
      <c r="L152" s="11"/>
      <c r="M152" s="11"/>
      <c r="N152" s="11"/>
      <c r="O152" s="11"/>
      <c r="P152" s="11"/>
      <c r="Q152" s="129" t="s">
        <v>57</v>
      </c>
      <c r="R152" s="129"/>
      <c r="S152" s="129"/>
      <c r="T152" s="129"/>
      <c r="U152" s="129"/>
      <c r="V152" s="129"/>
      <c r="W152" s="129"/>
      <c r="X152" s="12"/>
      <c r="Y152" s="68"/>
      <c r="Z152" s="68"/>
      <c r="AA152" s="68"/>
      <c r="AB152" s="11"/>
      <c r="AC152" s="11"/>
      <c r="AD152" s="11"/>
      <c r="AE152" s="11"/>
      <c r="AF152" s="11"/>
      <c r="AG152" s="11"/>
      <c r="AH152" s="11"/>
      <c r="AI152" s="129" t="s">
        <v>58</v>
      </c>
      <c r="AJ152" s="129"/>
      <c r="AK152" s="129"/>
      <c r="AL152" s="130"/>
      <c r="AM152" s="130"/>
      <c r="AN152" s="13" t="s">
        <v>46</v>
      </c>
      <c r="AO152" s="130"/>
      <c r="AP152" s="130"/>
    </row>
    <row r="153" spans="1:45" s="14" customFormat="1" ht="13.5" hidden="1" thickTop="1" x14ac:dyDescent="0.2">
      <c r="R153" s="15"/>
      <c r="S153" s="15"/>
      <c r="T153" s="15"/>
      <c r="U153" s="15"/>
      <c r="V153" s="15"/>
      <c r="W153" s="15"/>
      <c r="X153" s="15"/>
    </row>
    <row r="154" spans="1:45" s="14" customFormat="1" ht="12.75" hidden="1" x14ac:dyDescent="0.2">
      <c r="R154" s="15"/>
      <c r="S154" s="15"/>
      <c r="T154" s="15"/>
      <c r="U154" s="15"/>
      <c r="V154" s="15"/>
      <c r="W154" s="15"/>
      <c r="X154" s="15"/>
    </row>
    <row r="155" spans="1:45" s="16" customFormat="1" ht="36" x14ac:dyDescent="0.55000000000000004">
      <c r="A155" s="156" t="str">
        <f>SORTEIO!A7</f>
        <v>Campeonato Nacional</v>
      </c>
      <c r="B155" s="156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</row>
    <row r="156" spans="1:45" s="17" customFormat="1" ht="26.25" x14ac:dyDescent="0.4">
      <c r="A156" s="157" t="s">
        <v>39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</row>
    <row r="157" spans="1:45" s="7" customFormat="1" ht="19.5" thickBot="1" x14ac:dyDescent="0.35">
      <c r="A157" s="158" t="str">
        <f>CONCATENATE(SORTEIO!B12," ",SORTEIO!B14)</f>
        <v>Juvenil Masculino</v>
      </c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R157" s="8"/>
      <c r="S157" s="8"/>
      <c r="T157" s="8"/>
      <c r="U157" s="8"/>
      <c r="V157" s="8"/>
      <c r="W157" s="8"/>
      <c r="X157" s="8"/>
    </row>
    <row r="158" spans="1:45" s="17" customFormat="1" ht="27.75" thickTop="1" thickBot="1" x14ac:dyDescent="0.45">
      <c r="A158" s="159" t="s">
        <v>40</v>
      </c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1"/>
    </row>
    <row r="159" spans="1:45" s="7" customFormat="1" ht="20.25" thickTop="1" thickBot="1" x14ac:dyDescent="0.35">
      <c r="A159" s="143" t="s">
        <v>41</v>
      </c>
      <c r="B159" s="144"/>
      <c r="C159" s="144"/>
      <c r="D159" s="144"/>
      <c r="E159" s="144"/>
      <c r="F159" s="144"/>
      <c r="G159" s="145"/>
      <c r="H159" s="143" t="s">
        <v>42</v>
      </c>
      <c r="I159" s="144"/>
      <c r="J159" s="144"/>
      <c r="K159" s="144"/>
      <c r="L159" s="144"/>
      <c r="M159" s="144"/>
      <c r="N159" s="145"/>
      <c r="O159" s="143" t="s">
        <v>43</v>
      </c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5"/>
      <c r="AC159" s="143" t="s">
        <v>44</v>
      </c>
      <c r="AD159" s="144"/>
      <c r="AE159" s="144"/>
      <c r="AF159" s="144"/>
      <c r="AG159" s="144"/>
      <c r="AH159" s="144"/>
      <c r="AI159" s="145"/>
      <c r="AJ159" s="143" t="s">
        <v>45</v>
      </c>
      <c r="AK159" s="144"/>
      <c r="AL159" s="144"/>
      <c r="AM159" s="144"/>
      <c r="AN159" s="144"/>
      <c r="AO159" s="144"/>
      <c r="AP159" s="145"/>
    </row>
    <row r="160" spans="1:45" s="18" customFormat="1" ht="63" thickTop="1" thickBot="1" x14ac:dyDescent="0.95">
      <c r="A160" s="149">
        <v>3</v>
      </c>
      <c r="B160" s="150"/>
      <c r="C160" s="150"/>
      <c r="D160" s="150"/>
      <c r="E160" s="150"/>
      <c r="F160" s="150"/>
      <c r="G160" s="151"/>
      <c r="H160" s="149" t="s">
        <v>3</v>
      </c>
      <c r="I160" s="150"/>
      <c r="J160" s="150"/>
      <c r="K160" s="150"/>
      <c r="L160" s="150"/>
      <c r="M160" s="150"/>
      <c r="N160" s="151"/>
      <c r="O160" s="152"/>
      <c r="P160" s="150"/>
      <c r="Q160" s="150"/>
      <c r="R160" s="150"/>
      <c r="S160" s="150"/>
      <c r="T160" s="150"/>
      <c r="U160" s="150"/>
      <c r="V160" s="150"/>
      <c r="W160" s="150"/>
      <c r="X160" s="10" t="s">
        <v>46</v>
      </c>
      <c r="Y160" s="150"/>
      <c r="Z160" s="150"/>
      <c r="AA160" s="150"/>
      <c r="AB160" s="151"/>
      <c r="AC160" s="153"/>
      <c r="AD160" s="154"/>
      <c r="AE160" s="154"/>
      <c r="AF160" s="154"/>
      <c r="AG160" s="154"/>
      <c r="AH160" s="154"/>
      <c r="AI160" s="155"/>
      <c r="AJ160" s="153"/>
      <c r="AK160" s="154"/>
      <c r="AL160" s="154"/>
      <c r="AM160" s="154"/>
      <c r="AN160" s="154"/>
      <c r="AO160" s="154"/>
      <c r="AP160" s="155"/>
      <c r="AS160" s="7"/>
    </row>
    <row r="161" spans="1:45" s="7" customFormat="1" ht="20.25" thickTop="1" thickBot="1" x14ac:dyDescent="0.35">
      <c r="R161" s="8"/>
      <c r="S161" s="8"/>
      <c r="T161" s="8"/>
      <c r="U161" s="8"/>
      <c r="V161" s="8"/>
      <c r="W161" s="8"/>
      <c r="X161" s="8"/>
    </row>
    <row r="162" spans="1:45" s="7" customFormat="1" ht="20.25" customHeight="1" thickTop="1" thickBot="1" x14ac:dyDescent="0.35">
      <c r="A162" s="143" t="s">
        <v>47</v>
      </c>
      <c r="B162" s="144"/>
      <c r="C162" s="145"/>
      <c r="D162" s="143" t="s">
        <v>48</v>
      </c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5"/>
      <c r="R162" s="146" t="s">
        <v>115</v>
      </c>
      <c r="S162" s="147"/>
      <c r="T162" s="147"/>
      <c r="U162" s="147"/>
      <c r="V162" s="147"/>
      <c r="W162" s="147"/>
      <c r="X162" s="148"/>
      <c r="Y162" s="143" t="s">
        <v>50</v>
      </c>
      <c r="Z162" s="144"/>
      <c r="AA162" s="145"/>
      <c r="AB162" s="143" t="s">
        <v>51</v>
      </c>
      <c r="AC162" s="144"/>
      <c r="AD162" s="145"/>
      <c r="AE162" s="143" t="s">
        <v>52</v>
      </c>
      <c r="AF162" s="144"/>
      <c r="AG162" s="145"/>
      <c r="AH162" s="143" t="s">
        <v>53</v>
      </c>
      <c r="AI162" s="144"/>
      <c r="AJ162" s="145"/>
      <c r="AK162" s="143" t="s">
        <v>54</v>
      </c>
      <c r="AL162" s="144"/>
      <c r="AM162" s="145"/>
      <c r="AN162" s="143" t="s">
        <v>55</v>
      </c>
      <c r="AO162" s="144"/>
      <c r="AP162" s="145"/>
    </row>
    <row r="163" spans="1:45" s="19" customFormat="1" ht="48" customHeight="1" thickTop="1" thickBot="1" x14ac:dyDescent="0.75">
      <c r="A163" s="131">
        <f>VLOOKUP(2,'Fase Grupos'!$AM$32:$AP$39,2,FALSE)</f>
        <v>0</v>
      </c>
      <c r="B163" s="132"/>
      <c r="C163" s="133"/>
      <c r="D163" s="134">
        <f>VLOOKUP(2,'Fase Grupos'!$AM$32:$AP$39,3,FALSE)</f>
        <v>0</v>
      </c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6"/>
      <c r="R163" s="137">
        <f>VLOOKUP(2,'Fase Grupos'!$AM$32:$AP$39,4,FALSE)</f>
        <v>0</v>
      </c>
      <c r="S163" s="138"/>
      <c r="T163" s="138"/>
      <c r="U163" s="138"/>
      <c r="V163" s="138"/>
      <c r="W163" s="138"/>
      <c r="X163" s="139"/>
      <c r="Y163" s="140"/>
      <c r="Z163" s="141"/>
      <c r="AA163" s="142"/>
      <c r="AB163" s="140"/>
      <c r="AC163" s="141"/>
      <c r="AD163" s="142"/>
      <c r="AE163" s="140"/>
      <c r="AF163" s="141"/>
      <c r="AG163" s="142"/>
      <c r="AH163" s="140"/>
      <c r="AI163" s="141"/>
      <c r="AJ163" s="142"/>
      <c r="AK163" s="140"/>
      <c r="AL163" s="141"/>
      <c r="AM163" s="142"/>
      <c r="AN163" s="140"/>
      <c r="AO163" s="141"/>
      <c r="AP163" s="142"/>
      <c r="AS163" s="20"/>
    </row>
    <row r="164" spans="1:45" s="19" customFormat="1" ht="48" customHeight="1" thickTop="1" thickBot="1" x14ac:dyDescent="0.75">
      <c r="A164" s="131">
        <f>VLOOKUP(3,'Fase Grupos'!$AM$32:$AP$39,2,FALSE)</f>
        <v>0</v>
      </c>
      <c r="B164" s="132"/>
      <c r="C164" s="133"/>
      <c r="D164" s="134">
        <f>VLOOKUP(3,'Fase Grupos'!$AM$32:$AP$39,3,FALSE)</f>
        <v>0</v>
      </c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6"/>
      <c r="R164" s="137">
        <f>VLOOKUP(3,'Fase Grupos'!$AM$32:$AP$39,4,FALSE)</f>
        <v>0</v>
      </c>
      <c r="S164" s="138"/>
      <c r="T164" s="138"/>
      <c r="U164" s="138"/>
      <c r="V164" s="138"/>
      <c r="W164" s="138"/>
      <c r="X164" s="139"/>
      <c r="Y164" s="140"/>
      <c r="Z164" s="141"/>
      <c r="AA164" s="142"/>
      <c r="AB164" s="140"/>
      <c r="AC164" s="141"/>
      <c r="AD164" s="142"/>
      <c r="AE164" s="140"/>
      <c r="AF164" s="141"/>
      <c r="AG164" s="142"/>
      <c r="AH164" s="140"/>
      <c r="AI164" s="141"/>
      <c r="AJ164" s="142"/>
      <c r="AK164" s="140"/>
      <c r="AL164" s="141"/>
      <c r="AM164" s="142"/>
      <c r="AN164" s="140"/>
      <c r="AO164" s="141"/>
      <c r="AP164" s="142"/>
    </row>
    <row r="165" spans="1:45" s="7" customFormat="1" ht="24" customHeight="1" thickTop="1" x14ac:dyDescent="0.3">
      <c r="R165" s="8"/>
      <c r="S165" s="8"/>
      <c r="T165" s="8"/>
      <c r="U165" s="8"/>
      <c r="V165" s="8"/>
      <c r="W165" s="8"/>
      <c r="X165" s="8"/>
    </row>
    <row r="166" spans="1:45" s="7" customFormat="1" ht="19.5" thickBot="1" x14ac:dyDescent="0.35">
      <c r="A166" s="129" t="s">
        <v>56</v>
      </c>
      <c r="B166" s="129"/>
      <c r="C166" s="129"/>
      <c r="D166" s="129"/>
      <c r="E166" s="129"/>
      <c r="F166" s="68"/>
      <c r="G166" s="68"/>
      <c r="H166" s="11"/>
      <c r="I166" s="11"/>
      <c r="J166" s="11"/>
      <c r="K166" s="11"/>
      <c r="L166" s="11"/>
      <c r="M166" s="11"/>
      <c r="N166" s="11"/>
      <c r="O166" s="11"/>
      <c r="P166" s="11"/>
      <c r="Q166" s="129" t="s">
        <v>57</v>
      </c>
      <c r="R166" s="129"/>
      <c r="S166" s="129"/>
      <c r="T166" s="129"/>
      <c r="U166" s="129"/>
      <c r="V166" s="129"/>
      <c r="W166" s="129"/>
      <c r="X166" s="12"/>
      <c r="Y166" s="68"/>
      <c r="Z166" s="68"/>
      <c r="AA166" s="68"/>
      <c r="AB166" s="11"/>
      <c r="AC166" s="11"/>
      <c r="AD166" s="11"/>
      <c r="AE166" s="11"/>
      <c r="AF166" s="11"/>
      <c r="AG166" s="11"/>
      <c r="AH166" s="11"/>
      <c r="AI166" s="129" t="s">
        <v>58</v>
      </c>
      <c r="AJ166" s="129"/>
      <c r="AK166" s="129"/>
      <c r="AL166" s="130"/>
      <c r="AM166" s="130"/>
      <c r="AN166" s="13" t="s">
        <v>46</v>
      </c>
      <c r="AO166" s="130"/>
      <c r="AP166" s="130"/>
    </row>
    <row r="167" spans="1:45" s="14" customFormat="1" ht="13.5" thickTop="1" x14ac:dyDescent="0.2">
      <c r="R167" s="15"/>
      <c r="S167" s="15"/>
      <c r="T167" s="15"/>
      <c r="U167" s="15"/>
      <c r="V167" s="15"/>
      <c r="W167" s="15"/>
      <c r="X167" s="15"/>
    </row>
    <row r="168" spans="1:45" s="14" customFormat="1" ht="12.75" x14ac:dyDescent="0.2">
      <c r="R168" s="15"/>
      <c r="S168" s="15"/>
      <c r="T168" s="15"/>
      <c r="U168" s="15"/>
      <c r="V168" s="15"/>
      <c r="W168" s="15"/>
      <c r="X168" s="15"/>
    </row>
    <row r="169" spans="1:45" s="16" customFormat="1" ht="36" x14ac:dyDescent="0.55000000000000004">
      <c r="A169" s="156" t="str">
        <f>SORTEIO!A7</f>
        <v>Campeonato Nacional</v>
      </c>
      <c r="B169" s="156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</row>
    <row r="170" spans="1:45" s="17" customFormat="1" ht="26.25" x14ac:dyDescent="0.4">
      <c r="A170" s="157" t="s">
        <v>39</v>
      </c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</row>
    <row r="171" spans="1:45" s="7" customFormat="1" ht="19.5" thickBot="1" x14ac:dyDescent="0.35">
      <c r="A171" s="158" t="str">
        <f>CONCATENATE(SORTEIO!B12," ",SORTEIO!B14)</f>
        <v>Juvenil Masculino</v>
      </c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R171" s="8"/>
      <c r="S171" s="8"/>
      <c r="T171" s="8"/>
      <c r="U171" s="8"/>
      <c r="V171" s="8"/>
      <c r="W171" s="8"/>
      <c r="X171" s="8"/>
    </row>
    <row r="172" spans="1:45" s="17" customFormat="1" ht="27.75" thickTop="1" thickBot="1" x14ac:dyDescent="0.45">
      <c r="A172" s="159" t="s">
        <v>40</v>
      </c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1"/>
    </row>
    <row r="173" spans="1:45" s="7" customFormat="1" ht="20.25" thickTop="1" thickBot="1" x14ac:dyDescent="0.35">
      <c r="A173" s="143" t="s">
        <v>41</v>
      </c>
      <c r="B173" s="144"/>
      <c r="C173" s="144"/>
      <c r="D173" s="144"/>
      <c r="E173" s="144"/>
      <c r="F173" s="144"/>
      <c r="G173" s="145"/>
      <c r="H173" s="143" t="s">
        <v>42</v>
      </c>
      <c r="I173" s="144"/>
      <c r="J173" s="144"/>
      <c r="K173" s="144"/>
      <c r="L173" s="144"/>
      <c r="M173" s="144"/>
      <c r="N173" s="145"/>
      <c r="O173" s="143" t="s">
        <v>43</v>
      </c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5"/>
      <c r="AC173" s="143" t="s">
        <v>44</v>
      </c>
      <c r="AD173" s="144"/>
      <c r="AE173" s="144"/>
      <c r="AF173" s="144"/>
      <c r="AG173" s="144"/>
      <c r="AH173" s="144"/>
      <c r="AI173" s="145"/>
      <c r="AJ173" s="143" t="s">
        <v>45</v>
      </c>
      <c r="AK173" s="144"/>
      <c r="AL173" s="144"/>
      <c r="AM173" s="144"/>
      <c r="AN173" s="144"/>
      <c r="AO173" s="144"/>
      <c r="AP173" s="145"/>
    </row>
    <row r="174" spans="1:45" s="18" customFormat="1" ht="63" thickTop="1" thickBot="1" x14ac:dyDescent="0.95">
      <c r="A174" s="149">
        <v>1</v>
      </c>
      <c r="B174" s="150"/>
      <c r="C174" s="150"/>
      <c r="D174" s="150"/>
      <c r="E174" s="150"/>
      <c r="F174" s="150"/>
      <c r="G174" s="151"/>
      <c r="H174" s="149" t="s">
        <v>0</v>
      </c>
      <c r="I174" s="150"/>
      <c r="J174" s="150"/>
      <c r="K174" s="150"/>
      <c r="L174" s="150"/>
      <c r="M174" s="150"/>
      <c r="N174" s="151"/>
      <c r="O174" s="152"/>
      <c r="P174" s="150"/>
      <c r="Q174" s="150"/>
      <c r="R174" s="150"/>
      <c r="S174" s="150"/>
      <c r="T174" s="150"/>
      <c r="U174" s="150"/>
      <c r="V174" s="150"/>
      <c r="W174" s="150"/>
      <c r="X174" s="10" t="s">
        <v>46</v>
      </c>
      <c r="Y174" s="150"/>
      <c r="Z174" s="150"/>
      <c r="AA174" s="150"/>
      <c r="AB174" s="151"/>
      <c r="AC174" s="153"/>
      <c r="AD174" s="154"/>
      <c r="AE174" s="154"/>
      <c r="AF174" s="154"/>
      <c r="AG174" s="154"/>
      <c r="AH174" s="154"/>
      <c r="AI174" s="155"/>
      <c r="AJ174" s="153"/>
      <c r="AK174" s="154"/>
      <c r="AL174" s="154"/>
      <c r="AM174" s="154"/>
      <c r="AN174" s="154"/>
      <c r="AO174" s="154"/>
      <c r="AP174" s="155"/>
      <c r="AS174" s="7"/>
    </row>
    <row r="175" spans="1:45" s="7" customFormat="1" ht="20.25" thickTop="1" thickBot="1" x14ac:dyDescent="0.35">
      <c r="R175" s="8"/>
      <c r="S175" s="8"/>
      <c r="T175" s="8"/>
      <c r="U175" s="8"/>
      <c r="V175" s="8"/>
      <c r="W175" s="8"/>
      <c r="X175" s="8"/>
    </row>
    <row r="176" spans="1:45" s="7" customFormat="1" ht="20.25" customHeight="1" thickTop="1" thickBot="1" x14ac:dyDescent="0.35">
      <c r="A176" s="143" t="s">
        <v>47</v>
      </c>
      <c r="B176" s="144"/>
      <c r="C176" s="145"/>
      <c r="D176" s="143" t="s">
        <v>48</v>
      </c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5"/>
      <c r="R176" s="146" t="s">
        <v>115</v>
      </c>
      <c r="S176" s="147"/>
      <c r="T176" s="147"/>
      <c r="U176" s="147"/>
      <c r="V176" s="147"/>
      <c r="W176" s="147"/>
      <c r="X176" s="148"/>
      <c r="Y176" s="143" t="s">
        <v>50</v>
      </c>
      <c r="Z176" s="144"/>
      <c r="AA176" s="145"/>
      <c r="AB176" s="143" t="s">
        <v>51</v>
      </c>
      <c r="AC176" s="144"/>
      <c r="AD176" s="145"/>
      <c r="AE176" s="143" t="s">
        <v>52</v>
      </c>
      <c r="AF176" s="144"/>
      <c r="AG176" s="145"/>
      <c r="AH176" s="143" t="s">
        <v>53</v>
      </c>
      <c r="AI176" s="144"/>
      <c r="AJ176" s="145"/>
      <c r="AK176" s="143" t="s">
        <v>54</v>
      </c>
      <c r="AL176" s="144"/>
      <c r="AM176" s="145"/>
      <c r="AN176" s="143" t="s">
        <v>55</v>
      </c>
      <c r="AO176" s="144"/>
      <c r="AP176" s="145"/>
    </row>
    <row r="177" spans="1:45" s="19" customFormat="1" ht="48" customHeight="1" thickTop="1" thickBot="1" x14ac:dyDescent="0.75">
      <c r="A177" s="131">
        <f>VLOOKUP(1,'Fase Grupos'!$AM$50:$AP$57,2,FALSE)</f>
        <v>0</v>
      </c>
      <c r="B177" s="132"/>
      <c r="C177" s="133"/>
      <c r="D177" s="134">
        <f>VLOOKUP(1,'Fase Grupos'!$AM$50:$AP$57,3,FALSE)</f>
        <v>0</v>
      </c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6"/>
      <c r="R177" s="137">
        <f>VLOOKUP(1,'Fase Grupos'!$AM$50:$AP$57,4,FALSE)</f>
        <v>0</v>
      </c>
      <c r="S177" s="138"/>
      <c r="T177" s="138"/>
      <c r="U177" s="138"/>
      <c r="V177" s="138"/>
      <c r="W177" s="138"/>
      <c r="X177" s="139"/>
      <c r="Y177" s="140"/>
      <c r="Z177" s="141"/>
      <c r="AA177" s="142"/>
      <c r="AB177" s="140"/>
      <c r="AC177" s="141"/>
      <c r="AD177" s="142"/>
      <c r="AE177" s="140"/>
      <c r="AF177" s="141"/>
      <c r="AG177" s="142"/>
      <c r="AH177" s="140"/>
      <c r="AI177" s="141"/>
      <c r="AJ177" s="142"/>
      <c r="AK177" s="140"/>
      <c r="AL177" s="141"/>
      <c r="AM177" s="142"/>
      <c r="AN177" s="140"/>
      <c r="AO177" s="141"/>
      <c r="AP177" s="142"/>
      <c r="AS177" s="20"/>
    </row>
    <row r="178" spans="1:45" s="19" customFormat="1" ht="48" customHeight="1" thickTop="1" thickBot="1" x14ac:dyDescent="0.75">
      <c r="A178" s="131">
        <f>VLOOKUP(3,'Fase Grupos'!$AM$50:$AP$57,2,FALSE)</f>
        <v>0</v>
      </c>
      <c r="B178" s="132"/>
      <c r="C178" s="133"/>
      <c r="D178" s="134">
        <f>VLOOKUP(3,'Fase Grupos'!$AM$50:$AP$57,3,FALSE)</f>
        <v>0</v>
      </c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6"/>
      <c r="R178" s="137">
        <f>VLOOKUP(3,'Fase Grupos'!$AM$50:$AP$57,4,FALSE)</f>
        <v>0</v>
      </c>
      <c r="S178" s="138"/>
      <c r="T178" s="138"/>
      <c r="U178" s="138"/>
      <c r="V178" s="138"/>
      <c r="W178" s="138"/>
      <c r="X178" s="139"/>
      <c r="Y178" s="140"/>
      <c r="Z178" s="141"/>
      <c r="AA178" s="142"/>
      <c r="AB178" s="140"/>
      <c r="AC178" s="141"/>
      <c r="AD178" s="142"/>
      <c r="AE178" s="140"/>
      <c r="AF178" s="141"/>
      <c r="AG178" s="142"/>
      <c r="AH178" s="140"/>
      <c r="AI178" s="141"/>
      <c r="AJ178" s="142"/>
      <c r="AK178" s="140"/>
      <c r="AL178" s="141"/>
      <c r="AM178" s="142"/>
      <c r="AN178" s="140"/>
      <c r="AO178" s="141"/>
      <c r="AP178" s="142"/>
    </row>
    <row r="179" spans="1:45" s="7" customFormat="1" ht="24" customHeight="1" thickTop="1" x14ac:dyDescent="0.3">
      <c r="R179" s="8"/>
      <c r="S179" s="8"/>
      <c r="T179" s="8"/>
      <c r="U179" s="8"/>
      <c r="V179" s="8"/>
      <c r="W179" s="8"/>
      <c r="X179" s="8"/>
    </row>
    <row r="180" spans="1:45" s="7" customFormat="1" ht="19.5" thickBot="1" x14ac:dyDescent="0.35">
      <c r="A180" s="129" t="s">
        <v>56</v>
      </c>
      <c r="B180" s="129"/>
      <c r="C180" s="129"/>
      <c r="D180" s="129"/>
      <c r="E180" s="129"/>
      <c r="F180" s="68"/>
      <c r="G180" s="68"/>
      <c r="H180" s="11"/>
      <c r="I180" s="11"/>
      <c r="J180" s="11"/>
      <c r="K180" s="11"/>
      <c r="L180" s="11"/>
      <c r="M180" s="11"/>
      <c r="N180" s="11"/>
      <c r="O180" s="11"/>
      <c r="P180" s="11"/>
      <c r="Q180" s="129" t="s">
        <v>57</v>
      </c>
      <c r="R180" s="129"/>
      <c r="S180" s="129"/>
      <c r="T180" s="129"/>
      <c r="U180" s="129"/>
      <c r="V180" s="129"/>
      <c r="W180" s="129"/>
      <c r="X180" s="12"/>
      <c r="Y180" s="68"/>
      <c r="Z180" s="68"/>
      <c r="AA180" s="68"/>
      <c r="AB180" s="11"/>
      <c r="AC180" s="11"/>
      <c r="AD180" s="11"/>
      <c r="AE180" s="11"/>
      <c r="AF180" s="11"/>
      <c r="AG180" s="11"/>
      <c r="AH180" s="11"/>
      <c r="AI180" s="129" t="s">
        <v>58</v>
      </c>
      <c r="AJ180" s="129"/>
      <c r="AK180" s="129"/>
      <c r="AL180" s="130"/>
      <c r="AM180" s="130"/>
      <c r="AN180" s="13" t="s">
        <v>46</v>
      </c>
      <c r="AO180" s="130"/>
      <c r="AP180" s="130"/>
    </row>
    <row r="181" spans="1:45" s="14" customFormat="1" ht="13.5" thickTop="1" x14ac:dyDescent="0.2">
      <c r="R181" s="15"/>
      <c r="S181" s="15"/>
      <c r="T181" s="15"/>
      <c r="U181" s="15"/>
      <c r="V181" s="15"/>
      <c r="W181" s="15"/>
      <c r="X181" s="15"/>
    </row>
    <row r="182" spans="1:45" s="14" customFormat="1" ht="12.75" x14ac:dyDescent="0.2">
      <c r="R182" s="15"/>
      <c r="S182" s="15"/>
      <c r="T182" s="15"/>
      <c r="U182" s="15"/>
      <c r="V182" s="15"/>
      <c r="W182" s="15"/>
      <c r="X182" s="15"/>
    </row>
    <row r="183" spans="1:45" s="16" customFormat="1" ht="36" hidden="1" x14ac:dyDescent="0.55000000000000004">
      <c r="A183" s="156" t="str">
        <f>SORTEIO!A7</f>
        <v>Campeonato Nacional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6"/>
      <c r="AK183" s="156"/>
      <c r="AL183" s="156"/>
      <c r="AM183" s="156"/>
      <c r="AN183" s="156"/>
      <c r="AO183" s="156"/>
      <c r="AP183" s="156"/>
    </row>
    <row r="184" spans="1:45" s="17" customFormat="1" ht="26.25" hidden="1" x14ac:dyDescent="0.4">
      <c r="A184" s="157" t="s">
        <v>39</v>
      </c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</row>
    <row r="185" spans="1:45" s="7" customFormat="1" ht="19.5" hidden="1" thickBot="1" x14ac:dyDescent="0.35">
      <c r="A185" s="158" t="str">
        <f>CONCATENATE(SORTEIO!B12," ",SORTEIO!B14)</f>
        <v>Juvenil Masculino</v>
      </c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R185" s="8"/>
      <c r="S185" s="8"/>
      <c r="T185" s="8"/>
      <c r="U185" s="8"/>
      <c r="V185" s="8"/>
      <c r="W185" s="8"/>
      <c r="X185" s="8"/>
    </row>
    <row r="186" spans="1:45" s="17" customFormat="1" ht="27.75" hidden="1" thickTop="1" thickBot="1" x14ac:dyDescent="0.45">
      <c r="A186" s="159" t="s">
        <v>40</v>
      </c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1"/>
    </row>
    <row r="187" spans="1:45" s="7" customFormat="1" ht="20.25" hidden="1" thickTop="1" thickBot="1" x14ac:dyDescent="0.35">
      <c r="A187" s="143" t="s">
        <v>41</v>
      </c>
      <c r="B187" s="144"/>
      <c r="C187" s="144"/>
      <c r="D187" s="144"/>
      <c r="E187" s="144"/>
      <c r="F187" s="144"/>
      <c r="G187" s="145"/>
      <c r="H187" s="143" t="s">
        <v>42</v>
      </c>
      <c r="I187" s="144"/>
      <c r="J187" s="144"/>
      <c r="K187" s="144"/>
      <c r="L187" s="144"/>
      <c r="M187" s="144"/>
      <c r="N187" s="145"/>
      <c r="O187" s="143" t="s">
        <v>43</v>
      </c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5"/>
      <c r="AC187" s="143" t="s">
        <v>44</v>
      </c>
      <c r="AD187" s="144"/>
      <c r="AE187" s="144"/>
      <c r="AF187" s="144"/>
      <c r="AG187" s="144"/>
      <c r="AH187" s="144"/>
      <c r="AI187" s="145"/>
      <c r="AJ187" s="143" t="s">
        <v>45</v>
      </c>
      <c r="AK187" s="144"/>
      <c r="AL187" s="144"/>
      <c r="AM187" s="144"/>
      <c r="AN187" s="144"/>
      <c r="AO187" s="144"/>
      <c r="AP187" s="145"/>
    </row>
    <row r="188" spans="1:45" s="18" customFormat="1" ht="63" hidden="1" thickTop="1" thickBot="1" x14ac:dyDescent="0.95">
      <c r="A188" s="149">
        <v>2</v>
      </c>
      <c r="B188" s="150"/>
      <c r="C188" s="150"/>
      <c r="D188" s="150"/>
      <c r="E188" s="150"/>
      <c r="F188" s="150"/>
      <c r="G188" s="151"/>
      <c r="H188" s="149" t="s">
        <v>0</v>
      </c>
      <c r="I188" s="150"/>
      <c r="J188" s="150"/>
      <c r="K188" s="150"/>
      <c r="L188" s="150"/>
      <c r="M188" s="150"/>
      <c r="N188" s="151"/>
      <c r="O188" s="152"/>
      <c r="P188" s="150"/>
      <c r="Q188" s="150"/>
      <c r="R188" s="150"/>
      <c r="S188" s="150"/>
      <c r="T188" s="150"/>
      <c r="U188" s="150"/>
      <c r="V188" s="150"/>
      <c r="W188" s="150"/>
      <c r="X188" s="10" t="s">
        <v>46</v>
      </c>
      <c r="Y188" s="150"/>
      <c r="Z188" s="150"/>
      <c r="AA188" s="150"/>
      <c r="AB188" s="151"/>
      <c r="AC188" s="153"/>
      <c r="AD188" s="154"/>
      <c r="AE188" s="154"/>
      <c r="AF188" s="154"/>
      <c r="AG188" s="154"/>
      <c r="AH188" s="154"/>
      <c r="AI188" s="155"/>
      <c r="AJ188" s="153"/>
      <c r="AK188" s="154"/>
      <c r="AL188" s="154"/>
      <c r="AM188" s="154"/>
      <c r="AN188" s="154"/>
      <c r="AO188" s="154"/>
      <c r="AP188" s="155"/>
      <c r="AS188" s="7"/>
    </row>
    <row r="189" spans="1:45" s="7" customFormat="1" ht="20.25" hidden="1" thickTop="1" thickBot="1" x14ac:dyDescent="0.35">
      <c r="R189" s="8"/>
      <c r="S189" s="8"/>
      <c r="T189" s="8"/>
      <c r="U189" s="8"/>
      <c r="V189" s="8"/>
      <c r="W189" s="8"/>
      <c r="X189" s="8"/>
    </row>
    <row r="190" spans="1:45" s="7" customFormat="1" ht="20.25" hidden="1" customHeight="1" thickTop="1" thickBot="1" x14ac:dyDescent="0.35">
      <c r="A190" s="143" t="s">
        <v>47</v>
      </c>
      <c r="B190" s="144"/>
      <c r="C190" s="145"/>
      <c r="D190" s="143" t="s">
        <v>48</v>
      </c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5"/>
      <c r="R190" s="146" t="s">
        <v>115</v>
      </c>
      <c r="S190" s="147"/>
      <c r="T190" s="147"/>
      <c r="U190" s="147"/>
      <c r="V190" s="147"/>
      <c r="W190" s="147"/>
      <c r="X190" s="148"/>
      <c r="Y190" s="143" t="s">
        <v>50</v>
      </c>
      <c r="Z190" s="144"/>
      <c r="AA190" s="145"/>
      <c r="AB190" s="143" t="s">
        <v>51</v>
      </c>
      <c r="AC190" s="144"/>
      <c r="AD190" s="145"/>
      <c r="AE190" s="143" t="s">
        <v>52</v>
      </c>
      <c r="AF190" s="144"/>
      <c r="AG190" s="145"/>
      <c r="AH190" s="143" t="s">
        <v>53</v>
      </c>
      <c r="AI190" s="144"/>
      <c r="AJ190" s="145"/>
      <c r="AK190" s="143" t="s">
        <v>54</v>
      </c>
      <c r="AL190" s="144"/>
      <c r="AM190" s="145"/>
      <c r="AN190" s="143" t="s">
        <v>55</v>
      </c>
      <c r="AO190" s="144"/>
      <c r="AP190" s="145"/>
    </row>
    <row r="191" spans="1:45" s="19" customFormat="1" ht="48" hidden="1" customHeight="1" thickTop="1" thickBot="1" x14ac:dyDescent="0.75">
      <c r="A191" s="131">
        <f>VLOOKUP(2,'Fase Grupos'!$AM$50:$AP$57,2,FALSE)</f>
        <v>0</v>
      </c>
      <c r="B191" s="132"/>
      <c r="C191" s="133"/>
      <c r="D191" s="134">
        <f>VLOOKUP(2,'Fase Grupos'!$AM$50:$AP$57,3,FALSE)</f>
        <v>0</v>
      </c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6"/>
      <c r="R191" s="137">
        <f>VLOOKUP(2,'Fase Grupos'!$AM$50:$AP$57,4,FALSE)</f>
        <v>0</v>
      </c>
      <c r="S191" s="138"/>
      <c r="T191" s="138"/>
      <c r="U191" s="138"/>
      <c r="V191" s="138"/>
      <c r="W191" s="138"/>
      <c r="X191" s="139"/>
      <c r="Y191" s="140"/>
      <c r="Z191" s="141"/>
      <c r="AA191" s="142"/>
      <c r="AB191" s="140"/>
      <c r="AC191" s="141"/>
      <c r="AD191" s="142"/>
      <c r="AE191" s="140"/>
      <c r="AF191" s="141"/>
      <c r="AG191" s="142"/>
      <c r="AH191" s="140"/>
      <c r="AI191" s="141"/>
      <c r="AJ191" s="142"/>
      <c r="AK191" s="140"/>
      <c r="AL191" s="141"/>
      <c r="AM191" s="142"/>
      <c r="AN191" s="140"/>
      <c r="AO191" s="141"/>
      <c r="AP191" s="142"/>
      <c r="AS191" s="20"/>
    </row>
    <row r="192" spans="1:45" s="19" customFormat="1" ht="48" hidden="1" customHeight="1" thickTop="1" thickBot="1" x14ac:dyDescent="0.75">
      <c r="A192" s="131">
        <f>VLOOKUP(4,'Fase Grupos'!$AM$50:$AP$57,2,FALSE)</f>
        <v>0</v>
      </c>
      <c r="B192" s="132"/>
      <c r="C192" s="133"/>
      <c r="D192" s="134">
        <f>VLOOKUP(4,'Fase Grupos'!$AM$50:$AP$57,3,FALSE)</f>
        <v>0</v>
      </c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6"/>
      <c r="R192" s="137">
        <f>VLOOKUP(4,'Fase Grupos'!$AM$50:$AP$57,4,FALSE)</f>
        <v>0</v>
      </c>
      <c r="S192" s="138"/>
      <c r="T192" s="138"/>
      <c r="U192" s="138"/>
      <c r="V192" s="138"/>
      <c r="W192" s="138"/>
      <c r="X192" s="139"/>
      <c r="Y192" s="140"/>
      <c r="Z192" s="141"/>
      <c r="AA192" s="142"/>
      <c r="AB192" s="140"/>
      <c r="AC192" s="141"/>
      <c r="AD192" s="142"/>
      <c r="AE192" s="140"/>
      <c r="AF192" s="141"/>
      <c r="AG192" s="142"/>
      <c r="AH192" s="140"/>
      <c r="AI192" s="141"/>
      <c r="AJ192" s="142"/>
      <c r="AK192" s="140"/>
      <c r="AL192" s="141"/>
      <c r="AM192" s="142"/>
      <c r="AN192" s="140"/>
      <c r="AO192" s="141"/>
      <c r="AP192" s="142"/>
    </row>
    <row r="193" spans="1:45" s="7" customFormat="1" ht="24" hidden="1" customHeight="1" thickTop="1" x14ac:dyDescent="0.3">
      <c r="R193" s="8"/>
      <c r="S193" s="8"/>
      <c r="T193" s="8"/>
      <c r="U193" s="8"/>
      <c r="V193" s="8"/>
      <c r="W193" s="8"/>
      <c r="X193" s="8"/>
    </row>
    <row r="194" spans="1:45" s="7" customFormat="1" ht="19.5" hidden="1" thickBot="1" x14ac:dyDescent="0.35">
      <c r="A194" s="129" t="s">
        <v>56</v>
      </c>
      <c r="B194" s="129"/>
      <c r="C194" s="129"/>
      <c r="D194" s="129"/>
      <c r="E194" s="129"/>
      <c r="F194" s="68"/>
      <c r="G194" s="68"/>
      <c r="H194" s="11"/>
      <c r="I194" s="11"/>
      <c r="J194" s="11"/>
      <c r="K194" s="11"/>
      <c r="L194" s="11"/>
      <c r="M194" s="11"/>
      <c r="N194" s="11"/>
      <c r="O194" s="11"/>
      <c r="P194" s="11"/>
      <c r="Q194" s="129" t="s">
        <v>57</v>
      </c>
      <c r="R194" s="129"/>
      <c r="S194" s="129"/>
      <c r="T194" s="129"/>
      <c r="U194" s="129"/>
      <c r="V194" s="129"/>
      <c r="W194" s="129"/>
      <c r="X194" s="12"/>
      <c r="Y194" s="68"/>
      <c r="Z194" s="68"/>
      <c r="AA194" s="68"/>
      <c r="AB194" s="11"/>
      <c r="AC194" s="11"/>
      <c r="AD194" s="11"/>
      <c r="AE194" s="11"/>
      <c r="AF194" s="11"/>
      <c r="AG194" s="11"/>
      <c r="AH194" s="11"/>
      <c r="AI194" s="129" t="s">
        <v>58</v>
      </c>
      <c r="AJ194" s="129"/>
      <c r="AK194" s="129"/>
      <c r="AL194" s="130"/>
      <c r="AM194" s="130"/>
      <c r="AN194" s="13" t="s">
        <v>46</v>
      </c>
      <c r="AO194" s="130"/>
      <c r="AP194" s="130"/>
    </row>
    <row r="195" spans="1:45" s="14" customFormat="1" ht="13.5" hidden="1" thickTop="1" x14ac:dyDescent="0.2">
      <c r="R195" s="15"/>
      <c r="S195" s="15"/>
      <c r="T195" s="15"/>
      <c r="U195" s="15"/>
      <c r="V195" s="15"/>
      <c r="W195" s="15"/>
      <c r="X195" s="15"/>
    </row>
    <row r="196" spans="1:45" s="14" customFormat="1" ht="12.75" hidden="1" x14ac:dyDescent="0.2">
      <c r="R196" s="15"/>
      <c r="S196" s="15"/>
      <c r="T196" s="15"/>
      <c r="U196" s="15"/>
      <c r="V196" s="15"/>
      <c r="W196" s="15"/>
      <c r="X196" s="15"/>
    </row>
    <row r="197" spans="1:45" s="16" customFormat="1" ht="36" x14ac:dyDescent="0.55000000000000004">
      <c r="A197" s="156" t="str">
        <f>SORTEIO!A7</f>
        <v>Campeonato Nacional</v>
      </c>
      <c r="B197" s="156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56"/>
      <c r="Z197" s="156"/>
      <c r="AA197" s="156"/>
      <c r="AB197" s="156"/>
      <c r="AC197" s="156"/>
      <c r="AD197" s="156"/>
      <c r="AE197" s="156"/>
      <c r="AF197" s="156"/>
      <c r="AG197" s="156"/>
      <c r="AH197" s="156"/>
      <c r="AI197" s="156"/>
      <c r="AJ197" s="156"/>
      <c r="AK197" s="156"/>
      <c r="AL197" s="156"/>
      <c r="AM197" s="156"/>
      <c r="AN197" s="156"/>
      <c r="AO197" s="156"/>
      <c r="AP197" s="156"/>
    </row>
    <row r="198" spans="1:45" s="17" customFormat="1" ht="26.25" x14ac:dyDescent="0.4">
      <c r="A198" s="157" t="s">
        <v>39</v>
      </c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</row>
    <row r="199" spans="1:45" s="7" customFormat="1" ht="19.5" thickBot="1" x14ac:dyDescent="0.35">
      <c r="A199" s="158" t="str">
        <f>CONCATENATE(SORTEIO!B12," ",SORTEIO!B14)</f>
        <v>Juvenil Masculino</v>
      </c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R199" s="8"/>
      <c r="S199" s="8"/>
      <c r="T199" s="8"/>
      <c r="U199" s="8"/>
      <c r="V199" s="8"/>
      <c r="W199" s="8"/>
      <c r="X199" s="8"/>
    </row>
    <row r="200" spans="1:45" s="17" customFormat="1" ht="27.75" thickTop="1" thickBot="1" x14ac:dyDescent="0.45">
      <c r="A200" s="159" t="s">
        <v>40</v>
      </c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1"/>
    </row>
    <row r="201" spans="1:45" s="7" customFormat="1" ht="20.25" thickTop="1" thickBot="1" x14ac:dyDescent="0.35">
      <c r="A201" s="143" t="s">
        <v>41</v>
      </c>
      <c r="B201" s="144"/>
      <c r="C201" s="144"/>
      <c r="D201" s="144"/>
      <c r="E201" s="144"/>
      <c r="F201" s="144"/>
      <c r="G201" s="145"/>
      <c r="H201" s="143" t="s">
        <v>42</v>
      </c>
      <c r="I201" s="144"/>
      <c r="J201" s="144"/>
      <c r="K201" s="144"/>
      <c r="L201" s="144"/>
      <c r="M201" s="144"/>
      <c r="N201" s="145"/>
      <c r="O201" s="143" t="s">
        <v>43</v>
      </c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5"/>
      <c r="AC201" s="143" t="s">
        <v>44</v>
      </c>
      <c r="AD201" s="144"/>
      <c r="AE201" s="144"/>
      <c r="AF201" s="144"/>
      <c r="AG201" s="144"/>
      <c r="AH201" s="144"/>
      <c r="AI201" s="145"/>
      <c r="AJ201" s="143" t="s">
        <v>45</v>
      </c>
      <c r="AK201" s="144"/>
      <c r="AL201" s="144"/>
      <c r="AM201" s="144"/>
      <c r="AN201" s="144"/>
      <c r="AO201" s="144"/>
      <c r="AP201" s="145"/>
    </row>
    <row r="202" spans="1:45" s="18" customFormat="1" ht="63" thickTop="1" thickBot="1" x14ac:dyDescent="0.95">
      <c r="A202" s="149">
        <v>2</v>
      </c>
      <c r="B202" s="150"/>
      <c r="C202" s="150"/>
      <c r="D202" s="150"/>
      <c r="E202" s="150"/>
      <c r="F202" s="150"/>
      <c r="G202" s="151"/>
      <c r="H202" s="149" t="s">
        <v>0</v>
      </c>
      <c r="I202" s="150"/>
      <c r="J202" s="150"/>
      <c r="K202" s="150"/>
      <c r="L202" s="150"/>
      <c r="M202" s="150"/>
      <c r="N202" s="151"/>
      <c r="O202" s="152"/>
      <c r="P202" s="150"/>
      <c r="Q202" s="150"/>
      <c r="R202" s="150"/>
      <c r="S202" s="150"/>
      <c r="T202" s="150"/>
      <c r="U202" s="150"/>
      <c r="V202" s="150"/>
      <c r="W202" s="150"/>
      <c r="X202" s="10" t="s">
        <v>46</v>
      </c>
      <c r="Y202" s="150"/>
      <c r="Z202" s="150"/>
      <c r="AA202" s="150"/>
      <c r="AB202" s="151"/>
      <c r="AC202" s="153"/>
      <c r="AD202" s="154"/>
      <c r="AE202" s="154"/>
      <c r="AF202" s="154"/>
      <c r="AG202" s="154"/>
      <c r="AH202" s="154"/>
      <c r="AI202" s="155"/>
      <c r="AJ202" s="153"/>
      <c r="AK202" s="154"/>
      <c r="AL202" s="154"/>
      <c r="AM202" s="154"/>
      <c r="AN202" s="154"/>
      <c r="AO202" s="154"/>
      <c r="AP202" s="155"/>
      <c r="AS202" s="7"/>
    </row>
    <row r="203" spans="1:45" s="7" customFormat="1" ht="20.25" thickTop="1" thickBot="1" x14ac:dyDescent="0.35">
      <c r="R203" s="8"/>
      <c r="S203" s="8"/>
      <c r="T203" s="8"/>
      <c r="U203" s="8"/>
      <c r="V203" s="8"/>
      <c r="W203" s="8"/>
      <c r="X203" s="8"/>
    </row>
    <row r="204" spans="1:45" s="7" customFormat="1" ht="20.25" customHeight="1" thickTop="1" thickBot="1" x14ac:dyDescent="0.35">
      <c r="A204" s="143" t="s">
        <v>47</v>
      </c>
      <c r="B204" s="144"/>
      <c r="C204" s="145"/>
      <c r="D204" s="143" t="s">
        <v>48</v>
      </c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5"/>
      <c r="R204" s="146" t="s">
        <v>115</v>
      </c>
      <c r="S204" s="147"/>
      <c r="T204" s="147"/>
      <c r="U204" s="147"/>
      <c r="V204" s="147"/>
      <c r="W204" s="147"/>
      <c r="X204" s="148"/>
      <c r="Y204" s="143" t="s">
        <v>50</v>
      </c>
      <c r="Z204" s="144"/>
      <c r="AA204" s="145"/>
      <c r="AB204" s="143" t="s">
        <v>51</v>
      </c>
      <c r="AC204" s="144"/>
      <c r="AD204" s="145"/>
      <c r="AE204" s="143" t="s">
        <v>52</v>
      </c>
      <c r="AF204" s="144"/>
      <c r="AG204" s="145"/>
      <c r="AH204" s="143" t="s">
        <v>53</v>
      </c>
      <c r="AI204" s="144"/>
      <c r="AJ204" s="145"/>
      <c r="AK204" s="143" t="s">
        <v>54</v>
      </c>
      <c r="AL204" s="144"/>
      <c r="AM204" s="145"/>
      <c r="AN204" s="143" t="s">
        <v>55</v>
      </c>
      <c r="AO204" s="144"/>
      <c r="AP204" s="145"/>
    </row>
    <row r="205" spans="1:45" s="19" customFormat="1" ht="48" customHeight="1" thickTop="1" thickBot="1" x14ac:dyDescent="0.75">
      <c r="A205" s="131">
        <f>VLOOKUP(1,'Fase Grupos'!$AM$50:$AP$57,2,FALSE)</f>
        <v>0</v>
      </c>
      <c r="B205" s="132"/>
      <c r="C205" s="133"/>
      <c r="D205" s="134">
        <f>VLOOKUP(1,'Fase Grupos'!$AM$50:$AP$57,3,FALSE)</f>
        <v>0</v>
      </c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6"/>
      <c r="R205" s="137">
        <f>VLOOKUP(1,'Fase Grupos'!$AM$50:$AP$57,4,FALSE)</f>
        <v>0</v>
      </c>
      <c r="S205" s="138"/>
      <c r="T205" s="138"/>
      <c r="U205" s="138"/>
      <c r="V205" s="138"/>
      <c r="W205" s="138"/>
      <c r="X205" s="139"/>
      <c r="Y205" s="140"/>
      <c r="Z205" s="141"/>
      <c r="AA205" s="142"/>
      <c r="AB205" s="140"/>
      <c r="AC205" s="141"/>
      <c r="AD205" s="142"/>
      <c r="AE205" s="140"/>
      <c r="AF205" s="141"/>
      <c r="AG205" s="142"/>
      <c r="AH205" s="140"/>
      <c r="AI205" s="141"/>
      <c r="AJ205" s="142"/>
      <c r="AK205" s="140"/>
      <c r="AL205" s="141"/>
      <c r="AM205" s="142"/>
      <c r="AN205" s="140"/>
      <c r="AO205" s="141"/>
      <c r="AP205" s="142"/>
      <c r="AS205" s="20"/>
    </row>
    <row r="206" spans="1:45" s="19" customFormat="1" ht="48" customHeight="1" thickTop="1" thickBot="1" x14ac:dyDescent="0.75">
      <c r="A206" s="131">
        <f>VLOOKUP(2,'Fase Grupos'!$AM$50:$AP$57,2,FALSE)</f>
        <v>0</v>
      </c>
      <c r="B206" s="132"/>
      <c r="C206" s="133"/>
      <c r="D206" s="134">
        <f>VLOOKUP(2,'Fase Grupos'!$AM$50:$AP$57,3,FALSE)</f>
        <v>0</v>
      </c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6"/>
      <c r="R206" s="137">
        <f>VLOOKUP(2,'Fase Grupos'!$AM$50:$AP$57,4,FALSE)</f>
        <v>0</v>
      </c>
      <c r="S206" s="138"/>
      <c r="T206" s="138"/>
      <c r="U206" s="138"/>
      <c r="V206" s="138"/>
      <c r="W206" s="138"/>
      <c r="X206" s="139"/>
      <c r="Y206" s="140"/>
      <c r="Z206" s="141"/>
      <c r="AA206" s="142"/>
      <c r="AB206" s="140"/>
      <c r="AC206" s="141"/>
      <c r="AD206" s="142"/>
      <c r="AE206" s="140"/>
      <c r="AF206" s="141"/>
      <c r="AG206" s="142"/>
      <c r="AH206" s="140"/>
      <c r="AI206" s="141"/>
      <c r="AJ206" s="142"/>
      <c r="AK206" s="140"/>
      <c r="AL206" s="141"/>
      <c r="AM206" s="142"/>
      <c r="AN206" s="140"/>
      <c r="AO206" s="141"/>
      <c r="AP206" s="142"/>
    </row>
    <row r="207" spans="1:45" s="7" customFormat="1" ht="24" customHeight="1" thickTop="1" x14ac:dyDescent="0.3">
      <c r="R207" s="8"/>
      <c r="S207" s="8"/>
      <c r="T207" s="8"/>
      <c r="U207" s="8"/>
      <c r="V207" s="8"/>
      <c r="W207" s="8"/>
      <c r="X207" s="8"/>
    </row>
    <row r="208" spans="1:45" s="7" customFormat="1" ht="19.5" thickBot="1" x14ac:dyDescent="0.35">
      <c r="A208" s="129" t="s">
        <v>56</v>
      </c>
      <c r="B208" s="129"/>
      <c r="C208" s="129"/>
      <c r="D208" s="129"/>
      <c r="E208" s="129"/>
      <c r="F208" s="68"/>
      <c r="G208" s="68"/>
      <c r="H208" s="11"/>
      <c r="I208" s="11"/>
      <c r="J208" s="11"/>
      <c r="K208" s="11"/>
      <c r="L208" s="11"/>
      <c r="M208" s="11"/>
      <c r="N208" s="11"/>
      <c r="O208" s="11"/>
      <c r="P208" s="11"/>
      <c r="Q208" s="129" t="s">
        <v>57</v>
      </c>
      <c r="R208" s="129"/>
      <c r="S208" s="129"/>
      <c r="T208" s="129"/>
      <c r="U208" s="129"/>
      <c r="V208" s="129"/>
      <c r="W208" s="129"/>
      <c r="X208" s="12"/>
      <c r="Y208" s="68"/>
      <c r="Z208" s="68"/>
      <c r="AA208" s="68"/>
      <c r="AB208" s="11"/>
      <c r="AC208" s="11"/>
      <c r="AD208" s="11"/>
      <c r="AE208" s="11"/>
      <c r="AF208" s="11"/>
      <c r="AG208" s="11"/>
      <c r="AH208" s="11"/>
      <c r="AI208" s="129" t="s">
        <v>58</v>
      </c>
      <c r="AJ208" s="129"/>
      <c r="AK208" s="129"/>
      <c r="AL208" s="130"/>
      <c r="AM208" s="130"/>
      <c r="AN208" s="13" t="s">
        <v>46</v>
      </c>
      <c r="AO208" s="130"/>
      <c r="AP208" s="130"/>
    </row>
    <row r="209" spans="1:45" s="14" customFormat="1" ht="13.5" thickTop="1" x14ac:dyDescent="0.2">
      <c r="R209" s="15"/>
      <c r="S209" s="15"/>
      <c r="T209" s="15"/>
      <c r="U209" s="15"/>
      <c r="V209" s="15"/>
      <c r="W209" s="15"/>
      <c r="X209" s="15"/>
    </row>
    <row r="210" spans="1:45" s="14" customFormat="1" ht="12.75" x14ac:dyDescent="0.2">
      <c r="R210" s="15"/>
      <c r="S210" s="15"/>
      <c r="T210" s="15"/>
      <c r="U210" s="15"/>
      <c r="V210" s="15"/>
      <c r="W210" s="15"/>
      <c r="X210" s="15"/>
    </row>
    <row r="211" spans="1:45" s="16" customFormat="1" ht="36" hidden="1" x14ac:dyDescent="0.55000000000000004">
      <c r="A211" s="156" t="str">
        <f>SORTEIO!A7</f>
        <v>Campeonato Nacional</v>
      </c>
      <c r="B211" s="156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  <c r="T211" s="156"/>
      <c r="U211" s="156"/>
      <c r="V211" s="156"/>
      <c r="W211" s="156"/>
      <c r="X211" s="156"/>
      <c r="Y211" s="156"/>
      <c r="Z211" s="156"/>
      <c r="AA211" s="156"/>
      <c r="AB211" s="156"/>
      <c r="AC211" s="156"/>
      <c r="AD211" s="156"/>
      <c r="AE211" s="156"/>
      <c r="AF211" s="156"/>
      <c r="AG211" s="156"/>
      <c r="AH211" s="156"/>
      <c r="AI211" s="156"/>
      <c r="AJ211" s="156"/>
      <c r="AK211" s="156"/>
      <c r="AL211" s="156"/>
      <c r="AM211" s="156"/>
      <c r="AN211" s="156"/>
      <c r="AO211" s="156"/>
      <c r="AP211" s="156"/>
    </row>
    <row r="212" spans="1:45" s="17" customFormat="1" ht="26.25" hidden="1" x14ac:dyDescent="0.4">
      <c r="A212" s="157" t="s">
        <v>39</v>
      </c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</row>
    <row r="213" spans="1:45" s="7" customFormat="1" ht="19.5" hidden="1" thickBot="1" x14ac:dyDescent="0.35">
      <c r="A213" s="158" t="str">
        <f>CONCATENATE(SORTEIO!B12," ",SORTEIO!B14)</f>
        <v>Juvenil Masculino</v>
      </c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R213" s="8"/>
      <c r="S213" s="8"/>
      <c r="T213" s="8"/>
      <c r="U213" s="8"/>
      <c r="V213" s="8"/>
      <c r="W213" s="8"/>
      <c r="X213" s="8"/>
    </row>
    <row r="214" spans="1:45" s="17" customFormat="1" ht="27.75" hidden="1" thickTop="1" thickBot="1" x14ac:dyDescent="0.45">
      <c r="A214" s="159" t="s">
        <v>40</v>
      </c>
      <c r="B214" s="160"/>
      <c r="C214" s="160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1"/>
    </row>
    <row r="215" spans="1:45" s="7" customFormat="1" ht="20.25" hidden="1" thickTop="1" thickBot="1" x14ac:dyDescent="0.35">
      <c r="A215" s="143" t="s">
        <v>41</v>
      </c>
      <c r="B215" s="144"/>
      <c r="C215" s="144"/>
      <c r="D215" s="144"/>
      <c r="E215" s="144"/>
      <c r="F215" s="144"/>
      <c r="G215" s="145"/>
      <c r="H215" s="143" t="s">
        <v>42</v>
      </c>
      <c r="I215" s="144"/>
      <c r="J215" s="144"/>
      <c r="K215" s="144"/>
      <c r="L215" s="144"/>
      <c r="M215" s="144"/>
      <c r="N215" s="145"/>
      <c r="O215" s="143" t="s">
        <v>43</v>
      </c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5"/>
      <c r="AC215" s="143" t="s">
        <v>44</v>
      </c>
      <c r="AD215" s="144"/>
      <c r="AE215" s="144"/>
      <c r="AF215" s="144"/>
      <c r="AG215" s="144"/>
      <c r="AH215" s="144"/>
      <c r="AI215" s="145"/>
      <c r="AJ215" s="143" t="s">
        <v>45</v>
      </c>
      <c r="AK215" s="144"/>
      <c r="AL215" s="144"/>
      <c r="AM215" s="144"/>
      <c r="AN215" s="144"/>
      <c r="AO215" s="144"/>
      <c r="AP215" s="145"/>
    </row>
    <row r="216" spans="1:45" s="18" customFormat="1" ht="63" hidden="1" thickTop="1" thickBot="1" x14ac:dyDescent="0.95">
      <c r="A216" s="149">
        <v>4</v>
      </c>
      <c r="B216" s="150"/>
      <c r="C216" s="150"/>
      <c r="D216" s="150"/>
      <c r="E216" s="150"/>
      <c r="F216" s="150"/>
      <c r="G216" s="151"/>
      <c r="H216" s="149" t="s">
        <v>0</v>
      </c>
      <c r="I216" s="150"/>
      <c r="J216" s="150"/>
      <c r="K216" s="150"/>
      <c r="L216" s="150"/>
      <c r="M216" s="150"/>
      <c r="N216" s="151"/>
      <c r="O216" s="152"/>
      <c r="P216" s="150"/>
      <c r="Q216" s="150"/>
      <c r="R216" s="150"/>
      <c r="S216" s="150"/>
      <c r="T216" s="150"/>
      <c r="U216" s="150"/>
      <c r="V216" s="150"/>
      <c r="W216" s="150"/>
      <c r="X216" s="10" t="s">
        <v>46</v>
      </c>
      <c r="Y216" s="150"/>
      <c r="Z216" s="150"/>
      <c r="AA216" s="150"/>
      <c r="AB216" s="151"/>
      <c r="AC216" s="153"/>
      <c r="AD216" s="154"/>
      <c r="AE216" s="154"/>
      <c r="AF216" s="154"/>
      <c r="AG216" s="154"/>
      <c r="AH216" s="154"/>
      <c r="AI216" s="155"/>
      <c r="AJ216" s="153"/>
      <c r="AK216" s="154"/>
      <c r="AL216" s="154"/>
      <c r="AM216" s="154"/>
      <c r="AN216" s="154"/>
      <c r="AO216" s="154"/>
      <c r="AP216" s="155"/>
      <c r="AS216" s="7"/>
    </row>
    <row r="217" spans="1:45" s="7" customFormat="1" ht="20.25" hidden="1" thickTop="1" thickBot="1" x14ac:dyDescent="0.35">
      <c r="R217" s="8"/>
      <c r="S217" s="8"/>
      <c r="T217" s="8"/>
      <c r="U217" s="8"/>
      <c r="V217" s="8"/>
      <c r="W217" s="8"/>
      <c r="X217" s="8"/>
    </row>
    <row r="218" spans="1:45" s="7" customFormat="1" ht="20.25" hidden="1" customHeight="1" thickTop="1" thickBot="1" x14ac:dyDescent="0.35">
      <c r="A218" s="143" t="s">
        <v>47</v>
      </c>
      <c r="B218" s="144"/>
      <c r="C218" s="145"/>
      <c r="D218" s="143" t="s">
        <v>48</v>
      </c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5"/>
      <c r="R218" s="146" t="s">
        <v>115</v>
      </c>
      <c r="S218" s="147"/>
      <c r="T218" s="147"/>
      <c r="U218" s="147"/>
      <c r="V218" s="147"/>
      <c r="W218" s="147"/>
      <c r="X218" s="148"/>
      <c r="Y218" s="143" t="s">
        <v>50</v>
      </c>
      <c r="Z218" s="144"/>
      <c r="AA218" s="145"/>
      <c r="AB218" s="143" t="s">
        <v>51</v>
      </c>
      <c r="AC218" s="144"/>
      <c r="AD218" s="145"/>
      <c r="AE218" s="143" t="s">
        <v>52</v>
      </c>
      <c r="AF218" s="144"/>
      <c r="AG218" s="145"/>
      <c r="AH218" s="143" t="s">
        <v>53</v>
      </c>
      <c r="AI218" s="144"/>
      <c r="AJ218" s="145"/>
      <c r="AK218" s="143" t="s">
        <v>54</v>
      </c>
      <c r="AL218" s="144"/>
      <c r="AM218" s="145"/>
      <c r="AN218" s="143" t="s">
        <v>55</v>
      </c>
      <c r="AO218" s="144"/>
      <c r="AP218" s="145"/>
    </row>
    <row r="219" spans="1:45" s="19" customFormat="1" ht="48" hidden="1" customHeight="1" thickTop="1" thickBot="1" x14ac:dyDescent="0.75">
      <c r="A219" s="131">
        <f>VLOOKUP(3,'Fase Grupos'!$AM$50:$AP$57,2,FALSE)</f>
        <v>0</v>
      </c>
      <c r="B219" s="132"/>
      <c r="C219" s="133"/>
      <c r="D219" s="134">
        <f>VLOOKUP(3,'Fase Grupos'!$AM$50:$AP$57,3,FALSE)</f>
        <v>0</v>
      </c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6"/>
      <c r="R219" s="137">
        <f>VLOOKUP(3,'Fase Grupos'!$AM$50:$AP$57,4,FALSE)</f>
        <v>0</v>
      </c>
      <c r="S219" s="138"/>
      <c r="T219" s="138"/>
      <c r="U219" s="138"/>
      <c r="V219" s="138"/>
      <c r="W219" s="138"/>
      <c r="X219" s="139"/>
      <c r="Y219" s="140"/>
      <c r="Z219" s="141"/>
      <c r="AA219" s="142"/>
      <c r="AB219" s="140"/>
      <c r="AC219" s="141"/>
      <c r="AD219" s="142"/>
      <c r="AE219" s="140"/>
      <c r="AF219" s="141"/>
      <c r="AG219" s="142"/>
      <c r="AH219" s="140"/>
      <c r="AI219" s="141"/>
      <c r="AJ219" s="142"/>
      <c r="AK219" s="140"/>
      <c r="AL219" s="141"/>
      <c r="AM219" s="142"/>
      <c r="AN219" s="140"/>
      <c r="AO219" s="141"/>
      <c r="AP219" s="142"/>
      <c r="AS219" s="20"/>
    </row>
    <row r="220" spans="1:45" s="19" customFormat="1" ht="48" hidden="1" customHeight="1" thickTop="1" thickBot="1" x14ac:dyDescent="0.75">
      <c r="A220" s="131">
        <f>VLOOKUP(4,'Fase Grupos'!$AM$50:$AP$57,2,FALSE)</f>
        <v>0</v>
      </c>
      <c r="B220" s="132"/>
      <c r="C220" s="133"/>
      <c r="D220" s="134">
        <f>VLOOKUP(4,'Fase Grupos'!$AM$50:$AP$57,3,FALSE)</f>
        <v>0</v>
      </c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6"/>
      <c r="R220" s="137">
        <f>VLOOKUP(4,'Fase Grupos'!$AM$50:$AP$57,4,FALSE)</f>
        <v>0</v>
      </c>
      <c r="S220" s="138"/>
      <c r="T220" s="138"/>
      <c r="U220" s="138"/>
      <c r="V220" s="138"/>
      <c r="W220" s="138"/>
      <c r="X220" s="139"/>
      <c r="Y220" s="140"/>
      <c r="Z220" s="141"/>
      <c r="AA220" s="142"/>
      <c r="AB220" s="140"/>
      <c r="AC220" s="141"/>
      <c r="AD220" s="142"/>
      <c r="AE220" s="140"/>
      <c r="AF220" s="141"/>
      <c r="AG220" s="142"/>
      <c r="AH220" s="140"/>
      <c r="AI220" s="141"/>
      <c r="AJ220" s="142"/>
      <c r="AK220" s="140"/>
      <c r="AL220" s="141"/>
      <c r="AM220" s="142"/>
      <c r="AN220" s="140"/>
      <c r="AO220" s="141"/>
      <c r="AP220" s="142"/>
    </row>
    <row r="221" spans="1:45" s="7" customFormat="1" ht="24" hidden="1" customHeight="1" thickTop="1" x14ac:dyDescent="0.3">
      <c r="R221" s="8"/>
      <c r="S221" s="8"/>
      <c r="T221" s="8"/>
      <c r="U221" s="8"/>
      <c r="V221" s="8"/>
      <c r="W221" s="8"/>
      <c r="X221" s="8"/>
    </row>
    <row r="222" spans="1:45" s="7" customFormat="1" ht="19.5" hidden="1" thickBot="1" x14ac:dyDescent="0.35">
      <c r="A222" s="129" t="s">
        <v>56</v>
      </c>
      <c r="B222" s="129"/>
      <c r="C222" s="129"/>
      <c r="D222" s="129"/>
      <c r="E222" s="129"/>
      <c r="F222" s="68"/>
      <c r="G222" s="68"/>
      <c r="H222" s="11"/>
      <c r="I222" s="11"/>
      <c r="J222" s="11"/>
      <c r="K222" s="11"/>
      <c r="L222" s="11"/>
      <c r="M222" s="11"/>
      <c r="N222" s="11"/>
      <c r="O222" s="11"/>
      <c r="P222" s="11"/>
      <c r="Q222" s="129" t="s">
        <v>57</v>
      </c>
      <c r="R222" s="129"/>
      <c r="S222" s="129"/>
      <c r="T222" s="129"/>
      <c r="U222" s="129"/>
      <c r="V222" s="129"/>
      <c r="W222" s="129"/>
      <c r="X222" s="12"/>
      <c r="Y222" s="68"/>
      <c r="Z222" s="68"/>
      <c r="AA222" s="68"/>
      <c r="AB222" s="11"/>
      <c r="AC222" s="11"/>
      <c r="AD222" s="11"/>
      <c r="AE222" s="11"/>
      <c r="AF222" s="11"/>
      <c r="AG222" s="11"/>
      <c r="AH222" s="11"/>
      <c r="AI222" s="129" t="s">
        <v>58</v>
      </c>
      <c r="AJ222" s="129"/>
      <c r="AK222" s="129"/>
      <c r="AL222" s="130"/>
      <c r="AM222" s="130"/>
      <c r="AN222" s="13" t="s">
        <v>46</v>
      </c>
      <c r="AO222" s="130"/>
      <c r="AP222" s="130"/>
    </row>
    <row r="223" spans="1:45" s="14" customFormat="1" ht="13.5" hidden="1" thickTop="1" x14ac:dyDescent="0.2">
      <c r="R223" s="15"/>
      <c r="S223" s="15"/>
      <c r="T223" s="15"/>
      <c r="U223" s="15"/>
      <c r="V223" s="15"/>
      <c r="W223" s="15"/>
      <c r="X223" s="15"/>
    </row>
    <row r="224" spans="1:45" s="14" customFormat="1" ht="12.75" hidden="1" x14ac:dyDescent="0.2">
      <c r="R224" s="15"/>
      <c r="S224" s="15"/>
      <c r="T224" s="15"/>
      <c r="U224" s="15"/>
      <c r="V224" s="15"/>
      <c r="W224" s="15"/>
      <c r="X224" s="15"/>
    </row>
    <row r="225" spans="1:45" s="16" customFormat="1" ht="36" hidden="1" x14ac:dyDescent="0.55000000000000004">
      <c r="A225" s="156" t="str">
        <f>SORTEIO!A7</f>
        <v>Campeonato Nacional</v>
      </c>
      <c r="B225" s="156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  <c r="T225" s="156"/>
      <c r="U225" s="156"/>
      <c r="V225" s="156"/>
      <c r="W225" s="156"/>
      <c r="X225" s="156"/>
      <c r="Y225" s="156"/>
      <c r="Z225" s="156"/>
      <c r="AA225" s="156"/>
      <c r="AB225" s="156"/>
      <c r="AC225" s="156"/>
      <c r="AD225" s="156"/>
      <c r="AE225" s="156"/>
      <c r="AF225" s="156"/>
      <c r="AG225" s="156"/>
      <c r="AH225" s="156"/>
      <c r="AI225" s="156"/>
      <c r="AJ225" s="156"/>
      <c r="AK225" s="156"/>
      <c r="AL225" s="156"/>
      <c r="AM225" s="156"/>
      <c r="AN225" s="156"/>
      <c r="AO225" s="156"/>
      <c r="AP225" s="156"/>
    </row>
    <row r="226" spans="1:45" s="17" customFormat="1" ht="26.25" hidden="1" x14ac:dyDescent="0.4">
      <c r="A226" s="157" t="s">
        <v>39</v>
      </c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</row>
    <row r="227" spans="1:45" s="7" customFormat="1" ht="19.5" hidden="1" thickBot="1" x14ac:dyDescent="0.35">
      <c r="A227" s="158" t="str">
        <f>CONCATENATE(SORTEIO!B12," ",SORTEIO!B14)</f>
        <v>Juvenil Masculino</v>
      </c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R227" s="8"/>
      <c r="S227" s="8"/>
      <c r="T227" s="8"/>
      <c r="U227" s="8"/>
      <c r="V227" s="8"/>
      <c r="W227" s="8"/>
      <c r="X227" s="8"/>
    </row>
    <row r="228" spans="1:45" s="17" customFormat="1" ht="27.75" hidden="1" thickTop="1" thickBot="1" x14ac:dyDescent="0.45">
      <c r="A228" s="159" t="s">
        <v>40</v>
      </c>
      <c r="B228" s="160"/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1"/>
    </row>
    <row r="229" spans="1:45" s="7" customFormat="1" ht="20.25" hidden="1" thickTop="1" thickBot="1" x14ac:dyDescent="0.35">
      <c r="A229" s="143" t="s">
        <v>41</v>
      </c>
      <c r="B229" s="144"/>
      <c r="C229" s="144"/>
      <c r="D229" s="144"/>
      <c r="E229" s="144"/>
      <c r="F229" s="144"/>
      <c r="G229" s="145"/>
      <c r="H229" s="143" t="s">
        <v>42</v>
      </c>
      <c r="I229" s="144"/>
      <c r="J229" s="144"/>
      <c r="K229" s="144"/>
      <c r="L229" s="144"/>
      <c r="M229" s="144"/>
      <c r="N229" s="145"/>
      <c r="O229" s="143" t="s">
        <v>43</v>
      </c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5"/>
      <c r="AC229" s="143" t="s">
        <v>44</v>
      </c>
      <c r="AD229" s="144"/>
      <c r="AE229" s="144"/>
      <c r="AF229" s="144"/>
      <c r="AG229" s="144"/>
      <c r="AH229" s="144"/>
      <c r="AI229" s="145"/>
      <c r="AJ229" s="143" t="s">
        <v>45</v>
      </c>
      <c r="AK229" s="144"/>
      <c r="AL229" s="144"/>
      <c r="AM229" s="144"/>
      <c r="AN229" s="144"/>
      <c r="AO229" s="144"/>
      <c r="AP229" s="145"/>
    </row>
    <row r="230" spans="1:45" s="18" customFormat="1" ht="63" hidden="1" thickTop="1" thickBot="1" x14ac:dyDescent="0.95">
      <c r="A230" s="149">
        <v>5</v>
      </c>
      <c r="B230" s="150"/>
      <c r="C230" s="150"/>
      <c r="D230" s="150"/>
      <c r="E230" s="150"/>
      <c r="F230" s="150"/>
      <c r="G230" s="151"/>
      <c r="H230" s="149" t="s">
        <v>0</v>
      </c>
      <c r="I230" s="150"/>
      <c r="J230" s="150"/>
      <c r="K230" s="150"/>
      <c r="L230" s="150"/>
      <c r="M230" s="150"/>
      <c r="N230" s="151"/>
      <c r="O230" s="152"/>
      <c r="P230" s="150"/>
      <c r="Q230" s="150"/>
      <c r="R230" s="150"/>
      <c r="S230" s="150"/>
      <c r="T230" s="150"/>
      <c r="U230" s="150"/>
      <c r="V230" s="150"/>
      <c r="W230" s="150"/>
      <c r="X230" s="10" t="s">
        <v>46</v>
      </c>
      <c r="Y230" s="150"/>
      <c r="Z230" s="150"/>
      <c r="AA230" s="150"/>
      <c r="AB230" s="151"/>
      <c r="AC230" s="153"/>
      <c r="AD230" s="154"/>
      <c r="AE230" s="154"/>
      <c r="AF230" s="154"/>
      <c r="AG230" s="154"/>
      <c r="AH230" s="154"/>
      <c r="AI230" s="155"/>
      <c r="AJ230" s="153"/>
      <c r="AK230" s="154"/>
      <c r="AL230" s="154"/>
      <c r="AM230" s="154"/>
      <c r="AN230" s="154"/>
      <c r="AO230" s="154"/>
      <c r="AP230" s="155"/>
      <c r="AS230" s="7"/>
    </row>
    <row r="231" spans="1:45" s="7" customFormat="1" ht="20.25" hidden="1" thickTop="1" thickBot="1" x14ac:dyDescent="0.35">
      <c r="R231" s="8"/>
      <c r="S231" s="8"/>
      <c r="T231" s="8"/>
      <c r="U231" s="8"/>
      <c r="V231" s="8"/>
      <c r="W231" s="8"/>
      <c r="X231" s="8"/>
    </row>
    <row r="232" spans="1:45" s="7" customFormat="1" ht="20.25" hidden="1" customHeight="1" thickTop="1" thickBot="1" x14ac:dyDescent="0.35">
      <c r="A232" s="143" t="s">
        <v>47</v>
      </c>
      <c r="B232" s="144"/>
      <c r="C232" s="145"/>
      <c r="D232" s="143" t="s">
        <v>48</v>
      </c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5"/>
      <c r="R232" s="146" t="s">
        <v>115</v>
      </c>
      <c r="S232" s="147"/>
      <c r="T232" s="147"/>
      <c r="U232" s="147"/>
      <c r="V232" s="147"/>
      <c r="W232" s="147"/>
      <c r="X232" s="148"/>
      <c r="Y232" s="143" t="s">
        <v>50</v>
      </c>
      <c r="Z232" s="144"/>
      <c r="AA232" s="145"/>
      <c r="AB232" s="143" t="s">
        <v>51</v>
      </c>
      <c r="AC232" s="144"/>
      <c r="AD232" s="145"/>
      <c r="AE232" s="143" t="s">
        <v>52</v>
      </c>
      <c r="AF232" s="144"/>
      <c r="AG232" s="145"/>
      <c r="AH232" s="143" t="s">
        <v>53</v>
      </c>
      <c r="AI232" s="144"/>
      <c r="AJ232" s="145"/>
      <c r="AK232" s="143" t="s">
        <v>54</v>
      </c>
      <c r="AL232" s="144"/>
      <c r="AM232" s="145"/>
      <c r="AN232" s="143" t="s">
        <v>55</v>
      </c>
      <c r="AO232" s="144"/>
      <c r="AP232" s="145"/>
    </row>
    <row r="233" spans="1:45" s="19" customFormat="1" ht="48" hidden="1" customHeight="1" thickTop="1" thickBot="1" x14ac:dyDescent="0.75">
      <c r="A233" s="131">
        <f>VLOOKUP(1,'Fase Grupos'!$AM$50:$AP$57,2,FALSE)</f>
        <v>0</v>
      </c>
      <c r="B233" s="132"/>
      <c r="C233" s="133"/>
      <c r="D233" s="134">
        <f>VLOOKUP(1,'Fase Grupos'!$AM$50:$AP$57,3,FALSE)</f>
        <v>0</v>
      </c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6"/>
      <c r="R233" s="137">
        <f>VLOOKUP(1,'Fase Grupos'!$AM$50:$AP$57,4,FALSE)</f>
        <v>0</v>
      </c>
      <c r="S233" s="138"/>
      <c r="T233" s="138"/>
      <c r="U233" s="138"/>
      <c r="V233" s="138"/>
      <c r="W233" s="138"/>
      <c r="X233" s="139"/>
      <c r="Y233" s="140"/>
      <c r="Z233" s="141"/>
      <c r="AA233" s="142"/>
      <c r="AB233" s="140"/>
      <c r="AC233" s="141"/>
      <c r="AD233" s="142"/>
      <c r="AE233" s="140"/>
      <c r="AF233" s="141"/>
      <c r="AG233" s="142"/>
      <c r="AH233" s="140"/>
      <c r="AI233" s="141"/>
      <c r="AJ233" s="142"/>
      <c r="AK233" s="140"/>
      <c r="AL233" s="141"/>
      <c r="AM233" s="142"/>
      <c r="AN233" s="140"/>
      <c r="AO233" s="141"/>
      <c r="AP233" s="142"/>
      <c r="AS233" s="20"/>
    </row>
    <row r="234" spans="1:45" s="19" customFormat="1" ht="48" hidden="1" customHeight="1" thickTop="1" thickBot="1" x14ac:dyDescent="0.75">
      <c r="A234" s="131">
        <f>VLOOKUP(4,'Fase Grupos'!$AM$50:$AP$57,2,FALSE)</f>
        <v>0</v>
      </c>
      <c r="B234" s="132"/>
      <c r="C234" s="133"/>
      <c r="D234" s="134">
        <f>VLOOKUP(4,'Fase Grupos'!$AM$50:$AP$57,3,FALSE)</f>
        <v>0</v>
      </c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6"/>
      <c r="R234" s="137">
        <f>VLOOKUP(4,'Fase Grupos'!$AM$50:$AP$57,4,FALSE)</f>
        <v>0</v>
      </c>
      <c r="S234" s="138"/>
      <c r="T234" s="138"/>
      <c r="U234" s="138"/>
      <c r="V234" s="138"/>
      <c r="W234" s="138"/>
      <c r="X234" s="139"/>
      <c r="Y234" s="140"/>
      <c r="Z234" s="141"/>
      <c r="AA234" s="142"/>
      <c r="AB234" s="140"/>
      <c r="AC234" s="141"/>
      <c r="AD234" s="142"/>
      <c r="AE234" s="140"/>
      <c r="AF234" s="141"/>
      <c r="AG234" s="142"/>
      <c r="AH234" s="140"/>
      <c r="AI234" s="141"/>
      <c r="AJ234" s="142"/>
      <c r="AK234" s="140"/>
      <c r="AL234" s="141"/>
      <c r="AM234" s="142"/>
      <c r="AN234" s="140"/>
      <c r="AO234" s="141"/>
      <c r="AP234" s="142"/>
    </row>
    <row r="235" spans="1:45" s="7" customFormat="1" ht="24" hidden="1" customHeight="1" thickTop="1" x14ac:dyDescent="0.3">
      <c r="R235" s="8"/>
      <c r="S235" s="8"/>
      <c r="T235" s="8"/>
      <c r="U235" s="8"/>
      <c r="V235" s="8"/>
      <c r="W235" s="8"/>
      <c r="X235" s="8"/>
    </row>
    <row r="236" spans="1:45" s="7" customFormat="1" ht="19.5" hidden="1" thickBot="1" x14ac:dyDescent="0.35">
      <c r="A236" s="129" t="s">
        <v>56</v>
      </c>
      <c r="B236" s="129"/>
      <c r="C236" s="129"/>
      <c r="D236" s="129"/>
      <c r="E236" s="129"/>
      <c r="F236" s="68"/>
      <c r="G236" s="68"/>
      <c r="H236" s="11"/>
      <c r="I236" s="11"/>
      <c r="J236" s="11"/>
      <c r="K236" s="11"/>
      <c r="L236" s="11"/>
      <c r="M236" s="11"/>
      <c r="N236" s="11"/>
      <c r="O236" s="11"/>
      <c r="P236" s="11"/>
      <c r="Q236" s="129" t="s">
        <v>57</v>
      </c>
      <c r="R236" s="129"/>
      <c r="S236" s="129"/>
      <c r="T236" s="129"/>
      <c r="U236" s="129"/>
      <c r="V236" s="129"/>
      <c r="W236" s="129"/>
      <c r="X236" s="12"/>
      <c r="Y236" s="68"/>
      <c r="Z236" s="68"/>
      <c r="AA236" s="68"/>
      <c r="AB236" s="11"/>
      <c r="AC236" s="11"/>
      <c r="AD236" s="11"/>
      <c r="AE236" s="11"/>
      <c r="AF236" s="11"/>
      <c r="AG236" s="11"/>
      <c r="AH236" s="11"/>
      <c r="AI236" s="129" t="s">
        <v>58</v>
      </c>
      <c r="AJ236" s="129"/>
      <c r="AK236" s="129"/>
      <c r="AL236" s="130"/>
      <c r="AM236" s="130"/>
      <c r="AN236" s="13" t="s">
        <v>46</v>
      </c>
      <c r="AO236" s="130"/>
      <c r="AP236" s="130"/>
    </row>
    <row r="237" spans="1:45" s="14" customFormat="1" ht="13.5" hidden="1" thickTop="1" x14ac:dyDescent="0.2">
      <c r="R237" s="15"/>
      <c r="S237" s="15"/>
      <c r="T237" s="15"/>
      <c r="U237" s="15"/>
      <c r="V237" s="15"/>
      <c r="W237" s="15"/>
      <c r="X237" s="15"/>
    </row>
    <row r="238" spans="1:45" s="14" customFormat="1" ht="12.75" hidden="1" x14ac:dyDescent="0.2">
      <c r="R238" s="15"/>
      <c r="S238" s="15"/>
      <c r="T238" s="15"/>
      <c r="U238" s="15"/>
      <c r="V238" s="15"/>
      <c r="W238" s="15"/>
      <c r="X238" s="15"/>
    </row>
    <row r="239" spans="1:45" s="16" customFormat="1" ht="36" x14ac:dyDescent="0.55000000000000004">
      <c r="A239" s="156" t="str">
        <f>SORTEIO!A7</f>
        <v>Campeonato Nacional</v>
      </c>
      <c r="B239" s="156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  <c r="Z239" s="156"/>
      <c r="AA239" s="156"/>
      <c r="AB239" s="156"/>
      <c r="AC239" s="156"/>
      <c r="AD239" s="156"/>
      <c r="AE239" s="156"/>
      <c r="AF239" s="156"/>
      <c r="AG239" s="156"/>
      <c r="AH239" s="156"/>
      <c r="AI239" s="156"/>
      <c r="AJ239" s="156"/>
      <c r="AK239" s="156"/>
      <c r="AL239" s="156"/>
      <c r="AM239" s="156"/>
      <c r="AN239" s="156"/>
      <c r="AO239" s="156"/>
      <c r="AP239" s="156"/>
    </row>
    <row r="240" spans="1:45" s="17" customFormat="1" ht="26.25" x14ac:dyDescent="0.4">
      <c r="A240" s="157" t="s">
        <v>39</v>
      </c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</row>
    <row r="241" spans="1:45" s="7" customFormat="1" ht="19.5" thickBot="1" x14ac:dyDescent="0.35">
      <c r="A241" s="158" t="str">
        <f>CONCATENATE(SORTEIO!B12," ",SORTEIO!B14)</f>
        <v>Juvenil Masculino</v>
      </c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R241" s="8"/>
      <c r="S241" s="8"/>
      <c r="T241" s="8"/>
      <c r="U241" s="8"/>
      <c r="V241" s="8"/>
      <c r="W241" s="8"/>
      <c r="X241" s="8"/>
    </row>
    <row r="242" spans="1:45" s="17" customFormat="1" ht="27.75" thickTop="1" thickBot="1" x14ac:dyDescent="0.45">
      <c r="A242" s="159" t="s">
        <v>40</v>
      </c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1"/>
    </row>
    <row r="243" spans="1:45" s="7" customFormat="1" ht="20.25" thickTop="1" thickBot="1" x14ac:dyDescent="0.35">
      <c r="A243" s="143" t="s">
        <v>41</v>
      </c>
      <c r="B243" s="144"/>
      <c r="C243" s="144"/>
      <c r="D243" s="144"/>
      <c r="E243" s="144"/>
      <c r="F243" s="144"/>
      <c r="G243" s="145"/>
      <c r="H243" s="143" t="s">
        <v>42</v>
      </c>
      <c r="I243" s="144"/>
      <c r="J243" s="144"/>
      <c r="K243" s="144"/>
      <c r="L243" s="144"/>
      <c r="M243" s="144"/>
      <c r="N243" s="145"/>
      <c r="O243" s="143" t="s">
        <v>43</v>
      </c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5"/>
      <c r="AC243" s="143" t="s">
        <v>44</v>
      </c>
      <c r="AD243" s="144"/>
      <c r="AE243" s="144"/>
      <c r="AF243" s="144"/>
      <c r="AG243" s="144"/>
      <c r="AH243" s="144"/>
      <c r="AI243" s="145"/>
      <c r="AJ243" s="143" t="s">
        <v>45</v>
      </c>
      <c r="AK243" s="144"/>
      <c r="AL243" s="144"/>
      <c r="AM243" s="144"/>
      <c r="AN243" s="144"/>
      <c r="AO243" s="144"/>
      <c r="AP243" s="145"/>
    </row>
    <row r="244" spans="1:45" s="18" customFormat="1" ht="63" thickTop="1" thickBot="1" x14ac:dyDescent="0.95">
      <c r="A244" s="149">
        <v>3</v>
      </c>
      <c r="B244" s="150"/>
      <c r="C244" s="150"/>
      <c r="D244" s="150"/>
      <c r="E244" s="150"/>
      <c r="F244" s="150"/>
      <c r="G244" s="151"/>
      <c r="H244" s="149" t="s">
        <v>0</v>
      </c>
      <c r="I244" s="150"/>
      <c r="J244" s="150"/>
      <c r="K244" s="150"/>
      <c r="L244" s="150"/>
      <c r="M244" s="150"/>
      <c r="N244" s="151"/>
      <c r="O244" s="152"/>
      <c r="P244" s="150"/>
      <c r="Q244" s="150"/>
      <c r="R244" s="150"/>
      <c r="S244" s="150"/>
      <c r="T244" s="150"/>
      <c r="U244" s="150"/>
      <c r="V244" s="150"/>
      <c r="W244" s="150"/>
      <c r="X244" s="10" t="s">
        <v>46</v>
      </c>
      <c r="Y244" s="150"/>
      <c r="Z244" s="150"/>
      <c r="AA244" s="150"/>
      <c r="AB244" s="151"/>
      <c r="AC244" s="153"/>
      <c r="AD244" s="154"/>
      <c r="AE244" s="154"/>
      <c r="AF244" s="154"/>
      <c r="AG244" s="154"/>
      <c r="AH244" s="154"/>
      <c r="AI244" s="155"/>
      <c r="AJ244" s="153"/>
      <c r="AK244" s="154"/>
      <c r="AL244" s="154"/>
      <c r="AM244" s="154"/>
      <c r="AN244" s="154"/>
      <c r="AO244" s="154"/>
      <c r="AP244" s="155"/>
      <c r="AS244" s="7"/>
    </row>
    <row r="245" spans="1:45" s="7" customFormat="1" ht="20.25" thickTop="1" thickBot="1" x14ac:dyDescent="0.35">
      <c r="R245" s="8"/>
      <c r="S245" s="8"/>
      <c r="T245" s="8"/>
      <c r="U245" s="8"/>
      <c r="V245" s="8"/>
      <c r="W245" s="8"/>
      <c r="X245" s="8"/>
    </row>
    <row r="246" spans="1:45" s="7" customFormat="1" ht="20.25" customHeight="1" thickTop="1" thickBot="1" x14ac:dyDescent="0.35">
      <c r="A246" s="143" t="s">
        <v>47</v>
      </c>
      <c r="B246" s="144"/>
      <c r="C246" s="145"/>
      <c r="D246" s="143" t="s">
        <v>48</v>
      </c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5"/>
      <c r="R246" s="146" t="s">
        <v>115</v>
      </c>
      <c r="S246" s="147"/>
      <c r="T246" s="147"/>
      <c r="U246" s="147"/>
      <c r="V246" s="147"/>
      <c r="W246" s="147"/>
      <c r="X246" s="148"/>
      <c r="Y246" s="143" t="s">
        <v>50</v>
      </c>
      <c r="Z246" s="144"/>
      <c r="AA246" s="145"/>
      <c r="AB246" s="143" t="s">
        <v>51</v>
      </c>
      <c r="AC246" s="144"/>
      <c r="AD246" s="145"/>
      <c r="AE246" s="143" t="s">
        <v>52</v>
      </c>
      <c r="AF246" s="144"/>
      <c r="AG246" s="145"/>
      <c r="AH246" s="143" t="s">
        <v>53</v>
      </c>
      <c r="AI246" s="144"/>
      <c r="AJ246" s="145"/>
      <c r="AK246" s="143" t="s">
        <v>54</v>
      </c>
      <c r="AL246" s="144"/>
      <c r="AM246" s="145"/>
      <c r="AN246" s="143" t="s">
        <v>55</v>
      </c>
      <c r="AO246" s="144"/>
      <c r="AP246" s="145"/>
    </row>
    <row r="247" spans="1:45" s="19" customFormat="1" ht="48" customHeight="1" thickTop="1" thickBot="1" x14ac:dyDescent="0.75">
      <c r="A247" s="131">
        <f>VLOOKUP(2,'Fase Grupos'!$AM$50:$AP$57,2,FALSE)</f>
        <v>0</v>
      </c>
      <c r="B247" s="132"/>
      <c r="C247" s="133"/>
      <c r="D247" s="134">
        <f>VLOOKUP(2,'Fase Grupos'!$AM$50:$AP$57,3,FALSE)</f>
        <v>0</v>
      </c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6"/>
      <c r="R247" s="137">
        <f>VLOOKUP(2,'Fase Grupos'!$AM$50:$AP$57,4,FALSE)</f>
        <v>0</v>
      </c>
      <c r="S247" s="138"/>
      <c r="T247" s="138"/>
      <c r="U247" s="138"/>
      <c r="V247" s="138"/>
      <c r="W247" s="138"/>
      <c r="X247" s="139"/>
      <c r="Y247" s="140"/>
      <c r="Z247" s="141"/>
      <c r="AA247" s="142"/>
      <c r="AB247" s="140"/>
      <c r="AC247" s="141"/>
      <c r="AD247" s="142"/>
      <c r="AE247" s="140"/>
      <c r="AF247" s="141"/>
      <c r="AG247" s="142"/>
      <c r="AH247" s="140"/>
      <c r="AI247" s="141"/>
      <c r="AJ247" s="142"/>
      <c r="AK247" s="140"/>
      <c r="AL247" s="141"/>
      <c r="AM247" s="142"/>
      <c r="AN247" s="140"/>
      <c r="AO247" s="141"/>
      <c r="AP247" s="142"/>
      <c r="AS247" s="20"/>
    </row>
    <row r="248" spans="1:45" s="19" customFormat="1" ht="48" customHeight="1" thickTop="1" thickBot="1" x14ac:dyDescent="0.75">
      <c r="A248" s="131">
        <f>VLOOKUP(3,'Fase Grupos'!$AM$50:$AP$57,2,FALSE)</f>
        <v>0</v>
      </c>
      <c r="B248" s="132"/>
      <c r="C248" s="133"/>
      <c r="D248" s="134">
        <f>VLOOKUP(3,'Fase Grupos'!$AM$50:$AP$57,3,FALSE)</f>
        <v>0</v>
      </c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6"/>
      <c r="R248" s="137">
        <f>VLOOKUP(3,'Fase Grupos'!$AM$50:$AP$57,4,FALSE)</f>
        <v>0</v>
      </c>
      <c r="S248" s="138"/>
      <c r="T248" s="138"/>
      <c r="U248" s="138"/>
      <c r="V248" s="138"/>
      <c r="W248" s="138"/>
      <c r="X248" s="139"/>
      <c r="Y248" s="140"/>
      <c r="Z248" s="141"/>
      <c r="AA248" s="142"/>
      <c r="AB248" s="140"/>
      <c r="AC248" s="141"/>
      <c r="AD248" s="142"/>
      <c r="AE248" s="140"/>
      <c r="AF248" s="141"/>
      <c r="AG248" s="142"/>
      <c r="AH248" s="140"/>
      <c r="AI248" s="141"/>
      <c r="AJ248" s="142"/>
      <c r="AK248" s="140"/>
      <c r="AL248" s="141"/>
      <c r="AM248" s="142"/>
      <c r="AN248" s="140"/>
      <c r="AO248" s="141"/>
      <c r="AP248" s="142"/>
    </row>
    <row r="249" spans="1:45" s="7" customFormat="1" ht="24" customHeight="1" thickTop="1" x14ac:dyDescent="0.3">
      <c r="R249" s="8"/>
      <c r="S249" s="8"/>
      <c r="T249" s="8"/>
      <c r="U249" s="8"/>
      <c r="V249" s="8"/>
      <c r="W249" s="8"/>
      <c r="X249" s="8"/>
    </row>
    <row r="250" spans="1:45" s="7" customFormat="1" ht="19.5" thickBot="1" x14ac:dyDescent="0.35">
      <c r="A250" s="129" t="s">
        <v>56</v>
      </c>
      <c r="B250" s="129"/>
      <c r="C250" s="129"/>
      <c r="D250" s="129"/>
      <c r="E250" s="129"/>
      <c r="F250" s="68"/>
      <c r="G250" s="68"/>
      <c r="H250" s="11"/>
      <c r="I250" s="11"/>
      <c r="J250" s="11"/>
      <c r="K250" s="11"/>
      <c r="L250" s="11"/>
      <c r="M250" s="11"/>
      <c r="N250" s="11"/>
      <c r="O250" s="11"/>
      <c r="P250" s="11"/>
      <c r="Q250" s="129" t="s">
        <v>57</v>
      </c>
      <c r="R250" s="129"/>
      <c r="S250" s="129"/>
      <c r="T250" s="129"/>
      <c r="U250" s="129"/>
      <c r="V250" s="129"/>
      <c r="W250" s="129"/>
      <c r="X250" s="12"/>
      <c r="Y250" s="68"/>
      <c r="Z250" s="68"/>
      <c r="AA250" s="68"/>
      <c r="AB250" s="11"/>
      <c r="AC250" s="11"/>
      <c r="AD250" s="11"/>
      <c r="AE250" s="11"/>
      <c r="AF250" s="11"/>
      <c r="AG250" s="11"/>
      <c r="AH250" s="11"/>
      <c r="AI250" s="129" t="s">
        <v>58</v>
      </c>
      <c r="AJ250" s="129"/>
      <c r="AK250" s="129"/>
      <c r="AL250" s="130"/>
      <c r="AM250" s="130"/>
      <c r="AN250" s="13" t="s">
        <v>46</v>
      </c>
      <c r="AO250" s="130"/>
      <c r="AP250" s="130"/>
    </row>
    <row r="251" spans="1:45" s="14" customFormat="1" ht="13.5" thickTop="1" x14ac:dyDescent="0.2">
      <c r="R251" s="15"/>
      <c r="S251" s="15"/>
      <c r="T251" s="15"/>
      <c r="U251" s="15"/>
      <c r="V251" s="15"/>
      <c r="W251" s="15"/>
      <c r="X251" s="15"/>
    </row>
    <row r="252" spans="1:45" s="14" customFormat="1" ht="12.75" x14ac:dyDescent="0.2">
      <c r="R252" s="15"/>
      <c r="S252" s="15"/>
      <c r="T252" s="15"/>
      <c r="U252" s="15"/>
      <c r="V252" s="15"/>
      <c r="W252" s="15"/>
      <c r="X252" s="15"/>
    </row>
    <row r="253" spans="1:45" s="16" customFormat="1" ht="36" x14ac:dyDescent="0.55000000000000004">
      <c r="A253" s="156" t="str">
        <f>SORTEIO!A7</f>
        <v>Campeonato Nacional</v>
      </c>
      <c r="B253" s="156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  <c r="AA253" s="156"/>
      <c r="AB253" s="156"/>
      <c r="AC253" s="156"/>
      <c r="AD253" s="156"/>
      <c r="AE253" s="156"/>
      <c r="AF253" s="156"/>
      <c r="AG253" s="156"/>
      <c r="AH253" s="156"/>
      <c r="AI253" s="156"/>
      <c r="AJ253" s="156"/>
      <c r="AK253" s="156"/>
      <c r="AL253" s="156"/>
      <c r="AM253" s="156"/>
      <c r="AN253" s="156"/>
      <c r="AO253" s="156"/>
      <c r="AP253" s="156"/>
    </row>
    <row r="254" spans="1:45" s="17" customFormat="1" ht="26.25" x14ac:dyDescent="0.4">
      <c r="A254" s="157" t="s">
        <v>39</v>
      </c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</row>
    <row r="255" spans="1:45" s="7" customFormat="1" ht="19.5" thickBot="1" x14ac:dyDescent="0.35">
      <c r="A255" s="158" t="str">
        <f>CONCATENATE(SORTEIO!B12," ",SORTEIO!B14)</f>
        <v>Juvenil Masculino</v>
      </c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R255" s="8"/>
      <c r="S255" s="8"/>
      <c r="T255" s="8"/>
      <c r="U255" s="8"/>
      <c r="V255" s="8"/>
      <c r="W255" s="8"/>
      <c r="X255" s="8"/>
    </row>
    <row r="256" spans="1:45" s="17" customFormat="1" ht="27.75" thickTop="1" thickBot="1" x14ac:dyDescent="0.45">
      <c r="A256" s="159" t="s">
        <v>40</v>
      </c>
      <c r="B256" s="160"/>
      <c r="C256" s="160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  <c r="AH256" s="160"/>
      <c r="AI256" s="160"/>
      <c r="AJ256" s="160"/>
      <c r="AK256" s="160"/>
      <c r="AL256" s="160"/>
      <c r="AM256" s="160"/>
      <c r="AN256" s="160"/>
      <c r="AO256" s="160"/>
      <c r="AP256" s="161"/>
    </row>
    <row r="257" spans="1:45" s="7" customFormat="1" ht="20.25" thickTop="1" thickBot="1" x14ac:dyDescent="0.35">
      <c r="A257" s="143" t="s">
        <v>41</v>
      </c>
      <c r="B257" s="144"/>
      <c r="C257" s="144"/>
      <c r="D257" s="144"/>
      <c r="E257" s="144"/>
      <c r="F257" s="144"/>
      <c r="G257" s="145"/>
      <c r="H257" s="143" t="s">
        <v>42</v>
      </c>
      <c r="I257" s="144"/>
      <c r="J257" s="144"/>
      <c r="K257" s="144"/>
      <c r="L257" s="144"/>
      <c r="M257" s="144"/>
      <c r="N257" s="145"/>
      <c r="O257" s="143" t="s">
        <v>43</v>
      </c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5"/>
      <c r="AC257" s="143" t="s">
        <v>44</v>
      </c>
      <c r="AD257" s="144"/>
      <c r="AE257" s="144"/>
      <c r="AF257" s="144"/>
      <c r="AG257" s="144"/>
      <c r="AH257" s="144"/>
      <c r="AI257" s="145"/>
      <c r="AJ257" s="143" t="s">
        <v>45</v>
      </c>
      <c r="AK257" s="144"/>
      <c r="AL257" s="144"/>
      <c r="AM257" s="144"/>
      <c r="AN257" s="144"/>
      <c r="AO257" s="144"/>
      <c r="AP257" s="145"/>
    </row>
    <row r="258" spans="1:45" s="18" customFormat="1" ht="63" thickTop="1" thickBot="1" x14ac:dyDescent="0.95">
      <c r="A258" s="149">
        <v>1</v>
      </c>
      <c r="B258" s="150"/>
      <c r="C258" s="150"/>
      <c r="D258" s="150"/>
      <c r="E258" s="150"/>
      <c r="F258" s="150"/>
      <c r="G258" s="151"/>
      <c r="H258" s="149" t="s">
        <v>1</v>
      </c>
      <c r="I258" s="150"/>
      <c r="J258" s="150"/>
      <c r="K258" s="150"/>
      <c r="L258" s="150"/>
      <c r="M258" s="150"/>
      <c r="N258" s="151"/>
      <c r="O258" s="152"/>
      <c r="P258" s="150"/>
      <c r="Q258" s="150"/>
      <c r="R258" s="150"/>
      <c r="S258" s="150"/>
      <c r="T258" s="150"/>
      <c r="U258" s="150"/>
      <c r="V258" s="150"/>
      <c r="W258" s="150"/>
      <c r="X258" s="10" t="s">
        <v>46</v>
      </c>
      <c r="Y258" s="150"/>
      <c r="Z258" s="150"/>
      <c r="AA258" s="150"/>
      <c r="AB258" s="151"/>
      <c r="AC258" s="153"/>
      <c r="AD258" s="154"/>
      <c r="AE258" s="154"/>
      <c r="AF258" s="154"/>
      <c r="AG258" s="154"/>
      <c r="AH258" s="154"/>
      <c r="AI258" s="155"/>
      <c r="AJ258" s="153"/>
      <c r="AK258" s="154"/>
      <c r="AL258" s="154"/>
      <c r="AM258" s="154"/>
      <c r="AN258" s="154"/>
      <c r="AO258" s="154"/>
      <c r="AP258" s="155"/>
      <c r="AS258" s="7"/>
    </row>
    <row r="259" spans="1:45" s="7" customFormat="1" ht="20.25" thickTop="1" thickBot="1" x14ac:dyDescent="0.35">
      <c r="R259" s="8"/>
      <c r="S259" s="8"/>
      <c r="T259" s="8"/>
      <c r="U259" s="8"/>
      <c r="V259" s="8"/>
      <c r="W259" s="8"/>
      <c r="X259" s="8"/>
    </row>
    <row r="260" spans="1:45" s="7" customFormat="1" ht="20.25" customHeight="1" thickTop="1" thickBot="1" x14ac:dyDescent="0.35">
      <c r="A260" s="143" t="s">
        <v>47</v>
      </c>
      <c r="B260" s="144"/>
      <c r="C260" s="145"/>
      <c r="D260" s="143" t="s">
        <v>48</v>
      </c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5"/>
      <c r="R260" s="146" t="s">
        <v>115</v>
      </c>
      <c r="S260" s="147"/>
      <c r="T260" s="147"/>
      <c r="U260" s="147"/>
      <c r="V260" s="147"/>
      <c r="W260" s="147"/>
      <c r="X260" s="148"/>
      <c r="Y260" s="143" t="s">
        <v>50</v>
      </c>
      <c r="Z260" s="144"/>
      <c r="AA260" s="145"/>
      <c r="AB260" s="143" t="s">
        <v>51</v>
      </c>
      <c r="AC260" s="144"/>
      <c r="AD260" s="145"/>
      <c r="AE260" s="143" t="s">
        <v>52</v>
      </c>
      <c r="AF260" s="144"/>
      <c r="AG260" s="145"/>
      <c r="AH260" s="143" t="s">
        <v>53</v>
      </c>
      <c r="AI260" s="144"/>
      <c r="AJ260" s="145"/>
      <c r="AK260" s="143" t="s">
        <v>54</v>
      </c>
      <c r="AL260" s="144"/>
      <c r="AM260" s="145"/>
      <c r="AN260" s="143" t="s">
        <v>55</v>
      </c>
      <c r="AO260" s="144"/>
      <c r="AP260" s="145"/>
    </row>
    <row r="261" spans="1:45" s="19" customFormat="1" ht="48" customHeight="1" thickTop="1" thickBot="1" x14ac:dyDescent="0.75">
      <c r="A261" s="131">
        <f>VLOOKUP(1,'Fase Grupos'!$AM$68:$AP$75,2,FALSE)</f>
        <v>0</v>
      </c>
      <c r="B261" s="132"/>
      <c r="C261" s="133"/>
      <c r="D261" s="134">
        <f>VLOOKUP(1,'Fase Grupos'!$AM$68:$AP$75,3,FALSE)</f>
        <v>0</v>
      </c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6"/>
      <c r="R261" s="137">
        <f>VLOOKUP(1,'Fase Grupos'!$AM$68:$AP$75,4,FALSE)</f>
        <v>0</v>
      </c>
      <c r="S261" s="138"/>
      <c r="T261" s="138"/>
      <c r="U261" s="138"/>
      <c r="V261" s="138"/>
      <c r="W261" s="138"/>
      <c r="X261" s="139"/>
      <c r="Y261" s="140"/>
      <c r="Z261" s="141"/>
      <c r="AA261" s="142"/>
      <c r="AB261" s="140"/>
      <c r="AC261" s="141"/>
      <c r="AD261" s="142"/>
      <c r="AE261" s="140"/>
      <c r="AF261" s="141"/>
      <c r="AG261" s="142"/>
      <c r="AH261" s="140"/>
      <c r="AI261" s="141"/>
      <c r="AJ261" s="142"/>
      <c r="AK261" s="140"/>
      <c r="AL261" s="141"/>
      <c r="AM261" s="142"/>
      <c r="AN261" s="140"/>
      <c r="AO261" s="141"/>
      <c r="AP261" s="142"/>
      <c r="AS261" s="20"/>
    </row>
    <row r="262" spans="1:45" s="19" customFormat="1" ht="48" customHeight="1" thickTop="1" thickBot="1" x14ac:dyDescent="0.75">
      <c r="A262" s="131">
        <f>VLOOKUP(3,'Fase Grupos'!$AM$68:$AP$75,2,FALSE)</f>
        <v>0</v>
      </c>
      <c r="B262" s="132"/>
      <c r="C262" s="133"/>
      <c r="D262" s="134">
        <f>VLOOKUP(3,'Fase Grupos'!$AM$68:$AP$75,3,FALSE)</f>
        <v>0</v>
      </c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6"/>
      <c r="R262" s="137">
        <f>VLOOKUP(3,'Fase Grupos'!$AM$68:$AP$75,4,FALSE)</f>
        <v>0</v>
      </c>
      <c r="S262" s="138"/>
      <c r="T262" s="138"/>
      <c r="U262" s="138"/>
      <c r="V262" s="138"/>
      <c r="W262" s="138"/>
      <c r="X262" s="139"/>
      <c r="Y262" s="140"/>
      <c r="Z262" s="141"/>
      <c r="AA262" s="142"/>
      <c r="AB262" s="140"/>
      <c r="AC262" s="141"/>
      <c r="AD262" s="142"/>
      <c r="AE262" s="140"/>
      <c r="AF262" s="141"/>
      <c r="AG262" s="142"/>
      <c r="AH262" s="140"/>
      <c r="AI262" s="141"/>
      <c r="AJ262" s="142"/>
      <c r="AK262" s="140"/>
      <c r="AL262" s="141"/>
      <c r="AM262" s="142"/>
      <c r="AN262" s="140"/>
      <c r="AO262" s="141"/>
      <c r="AP262" s="142"/>
    </row>
    <row r="263" spans="1:45" s="7" customFormat="1" ht="24" customHeight="1" thickTop="1" x14ac:dyDescent="0.3">
      <c r="R263" s="8"/>
      <c r="S263" s="8"/>
      <c r="T263" s="8"/>
      <c r="U263" s="8"/>
      <c r="V263" s="8"/>
      <c r="W263" s="8"/>
      <c r="X263" s="8"/>
    </row>
    <row r="264" spans="1:45" s="7" customFormat="1" ht="19.5" thickBot="1" x14ac:dyDescent="0.35">
      <c r="A264" s="129" t="s">
        <v>56</v>
      </c>
      <c r="B264" s="129"/>
      <c r="C264" s="129"/>
      <c r="D264" s="129"/>
      <c r="E264" s="129"/>
      <c r="F264" s="68"/>
      <c r="G264" s="68"/>
      <c r="H264" s="11"/>
      <c r="I264" s="11"/>
      <c r="J264" s="11"/>
      <c r="K264" s="11"/>
      <c r="L264" s="11"/>
      <c r="M264" s="11"/>
      <c r="N264" s="11"/>
      <c r="O264" s="11"/>
      <c r="P264" s="11"/>
      <c r="Q264" s="129" t="s">
        <v>57</v>
      </c>
      <c r="R264" s="129"/>
      <c r="S264" s="129"/>
      <c r="T264" s="129"/>
      <c r="U264" s="129"/>
      <c r="V264" s="129"/>
      <c r="W264" s="129"/>
      <c r="X264" s="12"/>
      <c r="Y264" s="68"/>
      <c r="Z264" s="68"/>
      <c r="AA264" s="68"/>
      <c r="AB264" s="11"/>
      <c r="AC264" s="11"/>
      <c r="AD264" s="11"/>
      <c r="AE264" s="11"/>
      <c r="AF264" s="11"/>
      <c r="AG264" s="11"/>
      <c r="AH264" s="11"/>
      <c r="AI264" s="129" t="s">
        <v>58</v>
      </c>
      <c r="AJ264" s="129"/>
      <c r="AK264" s="129"/>
      <c r="AL264" s="130"/>
      <c r="AM264" s="130"/>
      <c r="AN264" s="13" t="s">
        <v>46</v>
      </c>
      <c r="AO264" s="130"/>
      <c r="AP264" s="130"/>
    </row>
    <row r="265" spans="1:45" s="14" customFormat="1" ht="13.5" thickTop="1" x14ac:dyDescent="0.2">
      <c r="R265" s="15"/>
      <c r="S265" s="15"/>
      <c r="T265" s="15"/>
      <c r="U265" s="15"/>
      <c r="V265" s="15"/>
      <c r="W265" s="15"/>
      <c r="X265" s="15"/>
    </row>
    <row r="266" spans="1:45" s="14" customFormat="1" ht="12.75" x14ac:dyDescent="0.2">
      <c r="R266" s="15"/>
      <c r="S266" s="15"/>
      <c r="T266" s="15"/>
      <c r="U266" s="15"/>
      <c r="V266" s="15"/>
      <c r="W266" s="15"/>
      <c r="X266" s="15"/>
    </row>
    <row r="267" spans="1:45" s="16" customFormat="1" ht="36" hidden="1" x14ac:dyDescent="0.55000000000000004">
      <c r="A267" s="156" t="str">
        <f>SORTEIO!A7</f>
        <v>Campeonato Nacional</v>
      </c>
      <c r="B267" s="156"/>
      <c r="C267" s="156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56"/>
      <c r="S267" s="156"/>
      <c r="T267" s="156"/>
      <c r="U267" s="156"/>
      <c r="V267" s="156"/>
      <c r="W267" s="156"/>
      <c r="X267" s="156"/>
      <c r="Y267" s="156"/>
      <c r="Z267" s="156"/>
      <c r="AA267" s="156"/>
      <c r="AB267" s="156"/>
      <c r="AC267" s="156"/>
      <c r="AD267" s="156"/>
      <c r="AE267" s="156"/>
      <c r="AF267" s="156"/>
      <c r="AG267" s="156"/>
      <c r="AH267" s="156"/>
      <c r="AI267" s="156"/>
      <c r="AJ267" s="156"/>
      <c r="AK267" s="156"/>
      <c r="AL267" s="156"/>
      <c r="AM267" s="156"/>
      <c r="AN267" s="156"/>
      <c r="AO267" s="156"/>
      <c r="AP267" s="156"/>
    </row>
    <row r="268" spans="1:45" s="17" customFormat="1" ht="26.25" hidden="1" x14ac:dyDescent="0.4">
      <c r="A268" s="157" t="s">
        <v>39</v>
      </c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</row>
    <row r="269" spans="1:45" s="7" customFormat="1" ht="19.5" hidden="1" thickBot="1" x14ac:dyDescent="0.35">
      <c r="A269" s="158" t="str">
        <f>CONCATENATE(SORTEIO!B12," ",SORTEIO!B14)</f>
        <v>Juvenil Masculino</v>
      </c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R269" s="8"/>
      <c r="S269" s="8"/>
      <c r="T269" s="8"/>
      <c r="U269" s="8"/>
      <c r="V269" s="8"/>
      <c r="W269" s="8"/>
      <c r="X269" s="8"/>
    </row>
    <row r="270" spans="1:45" s="17" customFormat="1" ht="27.75" hidden="1" thickTop="1" thickBot="1" x14ac:dyDescent="0.45">
      <c r="A270" s="159" t="s">
        <v>40</v>
      </c>
      <c r="B270" s="160"/>
      <c r="C270" s="160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1"/>
    </row>
    <row r="271" spans="1:45" s="7" customFormat="1" ht="20.25" hidden="1" thickTop="1" thickBot="1" x14ac:dyDescent="0.35">
      <c r="A271" s="143" t="s">
        <v>41</v>
      </c>
      <c r="B271" s="144"/>
      <c r="C271" s="144"/>
      <c r="D271" s="144"/>
      <c r="E271" s="144"/>
      <c r="F271" s="144"/>
      <c r="G271" s="145"/>
      <c r="H271" s="143" t="s">
        <v>42</v>
      </c>
      <c r="I271" s="144"/>
      <c r="J271" s="144"/>
      <c r="K271" s="144"/>
      <c r="L271" s="144"/>
      <c r="M271" s="144"/>
      <c r="N271" s="145"/>
      <c r="O271" s="143" t="s">
        <v>43</v>
      </c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5"/>
      <c r="AC271" s="143" t="s">
        <v>44</v>
      </c>
      <c r="AD271" s="144"/>
      <c r="AE271" s="144"/>
      <c r="AF271" s="144"/>
      <c r="AG271" s="144"/>
      <c r="AH271" s="144"/>
      <c r="AI271" s="145"/>
      <c r="AJ271" s="143" t="s">
        <v>45</v>
      </c>
      <c r="AK271" s="144"/>
      <c r="AL271" s="144"/>
      <c r="AM271" s="144"/>
      <c r="AN271" s="144"/>
      <c r="AO271" s="144"/>
      <c r="AP271" s="145"/>
    </row>
    <row r="272" spans="1:45" s="18" customFormat="1" ht="63" hidden="1" thickTop="1" thickBot="1" x14ac:dyDescent="0.95">
      <c r="A272" s="149">
        <v>2</v>
      </c>
      <c r="B272" s="150"/>
      <c r="C272" s="150"/>
      <c r="D272" s="150"/>
      <c r="E272" s="150"/>
      <c r="F272" s="150"/>
      <c r="G272" s="151"/>
      <c r="H272" s="149" t="s">
        <v>1</v>
      </c>
      <c r="I272" s="150"/>
      <c r="J272" s="150"/>
      <c r="K272" s="150"/>
      <c r="L272" s="150"/>
      <c r="M272" s="150"/>
      <c r="N272" s="151"/>
      <c r="O272" s="152"/>
      <c r="P272" s="150"/>
      <c r="Q272" s="150"/>
      <c r="R272" s="150"/>
      <c r="S272" s="150"/>
      <c r="T272" s="150"/>
      <c r="U272" s="150"/>
      <c r="V272" s="150"/>
      <c r="W272" s="150"/>
      <c r="X272" s="10" t="s">
        <v>46</v>
      </c>
      <c r="Y272" s="150"/>
      <c r="Z272" s="150"/>
      <c r="AA272" s="150"/>
      <c r="AB272" s="151"/>
      <c r="AC272" s="153"/>
      <c r="AD272" s="154"/>
      <c r="AE272" s="154"/>
      <c r="AF272" s="154"/>
      <c r="AG272" s="154"/>
      <c r="AH272" s="154"/>
      <c r="AI272" s="155"/>
      <c r="AJ272" s="153"/>
      <c r="AK272" s="154"/>
      <c r="AL272" s="154"/>
      <c r="AM272" s="154"/>
      <c r="AN272" s="154"/>
      <c r="AO272" s="154"/>
      <c r="AP272" s="155"/>
      <c r="AS272" s="7"/>
    </row>
    <row r="273" spans="1:45" s="7" customFormat="1" ht="20.25" hidden="1" thickTop="1" thickBot="1" x14ac:dyDescent="0.35">
      <c r="R273" s="8"/>
      <c r="S273" s="8"/>
      <c r="T273" s="8"/>
      <c r="U273" s="8"/>
      <c r="V273" s="8"/>
      <c r="W273" s="8"/>
      <c r="X273" s="8"/>
    </row>
    <row r="274" spans="1:45" s="7" customFormat="1" ht="20.25" hidden="1" customHeight="1" thickTop="1" thickBot="1" x14ac:dyDescent="0.35">
      <c r="A274" s="143" t="s">
        <v>47</v>
      </c>
      <c r="B274" s="144"/>
      <c r="C274" s="145"/>
      <c r="D274" s="143" t="s">
        <v>48</v>
      </c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5"/>
      <c r="R274" s="146" t="s">
        <v>115</v>
      </c>
      <c r="S274" s="147"/>
      <c r="T274" s="147"/>
      <c r="U274" s="147"/>
      <c r="V274" s="147"/>
      <c r="W274" s="147"/>
      <c r="X274" s="148"/>
      <c r="Y274" s="143" t="s">
        <v>50</v>
      </c>
      <c r="Z274" s="144"/>
      <c r="AA274" s="145"/>
      <c r="AB274" s="143" t="s">
        <v>51</v>
      </c>
      <c r="AC274" s="144"/>
      <c r="AD274" s="145"/>
      <c r="AE274" s="143" t="s">
        <v>52</v>
      </c>
      <c r="AF274" s="144"/>
      <c r="AG274" s="145"/>
      <c r="AH274" s="143" t="s">
        <v>53</v>
      </c>
      <c r="AI274" s="144"/>
      <c r="AJ274" s="145"/>
      <c r="AK274" s="143" t="s">
        <v>54</v>
      </c>
      <c r="AL274" s="144"/>
      <c r="AM274" s="145"/>
      <c r="AN274" s="143" t="s">
        <v>55</v>
      </c>
      <c r="AO274" s="144"/>
      <c r="AP274" s="145"/>
    </row>
    <row r="275" spans="1:45" s="19" customFormat="1" ht="48" hidden="1" customHeight="1" thickTop="1" thickBot="1" x14ac:dyDescent="0.75">
      <c r="A275" s="131">
        <f>VLOOKUP(2,'Fase Grupos'!$AM$68:$AP$75,2,FALSE)</f>
        <v>0</v>
      </c>
      <c r="B275" s="132"/>
      <c r="C275" s="133"/>
      <c r="D275" s="134">
        <f>VLOOKUP(2,'Fase Grupos'!$AM$68:$AP$75,3,FALSE)</f>
        <v>0</v>
      </c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6"/>
      <c r="R275" s="137">
        <f>VLOOKUP(2,'Fase Grupos'!$AM$68:$AP$75,4,FALSE)</f>
        <v>0</v>
      </c>
      <c r="S275" s="138"/>
      <c r="T275" s="138"/>
      <c r="U275" s="138"/>
      <c r="V275" s="138"/>
      <c r="W275" s="138"/>
      <c r="X275" s="139"/>
      <c r="Y275" s="140"/>
      <c r="Z275" s="141"/>
      <c r="AA275" s="142"/>
      <c r="AB275" s="140"/>
      <c r="AC275" s="141"/>
      <c r="AD275" s="142"/>
      <c r="AE275" s="140"/>
      <c r="AF275" s="141"/>
      <c r="AG275" s="142"/>
      <c r="AH275" s="140"/>
      <c r="AI275" s="141"/>
      <c r="AJ275" s="142"/>
      <c r="AK275" s="140"/>
      <c r="AL275" s="141"/>
      <c r="AM275" s="142"/>
      <c r="AN275" s="140"/>
      <c r="AO275" s="141"/>
      <c r="AP275" s="142"/>
      <c r="AS275" s="20"/>
    </row>
    <row r="276" spans="1:45" s="19" customFormat="1" ht="48" hidden="1" customHeight="1" thickTop="1" thickBot="1" x14ac:dyDescent="0.75">
      <c r="A276" s="131">
        <f>VLOOKUP(4,'Fase Grupos'!$AM$68:$AP$75,2,FALSE)</f>
        <v>0</v>
      </c>
      <c r="B276" s="132"/>
      <c r="C276" s="133"/>
      <c r="D276" s="134">
        <f>VLOOKUP(4,'Fase Grupos'!$AM$68:$AP$75,3,FALSE)</f>
        <v>0</v>
      </c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6"/>
      <c r="R276" s="137">
        <f>VLOOKUP(4,'Fase Grupos'!$AM$68:$AP$75,4,FALSE)</f>
        <v>0</v>
      </c>
      <c r="S276" s="138"/>
      <c r="T276" s="138"/>
      <c r="U276" s="138"/>
      <c r="V276" s="138"/>
      <c r="W276" s="138"/>
      <c r="X276" s="139"/>
      <c r="Y276" s="140"/>
      <c r="Z276" s="141"/>
      <c r="AA276" s="142"/>
      <c r="AB276" s="140"/>
      <c r="AC276" s="141"/>
      <c r="AD276" s="142"/>
      <c r="AE276" s="140"/>
      <c r="AF276" s="141"/>
      <c r="AG276" s="142"/>
      <c r="AH276" s="140"/>
      <c r="AI276" s="141"/>
      <c r="AJ276" s="142"/>
      <c r="AK276" s="140"/>
      <c r="AL276" s="141"/>
      <c r="AM276" s="142"/>
      <c r="AN276" s="140"/>
      <c r="AO276" s="141"/>
      <c r="AP276" s="142"/>
    </row>
    <row r="277" spans="1:45" s="7" customFormat="1" ht="24" hidden="1" customHeight="1" thickTop="1" x14ac:dyDescent="0.3">
      <c r="R277" s="8"/>
      <c r="S277" s="8"/>
      <c r="T277" s="8"/>
      <c r="U277" s="8"/>
      <c r="V277" s="8"/>
      <c r="W277" s="8"/>
      <c r="X277" s="8"/>
    </row>
    <row r="278" spans="1:45" s="7" customFormat="1" ht="19.5" hidden="1" thickBot="1" x14ac:dyDescent="0.35">
      <c r="A278" s="129" t="s">
        <v>56</v>
      </c>
      <c r="B278" s="129"/>
      <c r="C278" s="129"/>
      <c r="D278" s="129"/>
      <c r="E278" s="129"/>
      <c r="F278" s="68"/>
      <c r="G278" s="68"/>
      <c r="H278" s="11"/>
      <c r="I278" s="11"/>
      <c r="J278" s="11"/>
      <c r="K278" s="11"/>
      <c r="L278" s="11"/>
      <c r="M278" s="11"/>
      <c r="N278" s="11"/>
      <c r="O278" s="11"/>
      <c r="P278" s="11"/>
      <c r="Q278" s="129" t="s">
        <v>57</v>
      </c>
      <c r="R278" s="129"/>
      <c r="S278" s="129"/>
      <c r="T278" s="129"/>
      <c r="U278" s="129"/>
      <c r="V278" s="129"/>
      <c r="W278" s="129"/>
      <c r="X278" s="12"/>
      <c r="Y278" s="68"/>
      <c r="Z278" s="68"/>
      <c r="AA278" s="68"/>
      <c r="AB278" s="11"/>
      <c r="AC278" s="11"/>
      <c r="AD278" s="11"/>
      <c r="AE278" s="11"/>
      <c r="AF278" s="11"/>
      <c r="AG278" s="11"/>
      <c r="AH278" s="11"/>
      <c r="AI278" s="129" t="s">
        <v>58</v>
      </c>
      <c r="AJ278" s="129"/>
      <c r="AK278" s="129"/>
      <c r="AL278" s="130"/>
      <c r="AM278" s="130"/>
      <c r="AN278" s="13" t="s">
        <v>46</v>
      </c>
      <c r="AO278" s="130"/>
      <c r="AP278" s="130"/>
    </row>
    <row r="279" spans="1:45" s="14" customFormat="1" ht="13.5" hidden="1" thickTop="1" x14ac:dyDescent="0.2">
      <c r="R279" s="15"/>
      <c r="S279" s="15"/>
      <c r="T279" s="15"/>
      <c r="U279" s="15"/>
      <c r="V279" s="15"/>
      <c r="W279" s="15"/>
      <c r="X279" s="15"/>
    </row>
    <row r="280" spans="1:45" s="14" customFormat="1" ht="12.75" hidden="1" x14ac:dyDescent="0.2">
      <c r="R280" s="15"/>
      <c r="S280" s="15"/>
      <c r="T280" s="15"/>
      <c r="U280" s="15"/>
      <c r="V280" s="15"/>
      <c r="W280" s="15"/>
      <c r="X280" s="15"/>
    </row>
    <row r="281" spans="1:45" s="16" customFormat="1" ht="36" x14ac:dyDescent="0.55000000000000004">
      <c r="A281" s="156" t="str">
        <f>SORTEIO!A7</f>
        <v>Campeonato Nacional</v>
      </c>
      <c r="B281" s="156"/>
      <c r="C281" s="156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56"/>
      <c r="S281" s="156"/>
      <c r="T281" s="156"/>
      <c r="U281" s="156"/>
      <c r="V281" s="156"/>
      <c r="W281" s="156"/>
      <c r="X281" s="156"/>
      <c r="Y281" s="156"/>
      <c r="Z281" s="156"/>
      <c r="AA281" s="156"/>
      <c r="AB281" s="156"/>
      <c r="AC281" s="156"/>
      <c r="AD281" s="156"/>
      <c r="AE281" s="156"/>
      <c r="AF281" s="156"/>
      <c r="AG281" s="156"/>
      <c r="AH281" s="156"/>
      <c r="AI281" s="156"/>
      <c r="AJ281" s="156"/>
      <c r="AK281" s="156"/>
      <c r="AL281" s="156"/>
      <c r="AM281" s="156"/>
      <c r="AN281" s="156"/>
      <c r="AO281" s="156"/>
      <c r="AP281" s="156"/>
    </row>
    <row r="282" spans="1:45" s="17" customFormat="1" ht="26.25" x14ac:dyDescent="0.4">
      <c r="A282" s="157" t="s">
        <v>39</v>
      </c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</row>
    <row r="283" spans="1:45" s="7" customFormat="1" ht="19.5" thickBot="1" x14ac:dyDescent="0.35">
      <c r="A283" s="158" t="str">
        <f>CONCATENATE(SORTEIO!B12," ",SORTEIO!B14)</f>
        <v>Juvenil Masculino</v>
      </c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R283" s="8"/>
      <c r="S283" s="8"/>
      <c r="T283" s="8"/>
      <c r="U283" s="8"/>
      <c r="V283" s="8"/>
      <c r="W283" s="8"/>
      <c r="X283" s="8"/>
    </row>
    <row r="284" spans="1:45" s="17" customFormat="1" ht="27.75" thickTop="1" thickBot="1" x14ac:dyDescent="0.45">
      <c r="A284" s="159" t="s">
        <v>40</v>
      </c>
      <c r="B284" s="160"/>
      <c r="C284" s="160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1"/>
    </row>
    <row r="285" spans="1:45" s="7" customFormat="1" ht="20.25" thickTop="1" thickBot="1" x14ac:dyDescent="0.35">
      <c r="A285" s="143" t="s">
        <v>41</v>
      </c>
      <c r="B285" s="144"/>
      <c r="C285" s="144"/>
      <c r="D285" s="144"/>
      <c r="E285" s="144"/>
      <c r="F285" s="144"/>
      <c r="G285" s="145"/>
      <c r="H285" s="143" t="s">
        <v>42</v>
      </c>
      <c r="I285" s="144"/>
      <c r="J285" s="144"/>
      <c r="K285" s="144"/>
      <c r="L285" s="144"/>
      <c r="M285" s="144"/>
      <c r="N285" s="145"/>
      <c r="O285" s="143" t="s">
        <v>43</v>
      </c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5"/>
      <c r="AC285" s="143" t="s">
        <v>44</v>
      </c>
      <c r="AD285" s="144"/>
      <c r="AE285" s="144"/>
      <c r="AF285" s="144"/>
      <c r="AG285" s="144"/>
      <c r="AH285" s="144"/>
      <c r="AI285" s="145"/>
      <c r="AJ285" s="143" t="s">
        <v>45</v>
      </c>
      <c r="AK285" s="144"/>
      <c r="AL285" s="144"/>
      <c r="AM285" s="144"/>
      <c r="AN285" s="144"/>
      <c r="AO285" s="144"/>
      <c r="AP285" s="145"/>
    </row>
    <row r="286" spans="1:45" s="18" customFormat="1" ht="63" thickTop="1" thickBot="1" x14ac:dyDescent="0.95">
      <c r="A286" s="149">
        <v>2</v>
      </c>
      <c r="B286" s="150"/>
      <c r="C286" s="150"/>
      <c r="D286" s="150"/>
      <c r="E286" s="150"/>
      <c r="F286" s="150"/>
      <c r="G286" s="151"/>
      <c r="H286" s="149" t="s">
        <v>1</v>
      </c>
      <c r="I286" s="150"/>
      <c r="J286" s="150"/>
      <c r="K286" s="150"/>
      <c r="L286" s="150"/>
      <c r="M286" s="150"/>
      <c r="N286" s="151"/>
      <c r="O286" s="152"/>
      <c r="P286" s="150"/>
      <c r="Q286" s="150"/>
      <c r="R286" s="150"/>
      <c r="S286" s="150"/>
      <c r="T286" s="150"/>
      <c r="U286" s="150"/>
      <c r="V286" s="150"/>
      <c r="W286" s="150"/>
      <c r="X286" s="10" t="s">
        <v>46</v>
      </c>
      <c r="Y286" s="150"/>
      <c r="Z286" s="150"/>
      <c r="AA286" s="150"/>
      <c r="AB286" s="151"/>
      <c r="AC286" s="153"/>
      <c r="AD286" s="154"/>
      <c r="AE286" s="154"/>
      <c r="AF286" s="154"/>
      <c r="AG286" s="154"/>
      <c r="AH286" s="154"/>
      <c r="AI286" s="155"/>
      <c r="AJ286" s="153"/>
      <c r="AK286" s="154"/>
      <c r="AL286" s="154"/>
      <c r="AM286" s="154"/>
      <c r="AN286" s="154"/>
      <c r="AO286" s="154"/>
      <c r="AP286" s="155"/>
      <c r="AS286" s="7"/>
    </row>
    <row r="287" spans="1:45" s="7" customFormat="1" ht="20.25" thickTop="1" thickBot="1" x14ac:dyDescent="0.35">
      <c r="R287" s="8"/>
      <c r="S287" s="8"/>
      <c r="T287" s="8"/>
      <c r="U287" s="8"/>
      <c r="V287" s="8"/>
      <c r="W287" s="8"/>
      <c r="X287" s="8"/>
    </row>
    <row r="288" spans="1:45" s="7" customFormat="1" ht="20.25" customHeight="1" thickTop="1" thickBot="1" x14ac:dyDescent="0.35">
      <c r="A288" s="143" t="s">
        <v>47</v>
      </c>
      <c r="B288" s="144"/>
      <c r="C288" s="145"/>
      <c r="D288" s="143" t="s">
        <v>48</v>
      </c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5"/>
      <c r="R288" s="146" t="s">
        <v>115</v>
      </c>
      <c r="S288" s="147"/>
      <c r="T288" s="147"/>
      <c r="U288" s="147"/>
      <c r="V288" s="147"/>
      <c r="W288" s="147"/>
      <c r="X288" s="148"/>
      <c r="Y288" s="143" t="s">
        <v>50</v>
      </c>
      <c r="Z288" s="144"/>
      <c r="AA288" s="145"/>
      <c r="AB288" s="143" t="s">
        <v>51</v>
      </c>
      <c r="AC288" s="144"/>
      <c r="AD288" s="145"/>
      <c r="AE288" s="143" t="s">
        <v>52</v>
      </c>
      <c r="AF288" s="144"/>
      <c r="AG288" s="145"/>
      <c r="AH288" s="143" t="s">
        <v>53</v>
      </c>
      <c r="AI288" s="144"/>
      <c r="AJ288" s="145"/>
      <c r="AK288" s="143" t="s">
        <v>54</v>
      </c>
      <c r="AL288" s="144"/>
      <c r="AM288" s="145"/>
      <c r="AN288" s="143" t="s">
        <v>55</v>
      </c>
      <c r="AO288" s="144"/>
      <c r="AP288" s="145"/>
    </row>
    <row r="289" spans="1:45" s="19" customFormat="1" ht="48" customHeight="1" thickTop="1" thickBot="1" x14ac:dyDescent="0.75">
      <c r="A289" s="131">
        <f>VLOOKUP(1,'Fase Grupos'!$AM$68:$AP$75,2,FALSE)</f>
        <v>0</v>
      </c>
      <c r="B289" s="132"/>
      <c r="C289" s="133"/>
      <c r="D289" s="134">
        <f>VLOOKUP(1,'Fase Grupos'!$AM$68:$AP$75,3,FALSE)</f>
        <v>0</v>
      </c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6"/>
      <c r="R289" s="137">
        <f>VLOOKUP(1,'Fase Grupos'!$AM$68:$AP$75,4,FALSE)</f>
        <v>0</v>
      </c>
      <c r="S289" s="138"/>
      <c r="T289" s="138"/>
      <c r="U289" s="138"/>
      <c r="V289" s="138"/>
      <c r="W289" s="138"/>
      <c r="X289" s="139"/>
      <c r="Y289" s="140"/>
      <c r="Z289" s="141"/>
      <c r="AA289" s="142"/>
      <c r="AB289" s="140"/>
      <c r="AC289" s="141"/>
      <c r="AD289" s="142"/>
      <c r="AE289" s="140"/>
      <c r="AF289" s="141"/>
      <c r="AG289" s="142"/>
      <c r="AH289" s="140"/>
      <c r="AI289" s="141"/>
      <c r="AJ289" s="142"/>
      <c r="AK289" s="140"/>
      <c r="AL289" s="141"/>
      <c r="AM289" s="142"/>
      <c r="AN289" s="140"/>
      <c r="AO289" s="141"/>
      <c r="AP289" s="142"/>
      <c r="AS289" s="20"/>
    </row>
    <row r="290" spans="1:45" s="19" customFormat="1" ht="48" customHeight="1" thickTop="1" thickBot="1" x14ac:dyDescent="0.75">
      <c r="A290" s="131">
        <f>VLOOKUP(2,'Fase Grupos'!$AM$68:$AP$75,2,FALSE)</f>
        <v>0</v>
      </c>
      <c r="B290" s="132"/>
      <c r="C290" s="133"/>
      <c r="D290" s="134">
        <f>VLOOKUP(2,'Fase Grupos'!$AM$68:$AP$75,3,FALSE)</f>
        <v>0</v>
      </c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6"/>
      <c r="R290" s="137">
        <f>VLOOKUP(2,'Fase Grupos'!$AM$68:$AP$75,4,FALSE)</f>
        <v>0</v>
      </c>
      <c r="S290" s="138"/>
      <c r="T290" s="138"/>
      <c r="U290" s="138"/>
      <c r="V290" s="138"/>
      <c r="W290" s="138"/>
      <c r="X290" s="139"/>
      <c r="Y290" s="140"/>
      <c r="Z290" s="141"/>
      <c r="AA290" s="142"/>
      <c r="AB290" s="140"/>
      <c r="AC290" s="141"/>
      <c r="AD290" s="142"/>
      <c r="AE290" s="140"/>
      <c r="AF290" s="141"/>
      <c r="AG290" s="142"/>
      <c r="AH290" s="140"/>
      <c r="AI290" s="141"/>
      <c r="AJ290" s="142"/>
      <c r="AK290" s="140"/>
      <c r="AL290" s="141"/>
      <c r="AM290" s="142"/>
      <c r="AN290" s="140"/>
      <c r="AO290" s="141"/>
      <c r="AP290" s="142"/>
    </row>
    <row r="291" spans="1:45" s="7" customFormat="1" ht="24" customHeight="1" thickTop="1" x14ac:dyDescent="0.3">
      <c r="R291" s="8"/>
      <c r="S291" s="8"/>
      <c r="T291" s="8"/>
      <c r="U291" s="8"/>
      <c r="V291" s="8"/>
      <c r="W291" s="8"/>
      <c r="X291" s="8"/>
    </row>
    <row r="292" spans="1:45" s="7" customFormat="1" ht="19.5" thickBot="1" x14ac:dyDescent="0.35">
      <c r="A292" s="129" t="s">
        <v>56</v>
      </c>
      <c r="B292" s="129"/>
      <c r="C292" s="129"/>
      <c r="D292" s="129"/>
      <c r="E292" s="129"/>
      <c r="F292" s="68"/>
      <c r="G292" s="68"/>
      <c r="H292" s="11"/>
      <c r="I292" s="11"/>
      <c r="J292" s="11"/>
      <c r="K292" s="11"/>
      <c r="L292" s="11"/>
      <c r="M292" s="11"/>
      <c r="N292" s="11"/>
      <c r="O292" s="11"/>
      <c r="P292" s="11"/>
      <c r="Q292" s="129" t="s">
        <v>57</v>
      </c>
      <c r="R292" s="129"/>
      <c r="S292" s="129"/>
      <c r="T292" s="129"/>
      <c r="U292" s="129"/>
      <c r="V292" s="129"/>
      <c r="W292" s="129"/>
      <c r="X292" s="12"/>
      <c r="Y292" s="68"/>
      <c r="Z292" s="68"/>
      <c r="AA292" s="68"/>
      <c r="AB292" s="11"/>
      <c r="AC292" s="11"/>
      <c r="AD292" s="11"/>
      <c r="AE292" s="11"/>
      <c r="AF292" s="11"/>
      <c r="AG292" s="11"/>
      <c r="AH292" s="11"/>
      <c r="AI292" s="129" t="s">
        <v>58</v>
      </c>
      <c r="AJ292" s="129"/>
      <c r="AK292" s="129"/>
      <c r="AL292" s="130"/>
      <c r="AM292" s="130"/>
      <c r="AN292" s="13" t="s">
        <v>46</v>
      </c>
      <c r="AO292" s="130"/>
      <c r="AP292" s="130"/>
    </row>
    <row r="293" spans="1:45" s="14" customFormat="1" ht="13.5" thickTop="1" x14ac:dyDescent="0.2">
      <c r="R293" s="15"/>
      <c r="S293" s="15"/>
      <c r="T293" s="15"/>
      <c r="U293" s="15"/>
      <c r="V293" s="15"/>
      <c r="W293" s="15"/>
      <c r="X293" s="15"/>
    </row>
    <row r="294" spans="1:45" s="14" customFormat="1" ht="12.75" x14ac:dyDescent="0.2">
      <c r="R294" s="15"/>
      <c r="S294" s="15"/>
      <c r="T294" s="15"/>
      <c r="U294" s="15"/>
      <c r="V294" s="15"/>
      <c r="W294" s="15"/>
      <c r="X294" s="15"/>
    </row>
    <row r="295" spans="1:45" s="16" customFormat="1" ht="36" hidden="1" x14ac:dyDescent="0.55000000000000004">
      <c r="A295" s="156" t="str">
        <f>SORTEIO!A7</f>
        <v>Campeonato Nacional</v>
      </c>
      <c r="B295" s="156"/>
      <c r="C295" s="156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56"/>
      <c r="S295" s="156"/>
      <c r="T295" s="156"/>
      <c r="U295" s="156"/>
      <c r="V295" s="156"/>
      <c r="W295" s="156"/>
      <c r="X295" s="156"/>
      <c r="Y295" s="156"/>
      <c r="Z295" s="156"/>
      <c r="AA295" s="156"/>
      <c r="AB295" s="156"/>
      <c r="AC295" s="156"/>
      <c r="AD295" s="156"/>
      <c r="AE295" s="156"/>
      <c r="AF295" s="156"/>
      <c r="AG295" s="156"/>
      <c r="AH295" s="156"/>
      <c r="AI295" s="156"/>
      <c r="AJ295" s="156"/>
      <c r="AK295" s="156"/>
      <c r="AL295" s="156"/>
      <c r="AM295" s="156"/>
      <c r="AN295" s="156"/>
      <c r="AO295" s="156"/>
      <c r="AP295" s="156"/>
    </row>
    <row r="296" spans="1:45" s="17" customFormat="1" ht="26.25" hidden="1" x14ac:dyDescent="0.4">
      <c r="A296" s="157" t="s">
        <v>39</v>
      </c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</row>
    <row r="297" spans="1:45" s="7" customFormat="1" ht="19.5" hidden="1" thickBot="1" x14ac:dyDescent="0.35">
      <c r="A297" s="158" t="str">
        <f>CONCATENATE(SORTEIO!B12," ",SORTEIO!B14)</f>
        <v>Juvenil Masculino</v>
      </c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R297" s="8"/>
      <c r="S297" s="8"/>
      <c r="T297" s="8"/>
      <c r="U297" s="8"/>
      <c r="V297" s="8"/>
      <c r="W297" s="8"/>
      <c r="X297" s="8"/>
    </row>
    <row r="298" spans="1:45" s="17" customFormat="1" ht="27.75" hidden="1" thickTop="1" thickBot="1" x14ac:dyDescent="0.45">
      <c r="A298" s="159" t="s">
        <v>40</v>
      </c>
      <c r="B298" s="160"/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1"/>
    </row>
    <row r="299" spans="1:45" s="7" customFormat="1" ht="20.25" hidden="1" thickTop="1" thickBot="1" x14ac:dyDescent="0.35">
      <c r="A299" s="143" t="s">
        <v>41</v>
      </c>
      <c r="B299" s="144"/>
      <c r="C299" s="144"/>
      <c r="D299" s="144"/>
      <c r="E299" s="144"/>
      <c r="F299" s="144"/>
      <c r="G299" s="145"/>
      <c r="H299" s="143" t="s">
        <v>42</v>
      </c>
      <c r="I299" s="144"/>
      <c r="J299" s="144"/>
      <c r="K299" s="144"/>
      <c r="L299" s="144"/>
      <c r="M299" s="144"/>
      <c r="N299" s="145"/>
      <c r="O299" s="143" t="s">
        <v>43</v>
      </c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5"/>
      <c r="AC299" s="143" t="s">
        <v>44</v>
      </c>
      <c r="AD299" s="144"/>
      <c r="AE299" s="144"/>
      <c r="AF299" s="144"/>
      <c r="AG299" s="144"/>
      <c r="AH299" s="144"/>
      <c r="AI299" s="145"/>
      <c r="AJ299" s="143" t="s">
        <v>45</v>
      </c>
      <c r="AK299" s="144"/>
      <c r="AL299" s="144"/>
      <c r="AM299" s="144"/>
      <c r="AN299" s="144"/>
      <c r="AO299" s="144"/>
      <c r="AP299" s="145"/>
    </row>
    <row r="300" spans="1:45" s="18" customFormat="1" ht="63" hidden="1" thickTop="1" thickBot="1" x14ac:dyDescent="0.95">
      <c r="A300" s="149">
        <v>4</v>
      </c>
      <c r="B300" s="150"/>
      <c r="C300" s="150"/>
      <c r="D300" s="150"/>
      <c r="E300" s="150"/>
      <c r="F300" s="150"/>
      <c r="G300" s="151"/>
      <c r="H300" s="149" t="s">
        <v>1</v>
      </c>
      <c r="I300" s="150"/>
      <c r="J300" s="150"/>
      <c r="K300" s="150"/>
      <c r="L300" s="150"/>
      <c r="M300" s="150"/>
      <c r="N300" s="151"/>
      <c r="O300" s="152"/>
      <c r="P300" s="150"/>
      <c r="Q300" s="150"/>
      <c r="R300" s="150"/>
      <c r="S300" s="150"/>
      <c r="T300" s="150"/>
      <c r="U300" s="150"/>
      <c r="V300" s="150"/>
      <c r="W300" s="150"/>
      <c r="X300" s="10" t="s">
        <v>46</v>
      </c>
      <c r="Y300" s="150"/>
      <c r="Z300" s="150"/>
      <c r="AA300" s="150"/>
      <c r="AB300" s="151"/>
      <c r="AC300" s="153"/>
      <c r="AD300" s="154"/>
      <c r="AE300" s="154"/>
      <c r="AF300" s="154"/>
      <c r="AG300" s="154"/>
      <c r="AH300" s="154"/>
      <c r="AI300" s="155"/>
      <c r="AJ300" s="153"/>
      <c r="AK300" s="154"/>
      <c r="AL300" s="154"/>
      <c r="AM300" s="154"/>
      <c r="AN300" s="154"/>
      <c r="AO300" s="154"/>
      <c r="AP300" s="155"/>
      <c r="AS300" s="7"/>
    </row>
    <row r="301" spans="1:45" s="7" customFormat="1" ht="20.25" hidden="1" thickTop="1" thickBot="1" x14ac:dyDescent="0.35">
      <c r="R301" s="8"/>
      <c r="S301" s="8"/>
      <c r="T301" s="8"/>
      <c r="U301" s="8"/>
      <c r="V301" s="8"/>
      <c r="W301" s="8"/>
      <c r="X301" s="8"/>
    </row>
    <row r="302" spans="1:45" s="7" customFormat="1" ht="20.25" hidden="1" customHeight="1" thickTop="1" thickBot="1" x14ac:dyDescent="0.35">
      <c r="A302" s="143" t="s">
        <v>47</v>
      </c>
      <c r="B302" s="144"/>
      <c r="C302" s="145"/>
      <c r="D302" s="143" t="s">
        <v>48</v>
      </c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5"/>
      <c r="R302" s="146" t="s">
        <v>115</v>
      </c>
      <c r="S302" s="147"/>
      <c r="T302" s="147"/>
      <c r="U302" s="147"/>
      <c r="V302" s="147"/>
      <c r="W302" s="147"/>
      <c r="X302" s="148"/>
      <c r="Y302" s="143" t="s">
        <v>50</v>
      </c>
      <c r="Z302" s="144"/>
      <c r="AA302" s="145"/>
      <c r="AB302" s="143" t="s">
        <v>51</v>
      </c>
      <c r="AC302" s="144"/>
      <c r="AD302" s="145"/>
      <c r="AE302" s="143" t="s">
        <v>52</v>
      </c>
      <c r="AF302" s="144"/>
      <c r="AG302" s="145"/>
      <c r="AH302" s="143" t="s">
        <v>53</v>
      </c>
      <c r="AI302" s="144"/>
      <c r="AJ302" s="145"/>
      <c r="AK302" s="143" t="s">
        <v>54</v>
      </c>
      <c r="AL302" s="144"/>
      <c r="AM302" s="145"/>
      <c r="AN302" s="143" t="s">
        <v>55</v>
      </c>
      <c r="AO302" s="144"/>
      <c r="AP302" s="145"/>
    </row>
    <row r="303" spans="1:45" s="19" customFormat="1" ht="48" hidden="1" customHeight="1" thickTop="1" thickBot="1" x14ac:dyDescent="0.75">
      <c r="A303" s="131">
        <f>VLOOKUP(3,'Fase Grupos'!$AM$68:$AP$75,2,FALSE)</f>
        <v>0</v>
      </c>
      <c r="B303" s="132"/>
      <c r="C303" s="133"/>
      <c r="D303" s="134">
        <f>VLOOKUP(3,'Fase Grupos'!$AM$68:$AP$75,3,FALSE)</f>
        <v>0</v>
      </c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6"/>
      <c r="R303" s="137">
        <f>VLOOKUP(3,'Fase Grupos'!$AM$68:$AP$75,4,FALSE)</f>
        <v>0</v>
      </c>
      <c r="S303" s="138"/>
      <c r="T303" s="138"/>
      <c r="U303" s="138"/>
      <c r="V303" s="138"/>
      <c r="W303" s="138"/>
      <c r="X303" s="139"/>
      <c r="Y303" s="140"/>
      <c r="Z303" s="141"/>
      <c r="AA303" s="142"/>
      <c r="AB303" s="140"/>
      <c r="AC303" s="141"/>
      <c r="AD303" s="142"/>
      <c r="AE303" s="140"/>
      <c r="AF303" s="141"/>
      <c r="AG303" s="142"/>
      <c r="AH303" s="140"/>
      <c r="AI303" s="141"/>
      <c r="AJ303" s="142"/>
      <c r="AK303" s="140"/>
      <c r="AL303" s="141"/>
      <c r="AM303" s="142"/>
      <c r="AN303" s="140"/>
      <c r="AO303" s="141"/>
      <c r="AP303" s="142"/>
      <c r="AS303" s="20"/>
    </row>
    <row r="304" spans="1:45" s="19" customFormat="1" ht="48" hidden="1" customHeight="1" thickTop="1" thickBot="1" x14ac:dyDescent="0.75">
      <c r="A304" s="131">
        <f>VLOOKUP(4,'Fase Grupos'!$AM$68:$AP$75,2,FALSE)</f>
        <v>0</v>
      </c>
      <c r="B304" s="132"/>
      <c r="C304" s="133"/>
      <c r="D304" s="134">
        <f>VLOOKUP(4,'Fase Grupos'!$AM$68:$AP$75,3,FALSE)</f>
        <v>0</v>
      </c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6"/>
      <c r="R304" s="137">
        <f>VLOOKUP(4,'Fase Grupos'!$AM$68:$AP$75,4,FALSE)</f>
        <v>0</v>
      </c>
      <c r="S304" s="138"/>
      <c r="T304" s="138"/>
      <c r="U304" s="138"/>
      <c r="V304" s="138"/>
      <c r="W304" s="138"/>
      <c r="X304" s="139"/>
      <c r="Y304" s="140"/>
      <c r="Z304" s="141"/>
      <c r="AA304" s="142"/>
      <c r="AB304" s="140"/>
      <c r="AC304" s="141"/>
      <c r="AD304" s="142"/>
      <c r="AE304" s="140"/>
      <c r="AF304" s="141"/>
      <c r="AG304" s="142"/>
      <c r="AH304" s="140"/>
      <c r="AI304" s="141"/>
      <c r="AJ304" s="142"/>
      <c r="AK304" s="140"/>
      <c r="AL304" s="141"/>
      <c r="AM304" s="142"/>
      <c r="AN304" s="140"/>
      <c r="AO304" s="141"/>
      <c r="AP304" s="142"/>
    </row>
    <row r="305" spans="1:45" s="7" customFormat="1" ht="24" hidden="1" customHeight="1" thickTop="1" x14ac:dyDescent="0.3">
      <c r="R305" s="8"/>
      <c r="S305" s="8"/>
      <c r="T305" s="8"/>
      <c r="U305" s="8"/>
      <c r="V305" s="8"/>
      <c r="W305" s="8"/>
      <c r="X305" s="8"/>
    </row>
    <row r="306" spans="1:45" s="7" customFormat="1" ht="19.5" hidden="1" thickBot="1" x14ac:dyDescent="0.35">
      <c r="A306" s="129" t="s">
        <v>56</v>
      </c>
      <c r="B306" s="129"/>
      <c r="C306" s="129"/>
      <c r="D306" s="129"/>
      <c r="E306" s="129"/>
      <c r="F306" s="68"/>
      <c r="G306" s="68"/>
      <c r="H306" s="11"/>
      <c r="I306" s="11"/>
      <c r="J306" s="11"/>
      <c r="K306" s="11"/>
      <c r="L306" s="11"/>
      <c r="M306" s="11"/>
      <c r="N306" s="11"/>
      <c r="O306" s="11"/>
      <c r="P306" s="11"/>
      <c r="Q306" s="129" t="s">
        <v>57</v>
      </c>
      <c r="R306" s="129"/>
      <c r="S306" s="129"/>
      <c r="T306" s="129"/>
      <c r="U306" s="129"/>
      <c r="V306" s="129"/>
      <c r="W306" s="129"/>
      <c r="X306" s="12"/>
      <c r="Y306" s="68"/>
      <c r="Z306" s="68"/>
      <c r="AA306" s="68"/>
      <c r="AB306" s="11"/>
      <c r="AC306" s="11"/>
      <c r="AD306" s="11"/>
      <c r="AE306" s="11"/>
      <c r="AF306" s="11"/>
      <c r="AG306" s="11"/>
      <c r="AH306" s="11"/>
      <c r="AI306" s="129" t="s">
        <v>58</v>
      </c>
      <c r="AJ306" s="129"/>
      <c r="AK306" s="129"/>
      <c r="AL306" s="130"/>
      <c r="AM306" s="130"/>
      <c r="AN306" s="13" t="s">
        <v>46</v>
      </c>
      <c r="AO306" s="130"/>
      <c r="AP306" s="130"/>
    </row>
    <row r="307" spans="1:45" s="14" customFormat="1" ht="13.5" hidden="1" thickTop="1" x14ac:dyDescent="0.2">
      <c r="R307" s="15"/>
      <c r="S307" s="15"/>
      <c r="T307" s="15"/>
      <c r="U307" s="15"/>
      <c r="V307" s="15"/>
      <c r="W307" s="15"/>
      <c r="X307" s="15"/>
    </row>
    <row r="308" spans="1:45" s="14" customFormat="1" ht="12.75" hidden="1" x14ac:dyDescent="0.2">
      <c r="R308" s="15"/>
      <c r="S308" s="15"/>
      <c r="T308" s="15"/>
      <c r="U308" s="15"/>
      <c r="V308" s="15"/>
      <c r="W308" s="15"/>
      <c r="X308" s="15"/>
    </row>
    <row r="309" spans="1:45" s="16" customFormat="1" ht="36" hidden="1" x14ac:dyDescent="0.55000000000000004">
      <c r="A309" s="156" t="str">
        <f>SORTEIO!A7</f>
        <v>Campeonato Nacional</v>
      </c>
      <c r="B309" s="156"/>
      <c r="C309" s="156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56"/>
      <c r="S309" s="156"/>
      <c r="T309" s="156"/>
      <c r="U309" s="156"/>
      <c r="V309" s="156"/>
      <c r="W309" s="156"/>
      <c r="X309" s="156"/>
      <c r="Y309" s="156"/>
      <c r="Z309" s="156"/>
      <c r="AA309" s="156"/>
      <c r="AB309" s="156"/>
      <c r="AC309" s="156"/>
      <c r="AD309" s="156"/>
      <c r="AE309" s="156"/>
      <c r="AF309" s="156"/>
      <c r="AG309" s="156"/>
      <c r="AH309" s="156"/>
      <c r="AI309" s="156"/>
      <c r="AJ309" s="156"/>
      <c r="AK309" s="156"/>
      <c r="AL309" s="156"/>
      <c r="AM309" s="156"/>
      <c r="AN309" s="156"/>
      <c r="AO309" s="156"/>
      <c r="AP309" s="156"/>
    </row>
    <row r="310" spans="1:45" s="17" customFormat="1" ht="26.25" hidden="1" x14ac:dyDescent="0.4">
      <c r="A310" s="157" t="s">
        <v>39</v>
      </c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</row>
    <row r="311" spans="1:45" s="7" customFormat="1" ht="19.5" hidden="1" thickBot="1" x14ac:dyDescent="0.35">
      <c r="A311" s="158" t="str">
        <f>CONCATENATE(SORTEIO!B12," ",SORTEIO!B14)</f>
        <v>Juvenil Masculino</v>
      </c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R311" s="8"/>
      <c r="S311" s="8"/>
      <c r="T311" s="8"/>
      <c r="U311" s="8"/>
      <c r="V311" s="8"/>
      <c r="W311" s="8"/>
      <c r="X311" s="8"/>
    </row>
    <row r="312" spans="1:45" s="17" customFormat="1" ht="27.75" hidden="1" thickTop="1" thickBot="1" x14ac:dyDescent="0.45">
      <c r="A312" s="159" t="s">
        <v>40</v>
      </c>
      <c r="B312" s="160"/>
      <c r="C312" s="160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1"/>
    </row>
    <row r="313" spans="1:45" s="7" customFormat="1" ht="20.25" hidden="1" thickTop="1" thickBot="1" x14ac:dyDescent="0.35">
      <c r="A313" s="143" t="s">
        <v>41</v>
      </c>
      <c r="B313" s="144"/>
      <c r="C313" s="144"/>
      <c r="D313" s="144"/>
      <c r="E313" s="144"/>
      <c r="F313" s="144"/>
      <c r="G313" s="145"/>
      <c r="H313" s="143" t="s">
        <v>42</v>
      </c>
      <c r="I313" s="144"/>
      <c r="J313" s="144"/>
      <c r="K313" s="144"/>
      <c r="L313" s="144"/>
      <c r="M313" s="144"/>
      <c r="N313" s="145"/>
      <c r="O313" s="143" t="s">
        <v>43</v>
      </c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5"/>
      <c r="AC313" s="143" t="s">
        <v>44</v>
      </c>
      <c r="AD313" s="144"/>
      <c r="AE313" s="144"/>
      <c r="AF313" s="144"/>
      <c r="AG313" s="144"/>
      <c r="AH313" s="144"/>
      <c r="AI313" s="145"/>
      <c r="AJ313" s="143" t="s">
        <v>45</v>
      </c>
      <c r="AK313" s="144"/>
      <c r="AL313" s="144"/>
      <c r="AM313" s="144"/>
      <c r="AN313" s="144"/>
      <c r="AO313" s="144"/>
      <c r="AP313" s="145"/>
    </row>
    <row r="314" spans="1:45" s="18" customFormat="1" ht="63" hidden="1" thickTop="1" thickBot="1" x14ac:dyDescent="0.95">
      <c r="A314" s="149">
        <v>5</v>
      </c>
      <c r="B314" s="150"/>
      <c r="C314" s="150"/>
      <c r="D314" s="150"/>
      <c r="E314" s="150"/>
      <c r="F314" s="150"/>
      <c r="G314" s="151"/>
      <c r="H314" s="149" t="s">
        <v>1</v>
      </c>
      <c r="I314" s="150"/>
      <c r="J314" s="150"/>
      <c r="K314" s="150"/>
      <c r="L314" s="150"/>
      <c r="M314" s="150"/>
      <c r="N314" s="151"/>
      <c r="O314" s="152"/>
      <c r="P314" s="150"/>
      <c r="Q314" s="150"/>
      <c r="R314" s="150"/>
      <c r="S314" s="150"/>
      <c r="T314" s="150"/>
      <c r="U314" s="150"/>
      <c r="V314" s="150"/>
      <c r="W314" s="150"/>
      <c r="X314" s="10" t="s">
        <v>46</v>
      </c>
      <c r="Y314" s="150"/>
      <c r="Z314" s="150"/>
      <c r="AA314" s="150"/>
      <c r="AB314" s="151"/>
      <c r="AC314" s="153"/>
      <c r="AD314" s="154"/>
      <c r="AE314" s="154"/>
      <c r="AF314" s="154"/>
      <c r="AG314" s="154"/>
      <c r="AH314" s="154"/>
      <c r="AI314" s="155"/>
      <c r="AJ314" s="153"/>
      <c r="AK314" s="154"/>
      <c r="AL314" s="154"/>
      <c r="AM314" s="154"/>
      <c r="AN314" s="154"/>
      <c r="AO314" s="154"/>
      <c r="AP314" s="155"/>
      <c r="AS314" s="7"/>
    </row>
    <row r="315" spans="1:45" s="7" customFormat="1" ht="20.25" hidden="1" thickTop="1" thickBot="1" x14ac:dyDescent="0.35">
      <c r="R315" s="8"/>
      <c r="S315" s="8"/>
      <c r="T315" s="8"/>
      <c r="U315" s="8"/>
      <c r="V315" s="8"/>
      <c r="W315" s="8"/>
      <c r="X315" s="8"/>
    </row>
    <row r="316" spans="1:45" s="7" customFormat="1" ht="20.25" hidden="1" customHeight="1" thickTop="1" thickBot="1" x14ac:dyDescent="0.35">
      <c r="A316" s="143" t="s">
        <v>47</v>
      </c>
      <c r="B316" s="144"/>
      <c r="C316" s="145"/>
      <c r="D316" s="143" t="s">
        <v>48</v>
      </c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5"/>
      <c r="R316" s="146" t="s">
        <v>115</v>
      </c>
      <c r="S316" s="147"/>
      <c r="T316" s="147"/>
      <c r="U316" s="147"/>
      <c r="V316" s="147"/>
      <c r="W316" s="147"/>
      <c r="X316" s="148"/>
      <c r="Y316" s="143" t="s">
        <v>50</v>
      </c>
      <c r="Z316" s="144"/>
      <c r="AA316" s="145"/>
      <c r="AB316" s="143" t="s">
        <v>51</v>
      </c>
      <c r="AC316" s="144"/>
      <c r="AD316" s="145"/>
      <c r="AE316" s="143" t="s">
        <v>52</v>
      </c>
      <c r="AF316" s="144"/>
      <c r="AG316" s="145"/>
      <c r="AH316" s="143" t="s">
        <v>53</v>
      </c>
      <c r="AI316" s="144"/>
      <c r="AJ316" s="145"/>
      <c r="AK316" s="143" t="s">
        <v>54</v>
      </c>
      <c r="AL316" s="144"/>
      <c r="AM316" s="145"/>
      <c r="AN316" s="143" t="s">
        <v>55</v>
      </c>
      <c r="AO316" s="144"/>
      <c r="AP316" s="145"/>
    </row>
    <row r="317" spans="1:45" s="19" customFormat="1" ht="48" hidden="1" customHeight="1" thickTop="1" thickBot="1" x14ac:dyDescent="0.75">
      <c r="A317" s="131">
        <f>VLOOKUP(1,'Fase Grupos'!$AM$68:$AP$75,2,FALSE)</f>
        <v>0</v>
      </c>
      <c r="B317" s="132"/>
      <c r="C317" s="133"/>
      <c r="D317" s="134">
        <f>VLOOKUP(1,'Fase Grupos'!$AM$68:$AP$75,3,FALSE)</f>
        <v>0</v>
      </c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6"/>
      <c r="R317" s="137">
        <f>VLOOKUP(1,'Fase Grupos'!$AM$68:$AP$75,4,FALSE)</f>
        <v>0</v>
      </c>
      <c r="S317" s="138"/>
      <c r="T317" s="138"/>
      <c r="U317" s="138"/>
      <c r="V317" s="138"/>
      <c r="W317" s="138"/>
      <c r="X317" s="139"/>
      <c r="Y317" s="140"/>
      <c r="Z317" s="141"/>
      <c r="AA317" s="142"/>
      <c r="AB317" s="140"/>
      <c r="AC317" s="141"/>
      <c r="AD317" s="142"/>
      <c r="AE317" s="140"/>
      <c r="AF317" s="141"/>
      <c r="AG317" s="142"/>
      <c r="AH317" s="140"/>
      <c r="AI317" s="141"/>
      <c r="AJ317" s="142"/>
      <c r="AK317" s="140"/>
      <c r="AL317" s="141"/>
      <c r="AM317" s="142"/>
      <c r="AN317" s="140"/>
      <c r="AO317" s="141"/>
      <c r="AP317" s="142"/>
      <c r="AS317" s="20"/>
    </row>
    <row r="318" spans="1:45" s="19" customFormat="1" ht="48" hidden="1" customHeight="1" thickTop="1" thickBot="1" x14ac:dyDescent="0.75">
      <c r="A318" s="131">
        <f>VLOOKUP(4,'Fase Grupos'!$AM$68:$AP$75,2,FALSE)</f>
        <v>0</v>
      </c>
      <c r="B318" s="132"/>
      <c r="C318" s="133"/>
      <c r="D318" s="134">
        <f>VLOOKUP(4,'Fase Grupos'!$AM$68:$AP$75,3,FALSE)</f>
        <v>0</v>
      </c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6"/>
      <c r="R318" s="137">
        <f>VLOOKUP(4,'Fase Grupos'!$AM$68:$AP$75,4,FALSE)</f>
        <v>0</v>
      </c>
      <c r="S318" s="138"/>
      <c r="T318" s="138"/>
      <c r="U318" s="138"/>
      <c r="V318" s="138"/>
      <c r="W318" s="138"/>
      <c r="X318" s="139"/>
      <c r="Y318" s="140"/>
      <c r="Z318" s="141"/>
      <c r="AA318" s="142"/>
      <c r="AB318" s="140"/>
      <c r="AC318" s="141"/>
      <c r="AD318" s="142"/>
      <c r="AE318" s="140"/>
      <c r="AF318" s="141"/>
      <c r="AG318" s="142"/>
      <c r="AH318" s="140"/>
      <c r="AI318" s="141"/>
      <c r="AJ318" s="142"/>
      <c r="AK318" s="140"/>
      <c r="AL318" s="141"/>
      <c r="AM318" s="142"/>
      <c r="AN318" s="140"/>
      <c r="AO318" s="141"/>
      <c r="AP318" s="142"/>
    </row>
    <row r="319" spans="1:45" s="7" customFormat="1" ht="24" hidden="1" customHeight="1" thickTop="1" x14ac:dyDescent="0.3">
      <c r="R319" s="8"/>
      <c r="S319" s="8"/>
      <c r="T319" s="8"/>
      <c r="U319" s="8"/>
      <c r="V319" s="8"/>
      <c r="W319" s="8"/>
      <c r="X319" s="8"/>
    </row>
    <row r="320" spans="1:45" s="7" customFormat="1" ht="19.5" hidden="1" thickBot="1" x14ac:dyDescent="0.35">
      <c r="A320" s="129" t="s">
        <v>56</v>
      </c>
      <c r="B320" s="129"/>
      <c r="C320" s="129"/>
      <c r="D320" s="129"/>
      <c r="E320" s="129"/>
      <c r="F320" s="68"/>
      <c r="G320" s="68"/>
      <c r="H320" s="11"/>
      <c r="I320" s="11"/>
      <c r="J320" s="11"/>
      <c r="K320" s="11"/>
      <c r="L320" s="11"/>
      <c r="M320" s="11"/>
      <c r="N320" s="11"/>
      <c r="O320" s="11"/>
      <c r="P320" s="11"/>
      <c r="Q320" s="129" t="s">
        <v>57</v>
      </c>
      <c r="R320" s="129"/>
      <c r="S320" s="129"/>
      <c r="T320" s="129"/>
      <c r="U320" s="129"/>
      <c r="V320" s="129"/>
      <c r="W320" s="129"/>
      <c r="X320" s="12"/>
      <c r="Y320" s="68"/>
      <c r="Z320" s="68"/>
      <c r="AA320" s="68"/>
      <c r="AB320" s="11"/>
      <c r="AC320" s="11"/>
      <c r="AD320" s="11"/>
      <c r="AE320" s="11"/>
      <c r="AF320" s="11"/>
      <c r="AG320" s="11"/>
      <c r="AH320" s="11"/>
      <c r="AI320" s="129" t="s">
        <v>58</v>
      </c>
      <c r="AJ320" s="129"/>
      <c r="AK320" s="129"/>
      <c r="AL320" s="130"/>
      <c r="AM320" s="130"/>
      <c r="AN320" s="13" t="s">
        <v>46</v>
      </c>
      <c r="AO320" s="130"/>
      <c r="AP320" s="130"/>
    </row>
    <row r="321" spans="1:45" s="14" customFormat="1" ht="13.5" hidden="1" thickTop="1" x14ac:dyDescent="0.2">
      <c r="R321" s="15"/>
      <c r="S321" s="15"/>
      <c r="T321" s="15"/>
      <c r="U321" s="15"/>
      <c r="V321" s="15"/>
      <c r="W321" s="15"/>
      <c r="X321" s="15"/>
    </row>
    <row r="322" spans="1:45" s="14" customFormat="1" ht="12.75" hidden="1" x14ac:dyDescent="0.2">
      <c r="R322" s="15"/>
      <c r="S322" s="15"/>
      <c r="T322" s="15"/>
      <c r="U322" s="15"/>
      <c r="V322" s="15"/>
      <c r="W322" s="15"/>
      <c r="X322" s="15"/>
    </row>
    <row r="323" spans="1:45" s="16" customFormat="1" ht="36" x14ac:dyDescent="0.55000000000000004">
      <c r="A323" s="156" t="str">
        <f>SORTEIO!A7</f>
        <v>Campeonato Nacional</v>
      </c>
      <c r="B323" s="156"/>
      <c r="C323" s="156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56"/>
      <c r="S323" s="156"/>
      <c r="T323" s="156"/>
      <c r="U323" s="156"/>
      <c r="V323" s="156"/>
      <c r="W323" s="156"/>
      <c r="X323" s="156"/>
      <c r="Y323" s="156"/>
      <c r="Z323" s="156"/>
      <c r="AA323" s="156"/>
      <c r="AB323" s="156"/>
      <c r="AC323" s="156"/>
      <c r="AD323" s="156"/>
      <c r="AE323" s="156"/>
      <c r="AF323" s="156"/>
      <c r="AG323" s="156"/>
      <c r="AH323" s="156"/>
      <c r="AI323" s="156"/>
      <c r="AJ323" s="156"/>
      <c r="AK323" s="156"/>
      <c r="AL323" s="156"/>
      <c r="AM323" s="156"/>
      <c r="AN323" s="156"/>
      <c r="AO323" s="156"/>
      <c r="AP323" s="156"/>
    </row>
    <row r="324" spans="1:45" s="17" customFormat="1" ht="26.25" x14ac:dyDescent="0.4">
      <c r="A324" s="157" t="s">
        <v>39</v>
      </c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/>
    </row>
    <row r="325" spans="1:45" s="7" customFormat="1" ht="19.5" thickBot="1" x14ac:dyDescent="0.35">
      <c r="A325" s="158" t="str">
        <f>CONCATENATE(SORTEIO!B12," ",SORTEIO!B14)</f>
        <v>Juvenil Masculino</v>
      </c>
      <c r="B325" s="158"/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R325" s="8"/>
      <c r="S325" s="8"/>
      <c r="T325" s="8"/>
      <c r="U325" s="8"/>
      <c r="V325" s="8"/>
      <c r="W325" s="8"/>
      <c r="X325" s="8"/>
    </row>
    <row r="326" spans="1:45" s="17" customFormat="1" ht="27.75" thickTop="1" thickBot="1" x14ac:dyDescent="0.45">
      <c r="A326" s="159" t="s">
        <v>40</v>
      </c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1"/>
    </row>
    <row r="327" spans="1:45" s="7" customFormat="1" ht="20.25" thickTop="1" thickBot="1" x14ac:dyDescent="0.35">
      <c r="A327" s="143" t="s">
        <v>41</v>
      </c>
      <c r="B327" s="144"/>
      <c r="C327" s="144"/>
      <c r="D327" s="144"/>
      <c r="E327" s="144"/>
      <c r="F327" s="144"/>
      <c r="G327" s="145"/>
      <c r="H327" s="143" t="s">
        <v>42</v>
      </c>
      <c r="I327" s="144"/>
      <c r="J327" s="144"/>
      <c r="K327" s="144"/>
      <c r="L327" s="144"/>
      <c r="M327" s="144"/>
      <c r="N327" s="145"/>
      <c r="O327" s="143" t="s">
        <v>43</v>
      </c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5"/>
      <c r="AC327" s="143" t="s">
        <v>44</v>
      </c>
      <c r="AD327" s="144"/>
      <c r="AE327" s="144"/>
      <c r="AF327" s="144"/>
      <c r="AG327" s="144"/>
      <c r="AH327" s="144"/>
      <c r="AI327" s="145"/>
      <c r="AJ327" s="143" t="s">
        <v>45</v>
      </c>
      <c r="AK327" s="144"/>
      <c r="AL327" s="144"/>
      <c r="AM327" s="144"/>
      <c r="AN327" s="144"/>
      <c r="AO327" s="144"/>
      <c r="AP327" s="145"/>
    </row>
    <row r="328" spans="1:45" s="18" customFormat="1" ht="63" thickTop="1" thickBot="1" x14ac:dyDescent="0.95">
      <c r="A328" s="149">
        <v>3</v>
      </c>
      <c r="B328" s="150"/>
      <c r="C328" s="150"/>
      <c r="D328" s="150"/>
      <c r="E328" s="150"/>
      <c r="F328" s="150"/>
      <c r="G328" s="151"/>
      <c r="H328" s="149" t="s">
        <v>1</v>
      </c>
      <c r="I328" s="150"/>
      <c r="J328" s="150"/>
      <c r="K328" s="150"/>
      <c r="L328" s="150"/>
      <c r="M328" s="150"/>
      <c r="N328" s="151"/>
      <c r="O328" s="152"/>
      <c r="P328" s="150"/>
      <c r="Q328" s="150"/>
      <c r="R328" s="150"/>
      <c r="S328" s="150"/>
      <c r="T328" s="150"/>
      <c r="U328" s="150"/>
      <c r="V328" s="150"/>
      <c r="W328" s="150"/>
      <c r="X328" s="10" t="s">
        <v>46</v>
      </c>
      <c r="Y328" s="150"/>
      <c r="Z328" s="150"/>
      <c r="AA328" s="150"/>
      <c r="AB328" s="151"/>
      <c r="AC328" s="153"/>
      <c r="AD328" s="154"/>
      <c r="AE328" s="154"/>
      <c r="AF328" s="154"/>
      <c r="AG328" s="154"/>
      <c r="AH328" s="154"/>
      <c r="AI328" s="155"/>
      <c r="AJ328" s="153"/>
      <c r="AK328" s="154"/>
      <c r="AL328" s="154"/>
      <c r="AM328" s="154"/>
      <c r="AN328" s="154"/>
      <c r="AO328" s="154"/>
      <c r="AP328" s="155"/>
      <c r="AS328" s="7"/>
    </row>
    <row r="329" spans="1:45" s="7" customFormat="1" ht="20.25" thickTop="1" thickBot="1" x14ac:dyDescent="0.35">
      <c r="R329" s="8"/>
      <c r="S329" s="8"/>
      <c r="T329" s="8"/>
      <c r="U329" s="8"/>
      <c r="V329" s="8"/>
      <c r="W329" s="8"/>
      <c r="X329" s="8"/>
    </row>
    <row r="330" spans="1:45" s="7" customFormat="1" ht="20.25" customHeight="1" thickTop="1" thickBot="1" x14ac:dyDescent="0.35">
      <c r="A330" s="143" t="s">
        <v>47</v>
      </c>
      <c r="B330" s="144"/>
      <c r="C330" s="145"/>
      <c r="D330" s="143" t="s">
        <v>48</v>
      </c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5"/>
      <c r="R330" s="146" t="s">
        <v>115</v>
      </c>
      <c r="S330" s="147"/>
      <c r="T330" s="147"/>
      <c r="U330" s="147"/>
      <c r="V330" s="147"/>
      <c r="W330" s="147"/>
      <c r="X330" s="148"/>
      <c r="Y330" s="143" t="s">
        <v>50</v>
      </c>
      <c r="Z330" s="144"/>
      <c r="AA330" s="145"/>
      <c r="AB330" s="143" t="s">
        <v>51</v>
      </c>
      <c r="AC330" s="144"/>
      <c r="AD330" s="145"/>
      <c r="AE330" s="143" t="s">
        <v>52</v>
      </c>
      <c r="AF330" s="144"/>
      <c r="AG330" s="145"/>
      <c r="AH330" s="143" t="s">
        <v>53</v>
      </c>
      <c r="AI330" s="144"/>
      <c r="AJ330" s="145"/>
      <c r="AK330" s="143" t="s">
        <v>54</v>
      </c>
      <c r="AL330" s="144"/>
      <c r="AM330" s="145"/>
      <c r="AN330" s="143" t="s">
        <v>55</v>
      </c>
      <c r="AO330" s="144"/>
      <c r="AP330" s="145"/>
    </row>
    <row r="331" spans="1:45" s="19" customFormat="1" ht="48" customHeight="1" thickTop="1" thickBot="1" x14ac:dyDescent="0.75">
      <c r="A331" s="131">
        <f>VLOOKUP(2,'Fase Grupos'!$AM$68:$AP$75,2,FALSE)</f>
        <v>0</v>
      </c>
      <c r="B331" s="132"/>
      <c r="C331" s="133"/>
      <c r="D331" s="134">
        <f>VLOOKUP(2,'Fase Grupos'!$AM$68:$AP$75,3,FALSE)</f>
        <v>0</v>
      </c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6"/>
      <c r="R331" s="137">
        <f>VLOOKUP(2,'Fase Grupos'!$AM$68:$AP$75,4,FALSE)</f>
        <v>0</v>
      </c>
      <c r="S331" s="138"/>
      <c r="T331" s="138"/>
      <c r="U331" s="138"/>
      <c r="V331" s="138"/>
      <c r="W331" s="138"/>
      <c r="X331" s="139"/>
      <c r="Y331" s="140"/>
      <c r="Z331" s="141"/>
      <c r="AA331" s="142"/>
      <c r="AB331" s="140"/>
      <c r="AC331" s="141"/>
      <c r="AD331" s="142"/>
      <c r="AE331" s="140"/>
      <c r="AF331" s="141"/>
      <c r="AG331" s="142"/>
      <c r="AH331" s="140"/>
      <c r="AI331" s="141"/>
      <c r="AJ331" s="142"/>
      <c r="AK331" s="140"/>
      <c r="AL331" s="141"/>
      <c r="AM331" s="142"/>
      <c r="AN331" s="140"/>
      <c r="AO331" s="141"/>
      <c r="AP331" s="142"/>
      <c r="AS331" s="20"/>
    </row>
    <row r="332" spans="1:45" s="19" customFormat="1" ht="48" customHeight="1" thickTop="1" thickBot="1" x14ac:dyDescent="0.75">
      <c r="A332" s="131">
        <f>VLOOKUP(3,'Fase Grupos'!$AM$68:$AP$75,2,FALSE)</f>
        <v>0</v>
      </c>
      <c r="B332" s="132"/>
      <c r="C332" s="133"/>
      <c r="D332" s="134">
        <f>VLOOKUP(3,'Fase Grupos'!$AM$68:$AP$75,3,FALSE)</f>
        <v>0</v>
      </c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6"/>
      <c r="R332" s="137">
        <f>VLOOKUP(3,'Fase Grupos'!$AM$68:$AP$75,4,FALSE)</f>
        <v>0</v>
      </c>
      <c r="S332" s="138"/>
      <c r="T332" s="138"/>
      <c r="U332" s="138"/>
      <c r="V332" s="138"/>
      <c r="W332" s="138"/>
      <c r="X332" s="139"/>
      <c r="Y332" s="140"/>
      <c r="Z332" s="141"/>
      <c r="AA332" s="142"/>
      <c r="AB332" s="140"/>
      <c r="AC332" s="141"/>
      <c r="AD332" s="142"/>
      <c r="AE332" s="140"/>
      <c r="AF332" s="141"/>
      <c r="AG332" s="142"/>
      <c r="AH332" s="140"/>
      <c r="AI332" s="141"/>
      <c r="AJ332" s="142"/>
      <c r="AK332" s="140"/>
      <c r="AL332" s="141"/>
      <c r="AM332" s="142"/>
      <c r="AN332" s="140"/>
      <c r="AO332" s="141"/>
      <c r="AP332" s="142"/>
    </row>
    <row r="333" spans="1:45" s="7" customFormat="1" ht="24" customHeight="1" thickTop="1" x14ac:dyDescent="0.3">
      <c r="R333" s="8"/>
      <c r="S333" s="8"/>
      <c r="T333" s="8"/>
      <c r="U333" s="8"/>
      <c r="V333" s="8"/>
      <c r="W333" s="8"/>
      <c r="X333" s="8"/>
    </row>
    <row r="334" spans="1:45" s="7" customFormat="1" ht="19.5" thickBot="1" x14ac:dyDescent="0.35">
      <c r="A334" s="129" t="s">
        <v>56</v>
      </c>
      <c r="B334" s="129"/>
      <c r="C334" s="129"/>
      <c r="D334" s="129"/>
      <c r="E334" s="129"/>
      <c r="F334" s="68"/>
      <c r="G334" s="68"/>
      <c r="H334" s="11"/>
      <c r="I334" s="11"/>
      <c r="J334" s="11"/>
      <c r="K334" s="11"/>
      <c r="L334" s="11"/>
      <c r="M334" s="11"/>
      <c r="N334" s="11"/>
      <c r="O334" s="11"/>
      <c r="P334" s="11"/>
      <c r="Q334" s="129" t="s">
        <v>57</v>
      </c>
      <c r="R334" s="129"/>
      <c r="S334" s="129"/>
      <c r="T334" s="129"/>
      <c r="U334" s="129"/>
      <c r="V334" s="129"/>
      <c r="W334" s="129"/>
      <c r="X334" s="12"/>
      <c r="Y334" s="68"/>
      <c r="Z334" s="68"/>
      <c r="AA334" s="68"/>
      <c r="AB334" s="11"/>
      <c r="AC334" s="11"/>
      <c r="AD334" s="11"/>
      <c r="AE334" s="11"/>
      <c r="AF334" s="11"/>
      <c r="AG334" s="11"/>
      <c r="AH334" s="11"/>
      <c r="AI334" s="129" t="s">
        <v>58</v>
      </c>
      <c r="AJ334" s="129"/>
      <c r="AK334" s="129"/>
      <c r="AL334" s="130"/>
      <c r="AM334" s="130"/>
      <c r="AN334" s="13" t="s">
        <v>46</v>
      </c>
      <c r="AO334" s="130"/>
      <c r="AP334" s="130"/>
    </row>
    <row r="335" spans="1:45" s="14" customFormat="1" ht="13.5" thickTop="1" x14ac:dyDescent="0.2">
      <c r="R335" s="15"/>
      <c r="S335" s="15"/>
      <c r="T335" s="15"/>
      <c r="U335" s="15"/>
      <c r="V335" s="15"/>
      <c r="W335" s="15"/>
      <c r="X335" s="15"/>
    </row>
    <row r="336" spans="1:45" s="14" customFormat="1" ht="12.75" x14ac:dyDescent="0.2">
      <c r="R336" s="15"/>
      <c r="S336" s="15"/>
      <c r="T336" s="15"/>
      <c r="U336" s="15"/>
      <c r="V336" s="15"/>
      <c r="W336" s="15"/>
      <c r="X336" s="15"/>
    </row>
    <row r="337" spans="1:45" s="16" customFormat="1" ht="36" x14ac:dyDescent="0.55000000000000004">
      <c r="A337" s="156" t="str">
        <f>'Fase Grupos'!$AM$6</f>
        <v>Campeonato Nacional</v>
      </c>
      <c r="B337" s="156"/>
      <c r="C337" s="156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56"/>
      <c r="S337" s="156"/>
      <c r="T337" s="156"/>
      <c r="U337" s="156"/>
      <c r="V337" s="156"/>
      <c r="W337" s="156"/>
      <c r="X337" s="156"/>
      <c r="Y337" s="156"/>
      <c r="Z337" s="156"/>
      <c r="AA337" s="156"/>
      <c r="AB337" s="156"/>
      <c r="AC337" s="156"/>
      <c r="AD337" s="156"/>
      <c r="AE337" s="156"/>
      <c r="AF337" s="156"/>
      <c r="AG337" s="156"/>
      <c r="AH337" s="156"/>
      <c r="AI337" s="156"/>
      <c r="AJ337" s="156"/>
      <c r="AK337" s="156"/>
      <c r="AL337" s="156"/>
      <c r="AM337" s="156"/>
      <c r="AN337" s="156"/>
      <c r="AO337" s="156"/>
      <c r="AP337" s="156"/>
    </row>
    <row r="338" spans="1:45" s="17" customFormat="1" ht="26.25" x14ac:dyDescent="0.4">
      <c r="A338" s="157" t="s">
        <v>39</v>
      </c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</row>
    <row r="339" spans="1:45" s="7" customFormat="1" ht="19.5" thickBot="1" x14ac:dyDescent="0.35">
      <c r="A339" s="158" t="str">
        <f>CONCATENATE(SORTEIO!B12," ",SORTEIO!B14)</f>
        <v>Juvenil Masculino</v>
      </c>
      <c r="B339" s="158"/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R339" s="8"/>
      <c r="S339" s="8"/>
      <c r="T339" s="8"/>
      <c r="U339" s="8"/>
      <c r="V339" s="8"/>
      <c r="W339" s="8"/>
      <c r="X339" s="8"/>
    </row>
    <row r="340" spans="1:45" s="17" customFormat="1" ht="27.75" thickTop="1" thickBot="1" x14ac:dyDescent="0.45">
      <c r="A340" s="159" t="s">
        <v>40</v>
      </c>
      <c r="B340" s="160"/>
      <c r="C340" s="160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1"/>
    </row>
    <row r="341" spans="1:45" s="7" customFormat="1" ht="20.25" thickTop="1" thickBot="1" x14ac:dyDescent="0.35">
      <c r="A341" s="143" t="s">
        <v>41</v>
      </c>
      <c r="B341" s="144"/>
      <c r="C341" s="144"/>
      <c r="D341" s="144"/>
      <c r="E341" s="144"/>
      <c r="F341" s="144"/>
      <c r="G341" s="145"/>
      <c r="H341" s="143" t="s">
        <v>42</v>
      </c>
      <c r="I341" s="144"/>
      <c r="J341" s="144"/>
      <c r="K341" s="144"/>
      <c r="L341" s="144"/>
      <c r="M341" s="144"/>
      <c r="N341" s="145"/>
      <c r="O341" s="143" t="s">
        <v>43</v>
      </c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5"/>
      <c r="AC341" s="143" t="s">
        <v>44</v>
      </c>
      <c r="AD341" s="144"/>
      <c r="AE341" s="144"/>
      <c r="AF341" s="144"/>
      <c r="AG341" s="144"/>
      <c r="AH341" s="144"/>
      <c r="AI341" s="145"/>
      <c r="AJ341" s="143" t="s">
        <v>45</v>
      </c>
      <c r="AK341" s="144"/>
      <c r="AL341" s="144"/>
      <c r="AM341" s="144"/>
      <c r="AN341" s="144"/>
      <c r="AO341" s="144"/>
      <c r="AP341" s="145"/>
    </row>
    <row r="342" spans="1:45" s="18" customFormat="1" ht="63" thickTop="1" thickBot="1" x14ac:dyDescent="0.95">
      <c r="A342" s="149">
        <v>1</v>
      </c>
      <c r="B342" s="150"/>
      <c r="C342" s="150"/>
      <c r="D342" s="150"/>
      <c r="E342" s="150"/>
      <c r="F342" s="150"/>
      <c r="G342" s="151"/>
      <c r="H342" s="149" t="s">
        <v>71</v>
      </c>
      <c r="I342" s="150"/>
      <c r="J342" s="150"/>
      <c r="K342" s="150"/>
      <c r="L342" s="150"/>
      <c r="M342" s="150"/>
      <c r="N342" s="151"/>
      <c r="O342" s="152"/>
      <c r="P342" s="150"/>
      <c r="Q342" s="150"/>
      <c r="R342" s="150"/>
      <c r="S342" s="150"/>
      <c r="T342" s="150"/>
      <c r="U342" s="150"/>
      <c r="V342" s="150"/>
      <c r="W342" s="150"/>
      <c r="X342" s="10" t="s">
        <v>46</v>
      </c>
      <c r="Y342" s="150"/>
      <c r="Z342" s="150"/>
      <c r="AA342" s="150"/>
      <c r="AB342" s="151"/>
      <c r="AC342" s="153"/>
      <c r="AD342" s="154"/>
      <c r="AE342" s="154"/>
      <c r="AF342" s="154"/>
      <c r="AG342" s="154"/>
      <c r="AH342" s="154"/>
      <c r="AI342" s="155"/>
      <c r="AJ342" s="153"/>
      <c r="AK342" s="154"/>
      <c r="AL342" s="154"/>
      <c r="AM342" s="154"/>
      <c r="AN342" s="154"/>
      <c r="AO342" s="154"/>
      <c r="AP342" s="155"/>
      <c r="AS342" s="7"/>
    </row>
    <row r="343" spans="1:45" s="7" customFormat="1" ht="20.25" thickTop="1" thickBot="1" x14ac:dyDescent="0.35">
      <c r="R343" s="8"/>
      <c r="S343" s="8"/>
      <c r="T343" s="8"/>
      <c r="U343" s="8"/>
      <c r="V343" s="8"/>
      <c r="W343" s="8"/>
      <c r="X343" s="8"/>
    </row>
    <row r="344" spans="1:45" s="7" customFormat="1" ht="20.25" thickTop="1" thickBot="1" x14ac:dyDescent="0.35">
      <c r="A344" s="143" t="s">
        <v>47</v>
      </c>
      <c r="B344" s="144"/>
      <c r="C344" s="145"/>
      <c r="D344" s="143" t="s">
        <v>48</v>
      </c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5"/>
      <c r="R344" s="146" t="s">
        <v>49</v>
      </c>
      <c r="S344" s="147"/>
      <c r="T344" s="147"/>
      <c r="U344" s="147"/>
      <c r="V344" s="147"/>
      <c r="W344" s="147"/>
      <c r="X344" s="148"/>
      <c r="Y344" s="143" t="s">
        <v>50</v>
      </c>
      <c r="Z344" s="144"/>
      <c r="AA344" s="145"/>
      <c r="AB344" s="143" t="s">
        <v>51</v>
      </c>
      <c r="AC344" s="144"/>
      <c r="AD344" s="145"/>
      <c r="AE344" s="143" t="s">
        <v>52</v>
      </c>
      <c r="AF344" s="144"/>
      <c r="AG344" s="145"/>
      <c r="AH344" s="143" t="s">
        <v>53</v>
      </c>
      <c r="AI344" s="144"/>
      <c r="AJ344" s="145"/>
      <c r="AK344" s="143" t="s">
        <v>54</v>
      </c>
      <c r="AL344" s="144"/>
      <c r="AM344" s="145"/>
      <c r="AN344" s="143" t="s">
        <v>55</v>
      </c>
      <c r="AO344" s="144"/>
      <c r="AP344" s="145"/>
    </row>
    <row r="345" spans="1:45" s="19" customFormat="1" ht="48" thickTop="1" thickBot="1" x14ac:dyDescent="0.75">
      <c r="A345" s="131">
        <f>VLOOKUP(1,'Fase Grupos'!$AM$86:$AP$93,2,FALSE)</f>
        <v>0</v>
      </c>
      <c r="B345" s="132"/>
      <c r="C345" s="133"/>
      <c r="D345" s="134">
        <f>VLOOKUP(1,'Fase Grupos'!$AM$86:$AP$93,3,FALSE)</f>
        <v>0</v>
      </c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6"/>
      <c r="R345" s="137">
        <f>VLOOKUP(1,'Fase Grupos'!$AM$86:$AP$93,4,FALSE)</f>
        <v>0</v>
      </c>
      <c r="S345" s="138"/>
      <c r="T345" s="138"/>
      <c r="U345" s="138"/>
      <c r="V345" s="138"/>
      <c r="W345" s="138"/>
      <c r="X345" s="139"/>
      <c r="Y345" s="140"/>
      <c r="Z345" s="141"/>
      <c r="AA345" s="142"/>
      <c r="AB345" s="140"/>
      <c r="AC345" s="141"/>
      <c r="AD345" s="142"/>
      <c r="AE345" s="140"/>
      <c r="AF345" s="141"/>
      <c r="AG345" s="142"/>
      <c r="AH345" s="140"/>
      <c r="AI345" s="141"/>
      <c r="AJ345" s="142"/>
      <c r="AK345" s="140"/>
      <c r="AL345" s="141"/>
      <c r="AM345" s="142"/>
      <c r="AN345" s="140"/>
      <c r="AO345" s="141"/>
      <c r="AP345" s="142"/>
      <c r="AS345" s="20"/>
    </row>
    <row r="346" spans="1:45" s="19" customFormat="1" ht="48" customHeight="1" thickTop="1" thickBot="1" x14ac:dyDescent="0.75">
      <c r="A346" s="131">
        <f>VLOOKUP(3,'Fase Grupos'!$AM$86:$AP$93,2,FALSE)</f>
        <v>0</v>
      </c>
      <c r="B346" s="132"/>
      <c r="C346" s="133"/>
      <c r="D346" s="134">
        <f>VLOOKUP(3,'Fase Grupos'!$AM$86:$AP$93,3,FALSE)</f>
        <v>0</v>
      </c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6"/>
      <c r="R346" s="137">
        <f>VLOOKUP(3,'Fase Grupos'!$AM$86:$AP$93,4,FALSE)</f>
        <v>0</v>
      </c>
      <c r="S346" s="138"/>
      <c r="T346" s="138"/>
      <c r="U346" s="138"/>
      <c r="V346" s="138"/>
      <c r="W346" s="138"/>
      <c r="X346" s="139"/>
      <c r="Y346" s="140"/>
      <c r="Z346" s="141"/>
      <c r="AA346" s="142"/>
      <c r="AB346" s="140"/>
      <c r="AC346" s="141"/>
      <c r="AD346" s="142"/>
      <c r="AE346" s="140"/>
      <c r="AF346" s="141"/>
      <c r="AG346" s="142"/>
      <c r="AH346" s="140"/>
      <c r="AI346" s="141"/>
      <c r="AJ346" s="142"/>
      <c r="AK346" s="140"/>
      <c r="AL346" s="141"/>
      <c r="AM346" s="142"/>
      <c r="AN346" s="140"/>
      <c r="AO346" s="141"/>
      <c r="AP346" s="142"/>
    </row>
    <row r="347" spans="1:45" s="7" customFormat="1" ht="24" customHeight="1" thickTop="1" x14ac:dyDescent="0.3">
      <c r="R347" s="8"/>
      <c r="S347" s="8"/>
      <c r="T347" s="8"/>
      <c r="U347" s="8"/>
      <c r="V347" s="8"/>
      <c r="W347" s="8"/>
      <c r="X347" s="8"/>
    </row>
    <row r="348" spans="1:45" s="7" customFormat="1" ht="19.5" thickBot="1" x14ac:dyDescent="0.35">
      <c r="A348" s="129" t="s">
        <v>56</v>
      </c>
      <c r="B348" s="129"/>
      <c r="C348" s="129"/>
      <c r="D348" s="129"/>
      <c r="E348" s="129"/>
      <c r="F348" s="24"/>
      <c r="G348" s="24"/>
      <c r="H348" s="11"/>
      <c r="I348" s="11"/>
      <c r="J348" s="11"/>
      <c r="K348" s="11"/>
      <c r="L348" s="11"/>
      <c r="M348" s="11"/>
      <c r="N348" s="11"/>
      <c r="O348" s="11"/>
      <c r="P348" s="11"/>
      <c r="Q348" s="129" t="s">
        <v>57</v>
      </c>
      <c r="R348" s="129"/>
      <c r="S348" s="129"/>
      <c r="T348" s="129"/>
      <c r="U348" s="129"/>
      <c r="V348" s="129"/>
      <c r="W348" s="129"/>
      <c r="X348" s="12"/>
      <c r="Y348" s="24"/>
      <c r="Z348" s="24"/>
      <c r="AA348" s="24"/>
      <c r="AB348" s="11"/>
      <c r="AC348" s="11"/>
      <c r="AD348" s="11"/>
      <c r="AE348" s="11"/>
      <c r="AF348" s="11"/>
      <c r="AG348" s="11"/>
      <c r="AH348" s="11"/>
      <c r="AI348" s="129" t="s">
        <v>58</v>
      </c>
      <c r="AJ348" s="129"/>
      <c r="AK348" s="129"/>
      <c r="AL348" s="130"/>
      <c r="AM348" s="130"/>
      <c r="AN348" s="13" t="s">
        <v>46</v>
      </c>
      <c r="AO348" s="130"/>
      <c r="AP348" s="130"/>
    </row>
    <row r="349" spans="1:45" s="14" customFormat="1" ht="13.5" thickTop="1" x14ac:dyDescent="0.2">
      <c r="R349" s="15"/>
      <c r="S349" s="15"/>
      <c r="T349" s="15"/>
      <c r="U349" s="15"/>
      <c r="V349" s="15"/>
      <c r="W349" s="15"/>
      <c r="X349" s="15"/>
    </row>
    <row r="350" spans="1:45" s="14" customFormat="1" ht="12.75" x14ac:dyDescent="0.2">
      <c r="R350" s="15"/>
      <c r="S350" s="15"/>
      <c r="T350" s="15"/>
      <c r="U350" s="15"/>
      <c r="V350" s="15"/>
      <c r="W350" s="15"/>
      <c r="X350" s="15"/>
    </row>
    <row r="351" spans="1:45" s="16" customFormat="1" ht="36" hidden="1" x14ac:dyDescent="0.55000000000000004">
      <c r="A351" s="156" t="str">
        <f>'Fase Grupos'!$AM$6</f>
        <v>Campeonato Nacional</v>
      </c>
      <c r="B351" s="156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  <c r="Z351" s="156"/>
      <c r="AA351" s="156"/>
      <c r="AB351" s="156"/>
      <c r="AC351" s="156"/>
      <c r="AD351" s="156"/>
      <c r="AE351" s="156"/>
      <c r="AF351" s="156"/>
      <c r="AG351" s="156"/>
      <c r="AH351" s="156"/>
      <c r="AI351" s="156"/>
      <c r="AJ351" s="156"/>
      <c r="AK351" s="156"/>
      <c r="AL351" s="156"/>
      <c r="AM351" s="156"/>
      <c r="AN351" s="156"/>
      <c r="AO351" s="156"/>
      <c r="AP351" s="156"/>
    </row>
    <row r="352" spans="1:45" s="17" customFormat="1" ht="26.25" hidden="1" x14ac:dyDescent="0.4">
      <c r="A352" s="157" t="s">
        <v>39</v>
      </c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</row>
    <row r="353" spans="1:45" s="7" customFormat="1" ht="19.5" hidden="1" thickBot="1" x14ac:dyDescent="0.35">
      <c r="A353" s="158" t="str">
        <f>CONCATENATE(SORTEIO!B12," ",SORTEIO!B14)</f>
        <v>Juvenil Masculino</v>
      </c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R353" s="8"/>
      <c r="S353" s="8"/>
      <c r="T353" s="8"/>
      <c r="U353" s="8"/>
      <c r="V353" s="8"/>
      <c r="W353" s="8"/>
      <c r="X353" s="8"/>
    </row>
    <row r="354" spans="1:45" s="17" customFormat="1" ht="27.75" hidden="1" thickTop="1" thickBot="1" x14ac:dyDescent="0.45">
      <c r="A354" s="159" t="s">
        <v>40</v>
      </c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1"/>
    </row>
    <row r="355" spans="1:45" s="7" customFormat="1" ht="20.25" hidden="1" thickTop="1" thickBot="1" x14ac:dyDescent="0.35">
      <c r="A355" s="143" t="s">
        <v>41</v>
      </c>
      <c r="B355" s="144"/>
      <c r="C355" s="144"/>
      <c r="D355" s="144"/>
      <c r="E355" s="144"/>
      <c r="F355" s="144"/>
      <c r="G355" s="145"/>
      <c r="H355" s="143" t="s">
        <v>42</v>
      </c>
      <c r="I355" s="144"/>
      <c r="J355" s="144"/>
      <c r="K355" s="144"/>
      <c r="L355" s="144"/>
      <c r="M355" s="144"/>
      <c r="N355" s="145"/>
      <c r="O355" s="143" t="s">
        <v>43</v>
      </c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5"/>
      <c r="AC355" s="143" t="s">
        <v>44</v>
      </c>
      <c r="AD355" s="144"/>
      <c r="AE355" s="144"/>
      <c r="AF355" s="144"/>
      <c r="AG355" s="144"/>
      <c r="AH355" s="144"/>
      <c r="AI355" s="145"/>
      <c r="AJ355" s="143" t="s">
        <v>45</v>
      </c>
      <c r="AK355" s="144"/>
      <c r="AL355" s="144"/>
      <c r="AM355" s="144"/>
      <c r="AN355" s="144"/>
      <c r="AO355" s="144"/>
      <c r="AP355" s="145"/>
    </row>
    <row r="356" spans="1:45" s="18" customFormat="1" ht="63" hidden="1" thickTop="1" thickBot="1" x14ac:dyDescent="0.95">
      <c r="A356" s="149">
        <v>2</v>
      </c>
      <c r="B356" s="150"/>
      <c r="C356" s="150"/>
      <c r="D356" s="150"/>
      <c r="E356" s="150"/>
      <c r="F356" s="150"/>
      <c r="G356" s="151"/>
      <c r="H356" s="149" t="s">
        <v>71</v>
      </c>
      <c r="I356" s="150"/>
      <c r="J356" s="150"/>
      <c r="K356" s="150"/>
      <c r="L356" s="150"/>
      <c r="M356" s="150"/>
      <c r="N356" s="151"/>
      <c r="O356" s="152"/>
      <c r="P356" s="150"/>
      <c r="Q356" s="150"/>
      <c r="R356" s="150"/>
      <c r="S356" s="150"/>
      <c r="T356" s="150"/>
      <c r="U356" s="150"/>
      <c r="V356" s="150"/>
      <c r="W356" s="150"/>
      <c r="X356" s="10" t="s">
        <v>46</v>
      </c>
      <c r="Y356" s="150"/>
      <c r="Z356" s="150"/>
      <c r="AA356" s="150"/>
      <c r="AB356" s="151"/>
      <c r="AC356" s="153"/>
      <c r="AD356" s="154"/>
      <c r="AE356" s="154"/>
      <c r="AF356" s="154"/>
      <c r="AG356" s="154"/>
      <c r="AH356" s="154"/>
      <c r="AI356" s="155"/>
      <c r="AJ356" s="153"/>
      <c r="AK356" s="154"/>
      <c r="AL356" s="154"/>
      <c r="AM356" s="154"/>
      <c r="AN356" s="154"/>
      <c r="AO356" s="154"/>
      <c r="AP356" s="155"/>
      <c r="AS356" s="7"/>
    </row>
    <row r="357" spans="1:45" s="7" customFormat="1" ht="20.25" hidden="1" thickTop="1" thickBot="1" x14ac:dyDescent="0.35">
      <c r="R357" s="8"/>
      <c r="S357" s="8"/>
      <c r="T357" s="8"/>
      <c r="U357" s="8"/>
      <c r="V357" s="8"/>
      <c r="W357" s="8"/>
      <c r="X357" s="8"/>
    </row>
    <row r="358" spans="1:45" s="7" customFormat="1" ht="20.25" hidden="1" thickTop="1" thickBot="1" x14ac:dyDescent="0.35">
      <c r="A358" s="143" t="s">
        <v>47</v>
      </c>
      <c r="B358" s="144"/>
      <c r="C358" s="145"/>
      <c r="D358" s="143" t="s">
        <v>48</v>
      </c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5"/>
      <c r="R358" s="146" t="s">
        <v>49</v>
      </c>
      <c r="S358" s="147"/>
      <c r="T358" s="147"/>
      <c r="U358" s="147"/>
      <c r="V358" s="147"/>
      <c r="W358" s="147"/>
      <c r="X358" s="148"/>
      <c r="Y358" s="143" t="s">
        <v>50</v>
      </c>
      <c r="Z358" s="144"/>
      <c r="AA358" s="145"/>
      <c r="AB358" s="143" t="s">
        <v>51</v>
      </c>
      <c r="AC358" s="144"/>
      <c r="AD358" s="145"/>
      <c r="AE358" s="143" t="s">
        <v>52</v>
      </c>
      <c r="AF358" s="144"/>
      <c r="AG358" s="145"/>
      <c r="AH358" s="143" t="s">
        <v>53</v>
      </c>
      <c r="AI358" s="144"/>
      <c r="AJ358" s="145"/>
      <c r="AK358" s="143" t="s">
        <v>54</v>
      </c>
      <c r="AL358" s="144"/>
      <c r="AM358" s="145"/>
      <c r="AN358" s="143" t="s">
        <v>55</v>
      </c>
      <c r="AO358" s="144"/>
      <c r="AP358" s="145"/>
    </row>
    <row r="359" spans="1:45" s="19" customFormat="1" ht="48" hidden="1" thickTop="1" thickBot="1" x14ac:dyDescent="0.75">
      <c r="A359" s="131">
        <f>VLOOKUP(2,'Fase Grupos'!$AM$86:$AP$93,2,FALSE)</f>
        <v>0</v>
      </c>
      <c r="B359" s="132"/>
      <c r="C359" s="133"/>
      <c r="D359" s="134">
        <f>VLOOKUP(2,'Fase Grupos'!$AM$86:$AP$93,3,FALSE)</f>
        <v>0</v>
      </c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6"/>
      <c r="R359" s="137">
        <f>VLOOKUP(2,'Fase Grupos'!$AM$86:$AP$93,4,FALSE)</f>
        <v>0</v>
      </c>
      <c r="S359" s="138"/>
      <c r="T359" s="138"/>
      <c r="U359" s="138"/>
      <c r="V359" s="138"/>
      <c r="W359" s="138"/>
      <c r="X359" s="139"/>
      <c r="Y359" s="140"/>
      <c r="Z359" s="141"/>
      <c r="AA359" s="142"/>
      <c r="AB359" s="140"/>
      <c r="AC359" s="141"/>
      <c r="AD359" s="142"/>
      <c r="AE359" s="140"/>
      <c r="AF359" s="141"/>
      <c r="AG359" s="142"/>
      <c r="AH359" s="140"/>
      <c r="AI359" s="141"/>
      <c r="AJ359" s="142"/>
      <c r="AK359" s="140"/>
      <c r="AL359" s="141"/>
      <c r="AM359" s="142"/>
      <c r="AN359" s="140"/>
      <c r="AO359" s="141"/>
      <c r="AP359" s="142"/>
      <c r="AS359" s="20"/>
    </row>
    <row r="360" spans="1:45" s="19" customFormat="1" ht="48" hidden="1" customHeight="1" thickTop="1" thickBot="1" x14ac:dyDescent="0.75">
      <c r="A360" s="131">
        <f>VLOOKUP(4,'Fase Grupos'!$AM$86:$AP$93,2,FALSE)</f>
        <v>0</v>
      </c>
      <c r="B360" s="132"/>
      <c r="C360" s="133"/>
      <c r="D360" s="134">
        <f>VLOOKUP(4,'Fase Grupos'!$AM$86:$AP$93,3,FALSE)</f>
        <v>0</v>
      </c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6"/>
      <c r="R360" s="137">
        <f>VLOOKUP(4,'Fase Grupos'!$AM$86:$AP$93,4,FALSE)</f>
        <v>0</v>
      </c>
      <c r="S360" s="138"/>
      <c r="T360" s="138"/>
      <c r="U360" s="138"/>
      <c r="V360" s="138"/>
      <c r="W360" s="138"/>
      <c r="X360" s="139"/>
      <c r="Y360" s="140"/>
      <c r="Z360" s="141"/>
      <c r="AA360" s="142"/>
      <c r="AB360" s="140"/>
      <c r="AC360" s="141"/>
      <c r="AD360" s="142"/>
      <c r="AE360" s="140"/>
      <c r="AF360" s="141"/>
      <c r="AG360" s="142"/>
      <c r="AH360" s="140"/>
      <c r="AI360" s="141"/>
      <c r="AJ360" s="142"/>
      <c r="AK360" s="140"/>
      <c r="AL360" s="141"/>
      <c r="AM360" s="142"/>
      <c r="AN360" s="140"/>
      <c r="AO360" s="141"/>
      <c r="AP360" s="142"/>
    </row>
    <row r="361" spans="1:45" s="7" customFormat="1" ht="24" hidden="1" customHeight="1" thickTop="1" x14ac:dyDescent="0.3">
      <c r="R361" s="8"/>
      <c r="S361" s="8"/>
      <c r="T361" s="8"/>
      <c r="U361" s="8"/>
      <c r="V361" s="8"/>
      <c r="W361" s="8"/>
      <c r="X361" s="8"/>
    </row>
    <row r="362" spans="1:45" s="7" customFormat="1" ht="19.5" hidden="1" thickBot="1" x14ac:dyDescent="0.35">
      <c r="A362" s="129" t="s">
        <v>56</v>
      </c>
      <c r="B362" s="129"/>
      <c r="C362" s="129"/>
      <c r="D362" s="129"/>
      <c r="E362" s="129"/>
      <c r="F362" s="24"/>
      <c r="G362" s="24"/>
      <c r="H362" s="11"/>
      <c r="I362" s="11"/>
      <c r="J362" s="11"/>
      <c r="K362" s="11"/>
      <c r="L362" s="11"/>
      <c r="M362" s="11"/>
      <c r="N362" s="11"/>
      <c r="O362" s="11"/>
      <c r="P362" s="11"/>
      <c r="Q362" s="129" t="s">
        <v>57</v>
      </c>
      <c r="R362" s="129"/>
      <c r="S362" s="129"/>
      <c r="T362" s="129"/>
      <c r="U362" s="129"/>
      <c r="V362" s="129"/>
      <c r="W362" s="129"/>
      <c r="X362" s="12"/>
      <c r="Y362" s="24"/>
      <c r="Z362" s="24"/>
      <c r="AA362" s="24"/>
      <c r="AB362" s="11"/>
      <c r="AC362" s="11"/>
      <c r="AD362" s="11"/>
      <c r="AE362" s="11"/>
      <c r="AF362" s="11"/>
      <c r="AG362" s="11"/>
      <c r="AH362" s="11"/>
      <c r="AI362" s="129" t="s">
        <v>58</v>
      </c>
      <c r="AJ362" s="129"/>
      <c r="AK362" s="129"/>
      <c r="AL362" s="130"/>
      <c r="AM362" s="130"/>
      <c r="AN362" s="13" t="s">
        <v>46</v>
      </c>
      <c r="AO362" s="130"/>
      <c r="AP362" s="130"/>
    </row>
    <row r="363" spans="1:45" s="14" customFormat="1" ht="13.5" hidden="1" thickTop="1" x14ac:dyDescent="0.2">
      <c r="R363" s="15"/>
      <c r="S363" s="15"/>
      <c r="T363" s="15"/>
      <c r="U363" s="15"/>
      <c r="V363" s="15"/>
      <c r="W363" s="15"/>
      <c r="X363" s="15"/>
    </row>
    <row r="364" spans="1:45" s="14" customFormat="1" ht="12.75" hidden="1" x14ac:dyDescent="0.2">
      <c r="R364" s="15"/>
      <c r="S364" s="15"/>
      <c r="T364" s="15"/>
      <c r="U364" s="15"/>
      <c r="V364" s="15"/>
      <c r="W364" s="15"/>
      <c r="X364" s="15"/>
    </row>
    <row r="365" spans="1:45" s="16" customFormat="1" ht="36" x14ac:dyDescent="0.55000000000000004">
      <c r="A365" s="156" t="str">
        <f>'Fase Grupos'!$AM$6</f>
        <v>Campeonato Nacional</v>
      </c>
      <c r="B365" s="156"/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  <c r="R365" s="156"/>
      <c r="S365" s="156"/>
      <c r="T365" s="156"/>
      <c r="U365" s="156"/>
      <c r="V365" s="156"/>
      <c r="W365" s="156"/>
      <c r="X365" s="156"/>
      <c r="Y365" s="156"/>
      <c r="Z365" s="156"/>
      <c r="AA365" s="156"/>
      <c r="AB365" s="156"/>
      <c r="AC365" s="156"/>
      <c r="AD365" s="156"/>
      <c r="AE365" s="156"/>
      <c r="AF365" s="156"/>
      <c r="AG365" s="156"/>
      <c r="AH365" s="156"/>
      <c r="AI365" s="156"/>
      <c r="AJ365" s="156"/>
      <c r="AK365" s="156"/>
      <c r="AL365" s="156"/>
      <c r="AM365" s="156"/>
      <c r="AN365" s="156"/>
      <c r="AO365" s="156"/>
      <c r="AP365" s="156"/>
    </row>
    <row r="366" spans="1:45" s="17" customFormat="1" ht="26.25" x14ac:dyDescent="0.4">
      <c r="A366" s="157" t="s">
        <v>39</v>
      </c>
      <c r="B366" s="157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  <c r="Z366" s="157"/>
      <c r="AA366" s="157"/>
      <c r="AB366" s="157"/>
      <c r="AC366" s="157"/>
      <c r="AD366" s="157"/>
      <c r="AE366" s="157"/>
      <c r="AF366" s="157"/>
      <c r="AG366" s="157"/>
      <c r="AH366" s="157"/>
      <c r="AI366" s="157"/>
      <c r="AJ366" s="157"/>
      <c r="AK366" s="157"/>
      <c r="AL366" s="157"/>
      <c r="AM366" s="157"/>
      <c r="AN366" s="157"/>
      <c r="AO366" s="157"/>
      <c r="AP366" s="157"/>
    </row>
    <row r="367" spans="1:45" s="7" customFormat="1" ht="19.5" thickBot="1" x14ac:dyDescent="0.35">
      <c r="A367" s="158" t="str">
        <f>CONCATENATE(SORTEIO!B12," ",SORTEIO!B14)</f>
        <v>Juvenil Masculino</v>
      </c>
      <c r="B367" s="158"/>
      <c r="C367" s="158"/>
      <c r="D367" s="158"/>
      <c r="E367" s="158"/>
      <c r="F367" s="158"/>
      <c r="G367" s="158"/>
      <c r="H367" s="158"/>
      <c r="I367" s="158"/>
      <c r="J367" s="158"/>
      <c r="K367" s="158"/>
      <c r="L367" s="158"/>
      <c r="M367" s="158"/>
      <c r="N367" s="158"/>
      <c r="R367" s="8"/>
      <c r="S367" s="8"/>
      <c r="T367" s="8"/>
      <c r="U367" s="8"/>
      <c r="V367" s="8"/>
      <c r="W367" s="8"/>
      <c r="X367" s="8"/>
    </row>
    <row r="368" spans="1:45" s="17" customFormat="1" ht="27.75" thickTop="1" thickBot="1" x14ac:dyDescent="0.45">
      <c r="A368" s="159" t="s">
        <v>40</v>
      </c>
      <c r="B368" s="160"/>
      <c r="C368" s="160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1"/>
    </row>
    <row r="369" spans="1:45" s="7" customFormat="1" ht="20.25" thickTop="1" thickBot="1" x14ac:dyDescent="0.35">
      <c r="A369" s="143" t="s">
        <v>41</v>
      </c>
      <c r="B369" s="144"/>
      <c r="C369" s="144"/>
      <c r="D369" s="144"/>
      <c r="E369" s="144"/>
      <c r="F369" s="144"/>
      <c r="G369" s="145"/>
      <c r="H369" s="143" t="s">
        <v>42</v>
      </c>
      <c r="I369" s="144"/>
      <c r="J369" s="144"/>
      <c r="K369" s="144"/>
      <c r="L369" s="144"/>
      <c r="M369" s="144"/>
      <c r="N369" s="145"/>
      <c r="O369" s="143" t="s">
        <v>43</v>
      </c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5"/>
      <c r="AC369" s="143" t="s">
        <v>44</v>
      </c>
      <c r="AD369" s="144"/>
      <c r="AE369" s="144"/>
      <c r="AF369" s="144"/>
      <c r="AG369" s="144"/>
      <c r="AH369" s="144"/>
      <c r="AI369" s="145"/>
      <c r="AJ369" s="143" t="s">
        <v>45</v>
      </c>
      <c r="AK369" s="144"/>
      <c r="AL369" s="144"/>
      <c r="AM369" s="144"/>
      <c r="AN369" s="144"/>
      <c r="AO369" s="144"/>
      <c r="AP369" s="145"/>
    </row>
    <row r="370" spans="1:45" s="18" customFormat="1" ht="63" thickTop="1" thickBot="1" x14ac:dyDescent="0.95">
      <c r="A370" s="149">
        <v>2</v>
      </c>
      <c r="B370" s="150"/>
      <c r="C370" s="150"/>
      <c r="D370" s="150"/>
      <c r="E370" s="150"/>
      <c r="F370" s="150"/>
      <c r="G370" s="151"/>
      <c r="H370" s="149" t="s">
        <v>71</v>
      </c>
      <c r="I370" s="150"/>
      <c r="J370" s="150"/>
      <c r="K370" s="150"/>
      <c r="L370" s="150"/>
      <c r="M370" s="150"/>
      <c r="N370" s="151"/>
      <c r="O370" s="152"/>
      <c r="P370" s="150"/>
      <c r="Q370" s="150"/>
      <c r="R370" s="150"/>
      <c r="S370" s="150"/>
      <c r="T370" s="150"/>
      <c r="U370" s="150"/>
      <c r="V370" s="150"/>
      <c r="W370" s="150"/>
      <c r="X370" s="10" t="s">
        <v>46</v>
      </c>
      <c r="Y370" s="150"/>
      <c r="Z370" s="150"/>
      <c r="AA370" s="150"/>
      <c r="AB370" s="151"/>
      <c r="AC370" s="153"/>
      <c r="AD370" s="154"/>
      <c r="AE370" s="154"/>
      <c r="AF370" s="154"/>
      <c r="AG370" s="154"/>
      <c r="AH370" s="154"/>
      <c r="AI370" s="155"/>
      <c r="AJ370" s="153"/>
      <c r="AK370" s="154"/>
      <c r="AL370" s="154"/>
      <c r="AM370" s="154"/>
      <c r="AN370" s="154"/>
      <c r="AO370" s="154"/>
      <c r="AP370" s="155"/>
      <c r="AS370" s="7"/>
    </row>
    <row r="371" spans="1:45" s="7" customFormat="1" ht="20.25" thickTop="1" thickBot="1" x14ac:dyDescent="0.35">
      <c r="R371" s="8"/>
      <c r="S371" s="8"/>
      <c r="T371" s="8"/>
      <c r="U371" s="8"/>
      <c r="V371" s="8"/>
      <c r="W371" s="8"/>
      <c r="X371" s="8"/>
    </row>
    <row r="372" spans="1:45" s="7" customFormat="1" ht="20.25" thickTop="1" thickBot="1" x14ac:dyDescent="0.35">
      <c r="A372" s="143" t="s">
        <v>47</v>
      </c>
      <c r="B372" s="144"/>
      <c r="C372" s="145"/>
      <c r="D372" s="143" t="s">
        <v>48</v>
      </c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5"/>
      <c r="R372" s="146" t="s">
        <v>49</v>
      </c>
      <c r="S372" s="147"/>
      <c r="T372" s="147"/>
      <c r="U372" s="147"/>
      <c r="V372" s="147"/>
      <c r="W372" s="147"/>
      <c r="X372" s="148"/>
      <c r="Y372" s="143" t="s">
        <v>50</v>
      </c>
      <c r="Z372" s="144"/>
      <c r="AA372" s="145"/>
      <c r="AB372" s="143" t="s">
        <v>51</v>
      </c>
      <c r="AC372" s="144"/>
      <c r="AD372" s="145"/>
      <c r="AE372" s="143" t="s">
        <v>52</v>
      </c>
      <c r="AF372" s="144"/>
      <c r="AG372" s="145"/>
      <c r="AH372" s="143" t="s">
        <v>53</v>
      </c>
      <c r="AI372" s="144"/>
      <c r="AJ372" s="145"/>
      <c r="AK372" s="143" t="s">
        <v>54</v>
      </c>
      <c r="AL372" s="144"/>
      <c r="AM372" s="145"/>
      <c r="AN372" s="143" t="s">
        <v>55</v>
      </c>
      <c r="AO372" s="144"/>
      <c r="AP372" s="145"/>
    </row>
    <row r="373" spans="1:45" s="19" customFormat="1" ht="48" thickTop="1" thickBot="1" x14ac:dyDescent="0.75">
      <c r="A373" s="131">
        <f>VLOOKUP(1,'Fase Grupos'!$AM$86:$AP$93,2,FALSE)</f>
        <v>0</v>
      </c>
      <c r="B373" s="132"/>
      <c r="C373" s="133"/>
      <c r="D373" s="134">
        <f>VLOOKUP(1,'Fase Grupos'!$AM$86:$AP$93,3,FALSE)</f>
        <v>0</v>
      </c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6"/>
      <c r="R373" s="137">
        <f>VLOOKUP(1,'Fase Grupos'!$AM$86:$AP$93,4,FALSE)</f>
        <v>0</v>
      </c>
      <c r="S373" s="138"/>
      <c r="T373" s="138"/>
      <c r="U373" s="138"/>
      <c r="V373" s="138"/>
      <c r="W373" s="138"/>
      <c r="X373" s="139"/>
      <c r="Y373" s="140"/>
      <c r="Z373" s="141"/>
      <c r="AA373" s="142"/>
      <c r="AB373" s="140"/>
      <c r="AC373" s="141"/>
      <c r="AD373" s="142"/>
      <c r="AE373" s="140"/>
      <c r="AF373" s="141"/>
      <c r="AG373" s="142"/>
      <c r="AH373" s="140"/>
      <c r="AI373" s="141"/>
      <c r="AJ373" s="142"/>
      <c r="AK373" s="140"/>
      <c r="AL373" s="141"/>
      <c r="AM373" s="142"/>
      <c r="AN373" s="140"/>
      <c r="AO373" s="141"/>
      <c r="AP373" s="142"/>
      <c r="AS373" s="20"/>
    </row>
    <row r="374" spans="1:45" s="19" customFormat="1" ht="48" customHeight="1" thickTop="1" thickBot="1" x14ac:dyDescent="0.75">
      <c r="A374" s="131">
        <f>VLOOKUP(2,'Fase Grupos'!$AM$86:$AP$93,2,FALSE)</f>
        <v>0</v>
      </c>
      <c r="B374" s="132"/>
      <c r="C374" s="133"/>
      <c r="D374" s="134">
        <f>VLOOKUP(2,'Fase Grupos'!$AM$86:$AP$93,3,FALSE)</f>
        <v>0</v>
      </c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6"/>
      <c r="R374" s="137">
        <f>VLOOKUP(2,'Fase Grupos'!$AM$86:$AP$93,4,FALSE)</f>
        <v>0</v>
      </c>
      <c r="S374" s="138"/>
      <c r="T374" s="138"/>
      <c r="U374" s="138"/>
      <c r="V374" s="138"/>
      <c r="W374" s="138"/>
      <c r="X374" s="139"/>
      <c r="Y374" s="140"/>
      <c r="Z374" s="141"/>
      <c r="AA374" s="142"/>
      <c r="AB374" s="140"/>
      <c r="AC374" s="141"/>
      <c r="AD374" s="142"/>
      <c r="AE374" s="140"/>
      <c r="AF374" s="141"/>
      <c r="AG374" s="142"/>
      <c r="AH374" s="140"/>
      <c r="AI374" s="141"/>
      <c r="AJ374" s="142"/>
      <c r="AK374" s="140"/>
      <c r="AL374" s="141"/>
      <c r="AM374" s="142"/>
      <c r="AN374" s="140"/>
      <c r="AO374" s="141"/>
      <c r="AP374" s="142"/>
    </row>
    <row r="375" spans="1:45" s="7" customFormat="1" ht="24" customHeight="1" thickTop="1" x14ac:dyDescent="0.3">
      <c r="R375" s="8"/>
      <c r="S375" s="8"/>
      <c r="T375" s="8"/>
      <c r="U375" s="8"/>
      <c r="V375" s="8"/>
      <c r="W375" s="8"/>
      <c r="X375" s="8"/>
    </row>
    <row r="376" spans="1:45" s="7" customFormat="1" ht="19.5" thickBot="1" x14ac:dyDescent="0.35">
      <c r="A376" s="129" t="s">
        <v>56</v>
      </c>
      <c r="B376" s="129"/>
      <c r="C376" s="129"/>
      <c r="D376" s="129"/>
      <c r="E376" s="129"/>
      <c r="F376" s="24"/>
      <c r="G376" s="24"/>
      <c r="H376" s="11"/>
      <c r="I376" s="11"/>
      <c r="J376" s="11"/>
      <c r="K376" s="11"/>
      <c r="L376" s="11"/>
      <c r="M376" s="11"/>
      <c r="N376" s="11"/>
      <c r="O376" s="11"/>
      <c r="P376" s="11"/>
      <c r="Q376" s="129" t="s">
        <v>57</v>
      </c>
      <c r="R376" s="129"/>
      <c r="S376" s="129"/>
      <c r="T376" s="129"/>
      <c r="U376" s="129"/>
      <c r="V376" s="129"/>
      <c r="W376" s="129"/>
      <c r="X376" s="12"/>
      <c r="Y376" s="24"/>
      <c r="Z376" s="24"/>
      <c r="AA376" s="24"/>
      <c r="AB376" s="11"/>
      <c r="AC376" s="11"/>
      <c r="AD376" s="11"/>
      <c r="AE376" s="11"/>
      <c r="AF376" s="11"/>
      <c r="AG376" s="11"/>
      <c r="AH376" s="11"/>
      <c r="AI376" s="129" t="s">
        <v>58</v>
      </c>
      <c r="AJ376" s="129"/>
      <c r="AK376" s="129"/>
      <c r="AL376" s="130"/>
      <c r="AM376" s="130"/>
      <c r="AN376" s="13" t="s">
        <v>46</v>
      </c>
      <c r="AO376" s="130"/>
      <c r="AP376" s="130"/>
    </row>
    <row r="377" spans="1:45" s="14" customFormat="1" ht="13.5" thickTop="1" x14ac:dyDescent="0.2">
      <c r="R377" s="15"/>
      <c r="S377" s="15"/>
      <c r="T377" s="15"/>
      <c r="U377" s="15"/>
      <c r="V377" s="15"/>
      <c r="W377" s="15"/>
      <c r="X377" s="15"/>
    </row>
    <row r="378" spans="1:45" s="14" customFormat="1" ht="12.75" x14ac:dyDescent="0.2">
      <c r="R378" s="15"/>
      <c r="S378" s="15"/>
      <c r="T378" s="15"/>
      <c r="U378" s="15"/>
      <c r="V378" s="15"/>
      <c r="W378" s="15"/>
      <c r="X378" s="15"/>
    </row>
    <row r="379" spans="1:45" s="16" customFormat="1" ht="36" hidden="1" x14ac:dyDescent="0.55000000000000004">
      <c r="A379" s="156" t="str">
        <f>'Fase Grupos'!$AM$6</f>
        <v>Campeonato Nacional</v>
      </c>
      <c r="B379" s="156"/>
      <c r="C379" s="156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  <c r="R379" s="156"/>
      <c r="S379" s="156"/>
      <c r="T379" s="156"/>
      <c r="U379" s="156"/>
      <c r="V379" s="156"/>
      <c r="W379" s="156"/>
      <c r="X379" s="156"/>
      <c r="Y379" s="156"/>
      <c r="Z379" s="156"/>
      <c r="AA379" s="156"/>
      <c r="AB379" s="156"/>
      <c r="AC379" s="156"/>
      <c r="AD379" s="156"/>
      <c r="AE379" s="156"/>
      <c r="AF379" s="156"/>
      <c r="AG379" s="156"/>
      <c r="AH379" s="156"/>
      <c r="AI379" s="156"/>
      <c r="AJ379" s="156"/>
      <c r="AK379" s="156"/>
      <c r="AL379" s="156"/>
      <c r="AM379" s="156"/>
      <c r="AN379" s="156"/>
      <c r="AO379" s="156"/>
      <c r="AP379" s="156"/>
    </row>
    <row r="380" spans="1:45" s="17" customFormat="1" ht="26.25" hidden="1" x14ac:dyDescent="0.4">
      <c r="A380" s="157" t="s">
        <v>39</v>
      </c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</row>
    <row r="381" spans="1:45" s="7" customFormat="1" ht="19.5" hidden="1" thickBot="1" x14ac:dyDescent="0.35">
      <c r="A381" s="158" t="str">
        <f>CONCATENATE(SORTEIO!B12," ",SORTEIO!B14)</f>
        <v>Juvenil Masculino</v>
      </c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R381" s="8"/>
      <c r="S381" s="8"/>
      <c r="T381" s="8"/>
      <c r="U381" s="8"/>
      <c r="V381" s="8"/>
      <c r="W381" s="8"/>
      <c r="X381" s="8"/>
    </row>
    <row r="382" spans="1:45" s="17" customFormat="1" ht="27.75" hidden="1" thickTop="1" thickBot="1" x14ac:dyDescent="0.45">
      <c r="A382" s="159" t="s">
        <v>40</v>
      </c>
      <c r="B382" s="160"/>
      <c r="C382" s="160"/>
      <c r="D382" s="160"/>
      <c r="E382" s="160"/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  <c r="AG382" s="160"/>
      <c r="AH382" s="160"/>
      <c r="AI382" s="160"/>
      <c r="AJ382" s="160"/>
      <c r="AK382" s="160"/>
      <c r="AL382" s="160"/>
      <c r="AM382" s="160"/>
      <c r="AN382" s="160"/>
      <c r="AO382" s="160"/>
      <c r="AP382" s="161"/>
    </row>
    <row r="383" spans="1:45" s="7" customFormat="1" ht="20.25" hidden="1" thickTop="1" thickBot="1" x14ac:dyDescent="0.35">
      <c r="A383" s="143" t="s">
        <v>41</v>
      </c>
      <c r="B383" s="144"/>
      <c r="C383" s="144"/>
      <c r="D383" s="144"/>
      <c r="E383" s="144"/>
      <c r="F383" s="144"/>
      <c r="G383" s="145"/>
      <c r="H383" s="143" t="s">
        <v>42</v>
      </c>
      <c r="I383" s="144"/>
      <c r="J383" s="144"/>
      <c r="K383" s="144"/>
      <c r="L383" s="144"/>
      <c r="M383" s="144"/>
      <c r="N383" s="145"/>
      <c r="O383" s="143" t="s">
        <v>43</v>
      </c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  <c r="AA383" s="144"/>
      <c r="AB383" s="145"/>
      <c r="AC383" s="143" t="s">
        <v>44</v>
      </c>
      <c r="AD383" s="144"/>
      <c r="AE383" s="144"/>
      <c r="AF383" s="144"/>
      <c r="AG383" s="144"/>
      <c r="AH383" s="144"/>
      <c r="AI383" s="145"/>
      <c r="AJ383" s="143" t="s">
        <v>45</v>
      </c>
      <c r="AK383" s="144"/>
      <c r="AL383" s="144"/>
      <c r="AM383" s="144"/>
      <c r="AN383" s="144"/>
      <c r="AO383" s="144"/>
      <c r="AP383" s="145"/>
    </row>
    <row r="384" spans="1:45" s="18" customFormat="1" ht="63" hidden="1" thickTop="1" thickBot="1" x14ac:dyDescent="0.95">
      <c r="A384" s="149">
        <v>4</v>
      </c>
      <c r="B384" s="150"/>
      <c r="C384" s="150"/>
      <c r="D384" s="150"/>
      <c r="E384" s="150"/>
      <c r="F384" s="150"/>
      <c r="G384" s="151"/>
      <c r="H384" s="149" t="s">
        <v>71</v>
      </c>
      <c r="I384" s="150"/>
      <c r="J384" s="150"/>
      <c r="K384" s="150"/>
      <c r="L384" s="150"/>
      <c r="M384" s="150"/>
      <c r="N384" s="151"/>
      <c r="O384" s="152"/>
      <c r="P384" s="150"/>
      <c r="Q384" s="150"/>
      <c r="R384" s="150"/>
      <c r="S384" s="150"/>
      <c r="T384" s="150"/>
      <c r="U384" s="150"/>
      <c r="V384" s="150"/>
      <c r="W384" s="150"/>
      <c r="X384" s="10" t="s">
        <v>46</v>
      </c>
      <c r="Y384" s="150"/>
      <c r="Z384" s="150"/>
      <c r="AA384" s="150"/>
      <c r="AB384" s="151"/>
      <c r="AC384" s="153"/>
      <c r="AD384" s="154"/>
      <c r="AE384" s="154"/>
      <c r="AF384" s="154"/>
      <c r="AG384" s="154"/>
      <c r="AH384" s="154"/>
      <c r="AI384" s="155"/>
      <c r="AJ384" s="153"/>
      <c r="AK384" s="154"/>
      <c r="AL384" s="154"/>
      <c r="AM384" s="154"/>
      <c r="AN384" s="154"/>
      <c r="AO384" s="154"/>
      <c r="AP384" s="155"/>
      <c r="AS384" s="7"/>
    </row>
    <row r="385" spans="1:45" s="7" customFormat="1" ht="20.25" hidden="1" thickTop="1" thickBot="1" x14ac:dyDescent="0.35">
      <c r="R385" s="8"/>
      <c r="S385" s="8"/>
      <c r="T385" s="8"/>
      <c r="U385" s="8"/>
      <c r="V385" s="8"/>
      <c r="W385" s="8"/>
      <c r="X385" s="8"/>
    </row>
    <row r="386" spans="1:45" s="7" customFormat="1" ht="20.25" hidden="1" thickTop="1" thickBot="1" x14ac:dyDescent="0.35">
      <c r="A386" s="143" t="s">
        <v>47</v>
      </c>
      <c r="B386" s="144"/>
      <c r="C386" s="145"/>
      <c r="D386" s="143" t="s">
        <v>48</v>
      </c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5"/>
      <c r="R386" s="146" t="s">
        <v>49</v>
      </c>
      <c r="S386" s="147"/>
      <c r="T386" s="147"/>
      <c r="U386" s="147"/>
      <c r="V386" s="147"/>
      <c r="W386" s="147"/>
      <c r="X386" s="148"/>
      <c r="Y386" s="143" t="s">
        <v>50</v>
      </c>
      <c r="Z386" s="144"/>
      <c r="AA386" s="145"/>
      <c r="AB386" s="143" t="s">
        <v>51</v>
      </c>
      <c r="AC386" s="144"/>
      <c r="AD386" s="145"/>
      <c r="AE386" s="143" t="s">
        <v>52</v>
      </c>
      <c r="AF386" s="144"/>
      <c r="AG386" s="145"/>
      <c r="AH386" s="143" t="s">
        <v>53</v>
      </c>
      <c r="AI386" s="144"/>
      <c r="AJ386" s="145"/>
      <c r="AK386" s="143" t="s">
        <v>54</v>
      </c>
      <c r="AL386" s="144"/>
      <c r="AM386" s="145"/>
      <c r="AN386" s="143" t="s">
        <v>55</v>
      </c>
      <c r="AO386" s="144"/>
      <c r="AP386" s="145"/>
    </row>
    <row r="387" spans="1:45" s="19" customFormat="1" ht="48" hidden="1" thickTop="1" thickBot="1" x14ac:dyDescent="0.75">
      <c r="A387" s="131">
        <f>VLOOKUP(3,'Fase Grupos'!$AM$86:$AP$93,2,FALSE)</f>
        <v>0</v>
      </c>
      <c r="B387" s="132"/>
      <c r="C387" s="133"/>
      <c r="D387" s="134">
        <f>VLOOKUP(3,'Fase Grupos'!$AM$86:$AP$93,3,FALSE)</f>
        <v>0</v>
      </c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6"/>
      <c r="R387" s="137">
        <f>VLOOKUP(3,'Fase Grupos'!$AM$86:$AP$93,4,FALSE)</f>
        <v>0</v>
      </c>
      <c r="S387" s="138"/>
      <c r="T387" s="138"/>
      <c r="U387" s="138"/>
      <c r="V387" s="138"/>
      <c r="W387" s="138"/>
      <c r="X387" s="139"/>
      <c r="Y387" s="140"/>
      <c r="Z387" s="141"/>
      <c r="AA387" s="142"/>
      <c r="AB387" s="140"/>
      <c r="AC387" s="141"/>
      <c r="AD387" s="142"/>
      <c r="AE387" s="140"/>
      <c r="AF387" s="141"/>
      <c r="AG387" s="142"/>
      <c r="AH387" s="140"/>
      <c r="AI387" s="141"/>
      <c r="AJ387" s="142"/>
      <c r="AK387" s="140"/>
      <c r="AL387" s="141"/>
      <c r="AM387" s="142"/>
      <c r="AN387" s="140"/>
      <c r="AO387" s="141"/>
      <c r="AP387" s="142"/>
      <c r="AS387" s="20"/>
    </row>
    <row r="388" spans="1:45" s="19" customFormat="1" ht="48" hidden="1" customHeight="1" thickTop="1" thickBot="1" x14ac:dyDescent="0.75">
      <c r="A388" s="131">
        <f>VLOOKUP(4,'Fase Grupos'!$AM$86:$AP$93,2,FALSE)</f>
        <v>0</v>
      </c>
      <c r="B388" s="132"/>
      <c r="C388" s="133"/>
      <c r="D388" s="134">
        <f>VLOOKUP(4,'Fase Grupos'!$AM$86:$AP$93,3,FALSE)</f>
        <v>0</v>
      </c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6"/>
      <c r="R388" s="137">
        <f>VLOOKUP(4,'Fase Grupos'!$AM$86:$AP$93,4,FALSE)</f>
        <v>0</v>
      </c>
      <c r="S388" s="138"/>
      <c r="T388" s="138"/>
      <c r="U388" s="138"/>
      <c r="V388" s="138"/>
      <c r="W388" s="138"/>
      <c r="X388" s="139"/>
      <c r="Y388" s="140"/>
      <c r="Z388" s="141"/>
      <c r="AA388" s="142"/>
      <c r="AB388" s="140"/>
      <c r="AC388" s="141"/>
      <c r="AD388" s="142"/>
      <c r="AE388" s="140"/>
      <c r="AF388" s="141"/>
      <c r="AG388" s="142"/>
      <c r="AH388" s="140"/>
      <c r="AI388" s="141"/>
      <c r="AJ388" s="142"/>
      <c r="AK388" s="140"/>
      <c r="AL388" s="141"/>
      <c r="AM388" s="142"/>
      <c r="AN388" s="140"/>
      <c r="AO388" s="141"/>
      <c r="AP388" s="142"/>
    </row>
    <row r="389" spans="1:45" s="7" customFormat="1" ht="24" hidden="1" customHeight="1" thickTop="1" x14ac:dyDescent="0.3">
      <c r="R389" s="8"/>
      <c r="S389" s="8"/>
      <c r="T389" s="8"/>
      <c r="U389" s="8"/>
      <c r="V389" s="8"/>
      <c r="W389" s="8"/>
      <c r="X389" s="8"/>
    </row>
    <row r="390" spans="1:45" s="7" customFormat="1" ht="19.5" hidden="1" thickBot="1" x14ac:dyDescent="0.35">
      <c r="A390" s="129" t="s">
        <v>56</v>
      </c>
      <c r="B390" s="129"/>
      <c r="C390" s="129"/>
      <c r="D390" s="129"/>
      <c r="E390" s="129"/>
      <c r="F390" s="24"/>
      <c r="G390" s="24"/>
      <c r="H390" s="11"/>
      <c r="I390" s="11"/>
      <c r="J390" s="11"/>
      <c r="K390" s="11"/>
      <c r="L390" s="11"/>
      <c r="M390" s="11"/>
      <c r="N390" s="11"/>
      <c r="O390" s="11"/>
      <c r="P390" s="11"/>
      <c r="Q390" s="129" t="s">
        <v>57</v>
      </c>
      <c r="R390" s="129"/>
      <c r="S390" s="129"/>
      <c r="T390" s="129"/>
      <c r="U390" s="129"/>
      <c r="V390" s="129"/>
      <c r="W390" s="129"/>
      <c r="X390" s="12"/>
      <c r="Y390" s="24"/>
      <c r="Z390" s="24"/>
      <c r="AA390" s="24"/>
      <c r="AB390" s="11"/>
      <c r="AC390" s="11"/>
      <c r="AD390" s="11"/>
      <c r="AE390" s="11"/>
      <c r="AF390" s="11"/>
      <c r="AG390" s="11"/>
      <c r="AH390" s="11"/>
      <c r="AI390" s="129" t="s">
        <v>58</v>
      </c>
      <c r="AJ390" s="129"/>
      <c r="AK390" s="129"/>
      <c r="AL390" s="130"/>
      <c r="AM390" s="130"/>
      <c r="AN390" s="13" t="s">
        <v>46</v>
      </c>
      <c r="AO390" s="130"/>
      <c r="AP390" s="130"/>
    </row>
    <row r="391" spans="1:45" s="14" customFormat="1" ht="13.5" hidden="1" thickTop="1" x14ac:dyDescent="0.2">
      <c r="R391" s="15"/>
      <c r="S391" s="15"/>
      <c r="T391" s="15"/>
      <c r="U391" s="15"/>
      <c r="V391" s="15"/>
      <c r="W391" s="15"/>
      <c r="X391" s="15"/>
    </row>
    <row r="392" spans="1:45" s="14" customFormat="1" ht="12.75" hidden="1" x14ac:dyDescent="0.2">
      <c r="R392" s="15"/>
      <c r="S392" s="15"/>
      <c r="T392" s="15"/>
      <c r="U392" s="15"/>
      <c r="V392" s="15"/>
      <c r="W392" s="15"/>
      <c r="X392" s="15"/>
    </row>
    <row r="393" spans="1:45" s="16" customFormat="1" ht="36" hidden="1" x14ac:dyDescent="0.55000000000000004">
      <c r="A393" s="156" t="str">
        <f>'Fase Grupos'!$AM$6</f>
        <v>Campeonato Nacional</v>
      </c>
      <c r="B393" s="156"/>
      <c r="C393" s="156"/>
      <c r="D393" s="156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  <c r="R393" s="156"/>
      <c r="S393" s="156"/>
      <c r="T393" s="156"/>
      <c r="U393" s="156"/>
      <c r="V393" s="156"/>
      <c r="W393" s="156"/>
      <c r="X393" s="156"/>
      <c r="Y393" s="156"/>
      <c r="Z393" s="156"/>
      <c r="AA393" s="156"/>
      <c r="AB393" s="156"/>
      <c r="AC393" s="156"/>
      <c r="AD393" s="156"/>
      <c r="AE393" s="156"/>
      <c r="AF393" s="156"/>
      <c r="AG393" s="156"/>
      <c r="AH393" s="156"/>
      <c r="AI393" s="156"/>
      <c r="AJ393" s="156"/>
      <c r="AK393" s="156"/>
      <c r="AL393" s="156"/>
      <c r="AM393" s="156"/>
      <c r="AN393" s="156"/>
      <c r="AO393" s="156"/>
      <c r="AP393" s="156"/>
    </row>
    <row r="394" spans="1:45" s="17" customFormat="1" ht="26.25" hidden="1" x14ac:dyDescent="0.4">
      <c r="A394" s="157" t="s">
        <v>39</v>
      </c>
      <c r="B394" s="157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</row>
    <row r="395" spans="1:45" s="7" customFormat="1" ht="19.5" hidden="1" thickBot="1" x14ac:dyDescent="0.35">
      <c r="A395" s="158" t="str">
        <f>CONCATENATE(SORTEIO!B12," ",SORTEIO!B14)</f>
        <v>Juvenil Masculino</v>
      </c>
      <c r="B395" s="158"/>
      <c r="C395" s="158"/>
      <c r="D395" s="158"/>
      <c r="E395" s="158"/>
      <c r="F395" s="158"/>
      <c r="G395" s="158"/>
      <c r="H395" s="158"/>
      <c r="I395" s="158"/>
      <c r="J395" s="158"/>
      <c r="K395" s="158"/>
      <c r="L395" s="158"/>
      <c r="M395" s="158"/>
      <c r="N395" s="158"/>
      <c r="R395" s="8"/>
      <c r="S395" s="8"/>
      <c r="T395" s="8"/>
      <c r="U395" s="8"/>
      <c r="V395" s="8"/>
      <c r="W395" s="8"/>
      <c r="X395" s="8"/>
    </row>
    <row r="396" spans="1:45" s="17" customFormat="1" ht="27.75" hidden="1" thickTop="1" thickBot="1" x14ac:dyDescent="0.45">
      <c r="A396" s="159" t="s">
        <v>40</v>
      </c>
      <c r="B396" s="160"/>
      <c r="C396" s="160"/>
      <c r="D396" s="160"/>
      <c r="E396" s="160"/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160"/>
      <c r="AH396" s="160"/>
      <c r="AI396" s="160"/>
      <c r="AJ396" s="160"/>
      <c r="AK396" s="160"/>
      <c r="AL396" s="160"/>
      <c r="AM396" s="160"/>
      <c r="AN396" s="160"/>
      <c r="AO396" s="160"/>
      <c r="AP396" s="161"/>
    </row>
    <row r="397" spans="1:45" s="7" customFormat="1" ht="20.25" hidden="1" thickTop="1" thickBot="1" x14ac:dyDescent="0.35">
      <c r="A397" s="143" t="s">
        <v>41</v>
      </c>
      <c r="B397" s="144"/>
      <c r="C397" s="144"/>
      <c r="D397" s="144"/>
      <c r="E397" s="144"/>
      <c r="F397" s="144"/>
      <c r="G397" s="145"/>
      <c r="H397" s="143" t="s">
        <v>42</v>
      </c>
      <c r="I397" s="144"/>
      <c r="J397" s="144"/>
      <c r="K397" s="144"/>
      <c r="L397" s="144"/>
      <c r="M397" s="144"/>
      <c r="N397" s="145"/>
      <c r="O397" s="143" t="s">
        <v>43</v>
      </c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5"/>
      <c r="AC397" s="143" t="s">
        <v>44</v>
      </c>
      <c r="AD397" s="144"/>
      <c r="AE397" s="144"/>
      <c r="AF397" s="144"/>
      <c r="AG397" s="144"/>
      <c r="AH397" s="144"/>
      <c r="AI397" s="145"/>
      <c r="AJ397" s="143" t="s">
        <v>45</v>
      </c>
      <c r="AK397" s="144"/>
      <c r="AL397" s="144"/>
      <c r="AM397" s="144"/>
      <c r="AN397" s="144"/>
      <c r="AO397" s="144"/>
      <c r="AP397" s="145"/>
    </row>
    <row r="398" spans="1:45" s="18" customFormat="1" ht="63" hidden="1" thickTop="1" thickBot="1" x14ac:dyDescent="0.95">
      <c r="A398" s="149">
        <v>5</v>
      </c>
      <c r="B398" s="150"/>
      <c r="C398" s="150"/>
      <c r="D398" s="150"/>
      <c r="E398" s="150"/>
      <c r="F398" s="150"/>
      <c r="G398" s="151"/>
      <c r="H398" s="149" t="s">
        <v>71</v>
      </c>
      <c r="I398" s="150"/>
      <c r="J398" s="150"/>
      <c r="K398" s="150"/>
      <c r="L398" s="150"/>
      <c r="M398" s="150"/>
      <c r="N398" s="151"/>
      <c r="O398" s="152"/>
      <c r="P398" s="150"/>
      <c r="Q398" s="150"/>
      <c r="R398" s="150"/>
      <c r="S398" s="150"/>
      <c r="T398" s="150"/>
      <c r="U398" s="150"/>
      <c r="V398" s="150"/>
      <c r="W398" s="150"/>
      <c r="X398" s="10" t="s">
        <v>46</v>
      </c>
      <c r="Y398" s="150"/>
      <c r="Z398" s="150"/>
      <c r="AA398" s="150"/>
      <c r="AB398" s="151"/>
      <c r="AC398" s="153"/>
      <c r="AD398" s="154"/>
      <c r="AE398" s="154"/>
      <c r="AF398" s="154"/>
      <c r="AG398" s="154"/>
      <c r="AH398" s="154"/>
      <c r="AI398" s="155"/>
      <c r="AJ398" s="153"/>
      <c r="AK398" s="154"/>
      <c r="AL398" s="154"/>
      <c r="AM398" s="154"/>
      <c r="AN398" s="154"/>
      <c r="AO398" s="154"/>
      <c r="AP398" s="155"/>
      <c r="AS398" s="7"/>
    </row>
    <row r="399" spans="1:45" s="7" customFormat="1" ht="20.25" hidden="1" thickTop="1" thickBot="1" x14ac:dyDescent="0.35">
      <c r="R399" s="8"/>
      <c r="S399" s="8"/>
      <c r="T399" s="8"/>
      <c r="U399" s="8"/>
      <c r="V399" s="8"/>
      <c r="W399" s="8"/>
      <c r="X399" s="8"/>
    </row>
    <row r="400" spans="1:45" s="7" customFormat="1" ht="20.25" hidden="1" thickTop="1" thickBot="1" x14ac:dyDescent="0.35">
      <c r="A400" s="143" t="s">
        <v>47</v>
      </c>
      <c r="B400" s="144"/>
      <c r="C400" s="145"/>
      <c r="D400" s="143" t="s">
        <v>48</v>
      </c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5"/>
      <c r="R400" s="146" t="s">
        <v>49</v>
      </c>
      <c r="S400" s="147"/>
      <c r="T400" s="147"/>
      <c r="U400" s="147"/>
      <c r="V400" s="147"/>
      <c r="W400" s="147"/>
      <c r="X400" s="148"/>
      <c r="Y400" s="143" t="s">
        <v>50</v>
      </c>
      <c r="Z400" s="144"/>
      <c r="AA400" s="145"/>
      <c r="AB400" s="143" t="s">
        <v>51</v>
      </c>
      <c r="AC400" s="144"/>
      <c r="AD400" s="145"/>
      <c r="AE400" s="143" t="s">
        <v>52</v>
      </c>
      <c r="AF400" s="144"/>
      <c r="AG400" s="145"/>
      <c r="AH400" s="143" t="s">
        <v>53</v>
      </c>
      <c r="AI400" s="144"/>
      <c r="AJ400" s="145"/>
      <c r="AK400" s="143" t="s">
        <v>54</v>
      </c>
      <c r="AL400" s="144"/>
      <c r="AM400" s="145"/>
      <c r="AN400" s="143" t="s">
        <v>55</v>
      </c>
      <c r="AO400" s="144"/>
      <c r="AP400" s="145"/>
    </row>
    <row r="401" spans="1:45" s="19" customFormat="1" ht="48" hidden="1" thickTop="1" thickBot="1" x14ac:dyDescent="0.75">
      <c r="A401" s="131">
        <f>VLOOKUP(1,'Fase Grupos'!$AM$86:$AP$93,2,FALSE)</f>
        <v>0</v>
      </c>
      <c r="B401" s="132"/>
      <c r="C401" s="133"/>
      <c r="D401" s="134">
        <f>VLOOKUP(1,'Fase Grupos'!$AM$86:$AP$93,3,FALSE)</f>
        <v>0</v>
      </c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6"/>
      <c r="R401" s="137">
        <f>VLOOKUP(1,'Fase Grupos'!$AM$86:$AP$93,4,FALSE)</f>
        <v>0</v>
      </c>
      <c r="S401" s="138"/>
      <c r="T401" s="138"/>
      <c r="U401" s="138"/>
      <c r="V401" s="138"/>
      <c r="W401" s="138"/>
      <c r="X401" s="139"/>
      <c r="Y401" s="140"/>
      <c r="Z401" s="141"/>
      <c r="AA401" s="142"/>
      <c r="AB401" s="140"/>
      <c r="AC401" s="141"/>
      <c r="AD401" s="142"/>
      <c r="AE401" s="140"/>
      <c r="AF401" s="141"/>
      <c r="AG401" s="142"/>
      <c r="AH401" s="140"/>
      <c r="AI401" s="141"/>
      <c r="AJ401" s="142"/>
      <c r="AK401" s="140"/>
      <c r="AL401" s="141"/>
      <c r="AM401" s="142"/>
      <c r="AN401" s="140"/>
      <c r="AO401" s="141"/>
      <c r="AP401" s="142"/>
      <c r="AS401" s="20"/>
    </row>
    <row r="402" spans="1:45" s="19" customFormat="1" ht="48" hidden="1" customHeight="1" thickTop="1" thickBot="1" x14ac:dyDescent="0.75">
      <c r="A402" s="131">
        <f>VLOOKUP(4,'Fase Grupos'!$AM$86:$AP$93,2,FALSE)</f>
        <v>0</v>
      </c>
      <c r="B402" s="132"/>
      <c r="C402" s="133"/>
      <c r="D402" s="134">
        <f>VLOOKUP(4,'Fase Grupos'!$AM$86:$AP$93,3,FALSE)</f>
        <v>0</v>
      </c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6"/>
      <c r="R402" s="137">
        <f>VLOOKUP(4,'Fase Grupos'!$AM$86:$AP$93,4,FALSE)</f>
        <v>0</v>
      </c>
      <c r="S402" s="138"/>
      <c r="T402" s="138"/>
      <c r="U402" s="138"/>
      <c r="V402" s="138"/>
      <c r="W402" s="138"/>
      <c r="X402" s="139"/>
      <c r="Y402" s="140"/>
      <c r="Z402" s="141"/>
      <c r="AA402" s="142"/>
      <c r="AB402" s="140"/>
      <c r="AC402" s="141"/>
      <c r="AD402" s="142"/>
      <c r="AE402" s="140"/>
      <c r="AF402" s="141"/>
      <c r="AG402" s="142"/>
      <c r="AH402" s="140"/>
      <c r="AI402" s="141"/>
      <c r="AJ402" s="142"/>
      <c r="AK402" s="140"/>
      <c r="AL402" s="141"/>
      <c r="AM402" s="142"/>
      <c r="AN402" s="140"/>
      <c r="AO402" s="141"/>
      <c r="AP402" s="142"/>
    </row>
    <row r="403" spans="1:45" s="7" customFormat="1" ht="24" hidden="1" customHeight="1" thickTop="1" x14ac:dyDescent="0.3">
      <c r="R403" s="8"/>
      <c r="S403" s="8"/>
      <c r="T403" s="8"/>
      <c r="U403" s="8"/>
      <c r="V403" s="8"/>
      <c r="W403" s="8"/>
      <c r="X403" s="8"/>
    </row>
    <row r="404" spans="1:45" s="7" customFormat="1" ht="19.5" hidden="1" thickBot="1" x14ac:dyDescent="0.35">
      <c r="A404" s="129" t="s">
        <v>56</v>
      </c>
      <c r="B404" s="129"/>
      <c r="C404" s="129"/>
      <c r="D404" s="129"/>
      <c r="E404" s="129"/>
      <c r="F404" s="24"/>
      <c r="G404" s="24"/>
      <c r="H404" s="11"/>
      <c r="I404" s="11"/>
      <c r="J404" s="11"/>
      <c r="K404" s="11"/>
      <c r="L404" s="11"/>
      <c r="M404" s="11"/>
      <c r="N404" s="11"/>
      <c r="O404" s="11"/>
      <c r="P404" s="11"/>
      <c r="Q404" s="129" t="s">
        <v>57</v>
      </c>
      <c r="R404" s="129"/>
      <c r="S404" s="129"/>
      <c r="T404" s="129"/>
      <c r="U404" s="129"/>
      <c r="V404" s="129"/>
      <c r="W404" s="129"/>
      <c r="X404" s="12"/>
      <c r="Y404" s="24"/>
      <c r="Z404" s="24"/>
      <c r="AA404" s="24"/>
      <c r="AB404" s="11"/>
      <c r="AC404" s="11"/>
      <c r="AD404" s="11"/>
      <c r="AE404" s="11"/>
      <c r="AF404" s="11"/>
      <c r="AG404" s="11"/>
      <c r="AH404" s="11"/>
      <c r="AI404" s="129" t="s">
        <v>58</v>
      </c>
      <c r="AJ404" s="129"/>
      <c r="AK404" s="129"/>
      <c r="AL404" s="130"/>
      <c r="AM404" s="130"/>
      <c r="AN404" s="13" t="s">
        <v>46</v>
      </c>
      <c r="AO404" s="130"/>
      <c r="AP404" s="130"/>
    </row>
    <row r="405" spans="1:45" s="14" customFormat="1" ht="13.5" hidden="1" thickTop="1" x14ac:dyDescent="0.2">
      <c r="R405" s="15"/>
      <c r="S405" s="15"/>
      <c r="T405" s="15"/>
      <c r="U405" s="15"/>
      <c r="V405" s="15"/>
      <c r="W405" s="15"/>
      <c r="X405" s="15"/>
    </row>
    <row r="406" spans="1:45" s="14" customFormat="1" ht="12.75" hidden="1" x14ac:dyDescent="0.2">
      <c r="R406" s="15"/>
      <c r="S406" s="15"/>
      <c r="T406" s="15"/>
      <c r="U406" s="15"/>
      <c r="V406" s="15"/>
      <c r="W406" s="15"/>
      <c r="X406" s="15"/>
    </row>
    <row r="407" spans="1:45" s="16" customFormat="1" ht="36" x14ac:dyDescent="0.55000000000000004">
      <c r="A407" s="156" t="str">
        <f>'Fase Grupos'!$AM$6</f>
        <v>Campeonato Nacional</v>
      </c>
      <c r="B407" s="156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  <c r="R407" s="156"/>
      <c r="S407" s="156"/>
      <c r="T407" s="156"/>
      <c r="U407" s="156"/>
      <c r="V407" s="156"/>
      <c r="W407" s="156"/>
      <c r="X407" s="156"/>
      <c r="Y407" s="156"/>
      <c r="Z407" s="156"/>
      <c r="AA407" s="156"/>
      <c r="AB407" s="156"/>
      <c r="AC407" s="156"/>
      <c r="AD407" s="156"/>
      <c r="AE407" s="156"/>
      <c r="AF407" s="156"/>
      <c r="AG407" s="156"/>
      <c r="AH407" s="156"/>
      <c r="AI407" s="156"/>
      <c r="AJ407" s="156"/>
      <c r="AK407" s="156"/>
      <c r="AL407" s="156"/>
      <c r="AM407" s="156"/>
      <c r="AN407" s="156"/>
      <c r="AO407" s="156"/>
      <c r="AP407" s="156"/>
    </row>
    <row r="408" spans="1:45" s="17" customFormat="1" ht="26.25" x14ac:dyDescent="0.4">
      <c r="A408" s="157" t="s">
        <v>39</v>
      </c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</row>
    <row r="409" spans="1:45" s="7" customFormat="1" ht="19.5" thickBot="1" x14ac:dyDescent="0.35">
      <c r="A409" s="158" t="str">
        <f>CONCATENATE(SORTEIO!B12," ",SORTEIO!B14)</f>
        <v>Juvenil Masculino</v>
      </c>
      <c r="B409" s="158"/>
      <c r="C409" s="158"/>
      <c r="D409" s="158"/>
      <c r="E409" s="158"/>
      <c r="F409" s="158"/>
      <c r="G409" s="158"/>
      <c r="H409" s="158"/>
      <c r="I409" s="158"/>
      <c r="J409" s="158"/>
      <c r="K409" s="158"/>
      <c r="L409" s="158"/>
      <c r="M409" s="158"/>
      <c r="N409" s="158"/>
      <c r="R409" s="8"/>
      <c r="S409" s="8"/>
      <c r="T409" s="8"/>
      <c r="U409" s="8"/>
      <c r="V409" s="8"/>
      <c r="W409" s="8"/>
      <c r="X409" s="8"/>
    </row>
    <row r="410" spans="1:45" s="17" customFormat="1" ht="27.75" thickTop="1" thickBot="1" x14ac:dyDescent="0.45">
      <c r="A410" s="159" t="s">
        <v>40</v>
      </c>
      <c r="B410" s="160"/>
      <c r="C410" s="160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  <c r="AG410" s="160"/>
      <c r="AH410" s="160"/>
      <c r="AI410" s="160"/>
      <c r="AJ410" s="160"/>
      <c r="AK410" s="160"/>
      <c r="AL410" s="160"/>
      <c r="AM410" s="160"/>
      <c r="AN410" s="160"/>
      <c r="AO410" s="160"/>
      <c r="AP410" s="161"/>
    </row>
    <row r="411" spans="1:45" s="7" customFormat="1" ht="20.25" thickTop="1" thickBot="1" x14ac:dyDescent="0.35">
      <c r="A411" s="143" t="s">
        <v>41</v>
      </c>
      <c r="B411" s="144"/>
      <c r="C411" s="144"/>
      <c r="D411" s="144"/>
      <c r="E411" s="144"/>
      <c r="F411" s="144"/>
      <c r="G411" s="145"/>
      <c r="H411" s="143" t="s">
        <v>42</v>
      </c>
      <c r="I411" s="144"/>
      <c r="J411" s="144"/>
      <c r="K411" s="144"/>
      <c r="L411" s="144"/>
      <c r="M411" s="144"/>
      <c r="N411" s="145"/>
      <c r="O411" s="143" t="s">
        <v>43</v>
      </c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5"/>
      <c r="AC411" s="143" t="s">
        <v>44</v>
      </c>
      <c r="AD411" s="144"/>
      <c r="AE411" s="144"/>
      <c r="AF411" s="144"/>
      <c r="AG411" s="144"/>
      <c r="AH411" s="144"/>
      <c r="AI411" s="145"/>
      <c r="AJ411" s="143" t="s">
        <v>45</v>
      </c>
      <c r="AK411" s="144"/>
      <c r="AL411" s="144"/>
      <c r="AM411" s="144"/>
      <c r="AN411" s="144"/>
      <c r="AO411" s="144"/>
      <c r="AP411" s="145"/>
    </row>
    <row r="412" spans="1:45" s="18" customFormat="1" ht="63" thickTop="1" thickBot="1" x14ac:dyDescent="0.95">
      <c r="A412" s="149">
        <v>3</v>
      </c>
      <c r="B412" s="150"/>
      <c r="C412" s="150"/>
      <c r="D412" s="150"/>
      <c r="E412" s="150"/>
      <c r="F412" s="150"/>
      <c r="G412" s="151"/>
      <c r="H412" s="149" t="s">
        <v>71</v>
      </c>
      <c r="I412" s="150"/>
      <c r="J412" s="150"/>
      <c r="K412" s="150"/>
      <c r="L412" s="150"/>
      <c r="M412" s="150"/>
      <c r="N412" s="151"/>
      <c r="O412" s="152"/>
      <c r="P412" s="150"/>
      <c r="Q412" s="150"/>
      <c r="R412" s="150"/>
      <c r="S412" s="150"/>
      <c r="T412" s="150"/>
      <c r="U412" s="150"/>
      <c r="V412" s="150"/>
      <c r="W412" s="150"/>
      <c r="X412" s="10" t="s">
        <v>46</v>
      </c>
      <c r="Y412" s="150"/>
      <c r="Z412" s="150"/>
      <c r="AA412" s="150"/>
      <c r="AB412" s="151"/>
      <c r="AC412" s="153"/>
      <c r="AD412" s="154"/>
      <c r="AE412" s="154"/>
      <c r="AF412" s="154"/>
      <c r="AG412" s="154"/>
      <c r="AH412" s="154"/>
      <c r="AI412" s="155"/>
      <c r="AJ412" s="153"/>
      <c r="AK412" s="154"/>
      <c r="AL412" s="154"/>
      <c r="AM412" s="154"/>
      <c r="AN412" s="154"/>
      <c r="AO412" s="154"/>
      <c r="AP412" s="155"/>
      <c r="AS412" s="7"/>
    </row>
    <row r="413" spans="1:45" s="7" customFormat="1" ht="20.25" thickTop="1" thickBot="1" x14ac:dyDescent="0.35">
      <c r="R413" s="8"/>
      <c r="S413" s="8"/>
      <c r="T413" s="8"/>
      <c r="U413" s="8"/>
      <c r="V413" s="8"/>
      <c r="W413" s="8"/>
      <c r="X413" s="8"/>
    </row>
    <row r="414" spans="1:45" s="7" customFormat="1" ht="20.25" thickTop="1" thickBot="1" x14ac:dyDescent="0.35">
      <c r="A414" s="143" t="s">
        <v>47</v>
      </c>
      <c r="B414" s="144"/>
      <c r="C414" s="145"/>
      <c r="D414" s="143" t="s">
        <v>48</v>
      </c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5"/>
      <c r="R414" s="146" t="s">
        <v>49</v>
      </c>
      <c r="S414" s="147"/>
      <c r="T414" s="147"/>
      <c r="U414" s="147"/>
      <c r="V414" s="147"/>
      <c r="W414" s="147"/>
      <c r="X414" s="148"/>
      <c r="Y414" s="143" t="s">
        <v>50</v>
      </c>
      <c r="Z414" s="144"/>
      <c r="AA414" s="145"/>
      <c r="AB414" s="143" t="s">
        <v>51</v>
      </c>
      <c r="AC414" s="144"/>
      <c r="AD414" s="145"/>
      <c r="AE414" s="143" t="s">
        <v>52</v>
      </c>
      <c r="AF414" s="144"/>
      <c r="AG414" s="145"/>
      <c r="AH414" s="143" t="s">
        <v>53</v>
      </c>
      <c r="AI414" s="144"/>
      <c r="AJ414" s="145"/>
      <c r="AK414" s="143" t="s">
        <v>54</v>
      </c>
      <c r="AL414" s="144"/>
      <c r="AM414" s="145"/>
      <c r="AN414" s="143" t="s">
        <v>55</v>
      </c>
      <c r="AO414" s="144"/>
      <c r="AP414" s="145"/>
    </row>
    <row r="415" spans="1:45" s="19" customFormat="1" ht="48" thickTop="1" thickBot="1" x14ac:dyDescent="0.75">
      <c r="A415" s="131">
        <f>VLOOKUP(2,'Fase Grupos'!$AM$86:$AP$93,2,FALSE)</f>
        <v>0</v>
      </c>
      <c r="B415" s="132"/>
      <c r="C415" s="133"/>
      <c r="D415" s="134">
        <f>VLOOKUP(2,'Fase Grupos'!$AM$86:$AP$93,3,FALSE)</f>
        <v>0</v>
      </c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6"/>
      <c r="R415" s="137">
        <f>VLOOKUP(2,'Fase Grupos'!$AM$86:$AP$93,4,FALSE)</f>
        <v>0</v>
      </c>
      <c r="S415" s="138"/>
      <c r="T415" s="138"/>
      <c r="U415" s="138"/>
      <c r="V415" s="138"/>
      <c r="W415" s="138"/>
      <c r="X415" s="139"/>
      <c r="Y415" s="140"/>
      <c r="Z415" s="141"/>
      <c r="AA415" s="142"/>
      <c r="AB415" s="140"/>
      <c r="AC415" s="141"/>
      <c r="AD415" s="142"/>
      <c r="AE415" s="140"/>
      <c r="AF415" s="141"/>
      <c r="AG415" s="142"/>
      <c r="AH415" s="140"/>
      <c r="AI415" s="141"/>
      <c r="AJ415" s="142"/>
      <c r="AK415" s="140"/>
      <c r="AL415" s="141"/>
      <c r="AM415" s="142"/>
      <c r="AN415" s="140"/>
      <c r="AO415" s="141"/>
      <c r="AP415" s="142"/>
      <c r="AS415" s="20"/>
    </row>
    <row r="416" spans="1:45" s="19" customFormat="1" ht="48" customHeight="1" thickTop="1" thickBot="1" x14ac:dyDescent="0.75">
      <c r="A416" s="131">
        <f>VLOOKUP(3,'Fase Grupos'!$AM$86:$AP$93,2,FALSE)</f>
        <v>0</v>
      </c>
      <c r="B416" s="132"/>
      <c r="C416" s="133"/>
      <c r="D416" s="134">
        <f>VLOOKUP(3,'Fase Grupos'!$AM$86:$AP$93,3,FALSE)</f>
        <v>0</v>
      </c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6"/>
      <c r="R416" s="137">
        <f>VLOOKUP(3,'Fase Grupos'!$AM$86:$AP$93,4,FALSE)</f>
        <v>0</v>
      </c>
      <c r="S416" s="138"/>
      <c r="T416" s="138"/>
      <c r="U416" s="138"/>
      <c r="V416" s="138"/>
      <c r="W416" s="138"/>
      <c r="X416" s="139"/>
      <c r="Y416" s="140"/>
      <c r="Z416" s="141"/>
      <c r="AA416" s="142"/>
      <c r="AB416" s="140"/>
      <c r="AC416" s="141"/>
      <c r="AD416" s="142"/>
      <c r="AE416" s="140"/>
      <c r="AF416" s="141"/>
      <c r="AG416" s="142"/>
      <c r="AH416" s="140"/>
      <c r="AI416" s="141"/>
      <c r="AJ416" s="142"/>
      <c r="AK416" s="140"/>
      <c r="AL416" s="141"/>
      <c r="AM416" s="142"/>
      <c r="AN416" s="140"/>
      <c r="AO416" s="141"/>
      <c r="AP416" s="142"/>
    </row>
    <row r="417" spans="1:45" s="7" customFormat="1" ht="24" customHeight="1" thickTop="1" x14ac:dyDescent="0.3">
      <c r="R417" s="8"/>
      <c r="S417" s="8"/>
      <c r="T417" s="8"/>
      <c r="U417" s="8"/>
      <c r="V417" s="8"/>
      <c r="W417" s="8"/>
      <c r="X417" s="8"/>
    </row>
    <row r="418" spans="1:45" s="7" customFormat="1" ht="19.5" thickBot="1" x14ac:dyDescent="0.35">
      <c r="A418" s="129" t="s">
        <v>56</v>
      </c>
      <c r="B418" s="129"/>
      <c r="C418" s="129"/>
      <c r="D418" s="129"/>
      <c r="E418" s="129"/>
      <c r="F418" s="24"/>
      <c r="G418" s="24"/>
      <c r="H418" s="11"/>
      <c r="I418" s="11"/>
      <c r="J418" s="11"/>
      <c r="K418" s="11"/>
      <c r="L418" s="11"/>
      <c r="M418" s="11"/>
      <c r="N418" s="11"/>
      <c r="O418" s="11"/>
      <c r="P418" s="11"/>
      <c r="Q418" s="129" t="s">
        <v>57</v>
      </c>
      <c r="R418" s="129"/>
      <c r="S418" s="129"/>
      <c r="T418" s="129"/>
      <c r="U418" s="129"/>
      <c r="V418" s="129"/>
      <c r="W418" s="129"/>
      <c r="X418" s="12"/>
      <c r="Y418" s="24"/>
      <c r="Z418" s="24"/>
      <c r="AA418" s="24"/>
      <c r="AB418" s="11"/>
      <c r="AC418" s="11"/>
      <c r="AD418" s="11"/>
      <c r="AE418" s="11"/>
      <c r="AF418" s="11"/>
      <c r="AG418" s="11"/>
      <c r="AH418" s="11"/>
      <c r="AI418" s="129" t="s">
        <v>58</v>
      </c>
      <c r="AJ418" s="129"/>
      <c r="AK418" s="129"/>
      <c r="AL418" s="130"/>
      <c r="AM418" s="130"/>
      <c r="AN418" s="13" t="s">
        <v>46</v>
      </c>
      <c r="AO418" s="130"/>
      <c r="AP418" s="130"/>
    </row>
    <row r="419" spans="1:45" s="14" customFormat="1" ht="13.5" thickTop="1" x14ac:dyDescent="0.2">
      <c r="R419" s="15"/>
      <c r="S419" s="15"/>
      <c r="T419" s="15"/>
      <c r="U419" s="15"/>
      <c r="V419" s="15"/>
      <c r="W419" s="15"/>
      <c r="X419" s="15"/>
    </row>
    <row r="420" spans="1:45" s="14" customFormat="1" ht="12.75" x14ac:dyDescent="0.2">
      <c r="R420" s="15"/>
      <c r="S420" s="15"/>
      <c r="T420" s="15"/>
      <c r="U420" s="15"/>
      <c r="V420" s="15"/>
      <c r="W420" s="15"/>
      <c r="X420" s="15"/>
    </row>
    <row r="421" spans="1:45" s="16" customFormat="1" ht="36" x14ac:dyDescent="0.55000000000000004">
      <c r="A421" s="156" t="str">
        <f>'Fase Grupos'!$AM$6</f>
        <v>Campeonato Nacional</v>
      </c>
      <c r="B421" s="156"/>
      <c r="C421" s="156"/>
      <c r="D421" s="156"/>
      <c r="E421" s="156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  <c r="R421" s="156"/>
      <c r="S421" s="156"/>
      <c r="T421" s="156"/>
      <c r="U421" s="156"/>
      <c r="V421" s="156"/>
      <c r="W421" s="156"/>
      <c r="X421" s="156"/>
      <c r="Y421" s="156"/>
      <c r="Z421" s="156"/>
      <c r="AA421" s="156"/>
      <c r="AB421" s="156"/>
      <c r="AC421" s="156"/>
      <c r="AD421" s="156"/>
      <c r="AE421" s="156"/>
      <c r="AF421" s="156"/>
      <c r="AG421" s="156"/>
      <c r="AH421" s="156"/>
      <c r="AI421" s="156"/>
      <c r="AJ421" s="156"/>
      <c r="AK421" s="156"/>
      <c r="AL421" s="156"/>
      <c r="AM421" s="156"/>
      <c r="AN421" s="156"/>
      <c r="AO421" s="156"/>
      <c r="AP421" s="156"/>
    </row>
    <row r="422" spans="1:45" s="17" customFormat="1" ht="26.25" x14ac:dyDescent="0.4">
      <c r="A422" s="157" t="s">
        <v>39</v>
      </c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57"/>
      <c r="Z422" s="157"/>
      <c r="AA422" s="157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</row>
    <row r="423" spans="1:45" s="7" customFormat="1" ht="19.5" thickBot="1" x14ac:dyDescent="0.35">
      <c r="A423" s="158" t="str">
        <f>CONCATENATE(SORTEIO!B12," ",SORTEIO!B14)</f>
        <v>Juvenil Masculino</v>
      </c>
      <c r="B423" s="158"/>
      <c r="C423" s="158"/>
      <c r="D423" s="158"/>
      <c r="E423" s="158"/>
      <c r="F423" s="158"/>
      <c r="G423" s="158"/>
      <c r="H423" s="158"/>
      <c r="I423" s="158"/>
      <c r="J423" s="158"/>
      <c r="K423" s="158"/>
      <c r="L423" s="158"/>
      <c r="M423" s="158"/>
      <c r="N423" s="158"/>
      <c r="R423" s="8"/>
      <c r="S423" s="8"/>
      <c r="T423" s="8"/>
      <c r="U423" s="8"/>
      <c r="V423" s="8"/>
      <c r="W423" s="8"/>
      <c r="X423" s="8"/>
    </row>
    <row r="424" spans="1:45" s="17" customFormat="1" ht="27.75" thickTop="1" thickBot="1" x14ac:dyDescent="0.45">
      <c r="A424" s="159" t="s">
        <v>40</v>
      </c>
      <c r="B424" s="160"/>
      <c r="C424" s="160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1"/>
    </row>
    <row r="425" spans="1:45" s="7" customFormat="1" ht="20.25" thickTop="1" thickBot="1" x14ac:dyDescent="0.35">
      <c r="A425" s="143" t="s">
        <v>41</v>
      </c>
      <c r="B425" s="144"/>
      <c r="C425" s="144"/>
      <c r="D425" s="144"/>
      <c r="E425" s="144"/>
      <c r="F425" s="144"/>
      <c r="G425" s="145"/>
      <c r="H425" s="143" t="s">
        <v>42</v>
      </c>
      <c r="I425" s="144"/>
      <c r="J425" s="144"/>
      <c r="K425" s="144"/>
      <c r="L425" s="144"/>
      <c r="M425" s="144"/>
      <c r="N425" s="145"/>
      <c r="O425" s="143" t="s">
        <v>43</v>
      </c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5"/>
      <c r="AC425" s="143" t="s">
        <v>44</v>
      </c>
      <c r="AD425" s="144"/>
      <c r="AE425" s="144"/>
      <c r="AF425" s="144"/>
      <c r="AG425" s="144"/>
      <c r="AH425" s="144"/>
      <c r="AI425" s="145"/>
      <c r="AJ425" s="143" t="s">
        <v>45</v>
      </c>
      <c r="AK425" s="144"/>
      <c r="AL425" s="144"/>
      <c r="AM425" s="144"/>
      <c r="AN425" s="144"/>
      <c r="AO425" s="144"/>
      <c r="AP425" s="145"/>
    </row>
    <row r="426" spans="1:45" s="18" customFormat="1" ht="63" thickTop="1" thickBot="1" x14ac:dyDescent="0.95">
      <c r="A426" s="149">
        <v>1</v>
      </c>
      <c r="B426" s="150"/>
      <c r="C426" s="150"/>
      <c r="D426" s="150"/>
      <c r="E426" s="150"/>
      <c r="F426" s="150"/>
      <c r="G426" s="151"/>
      <c r="H426" s="149" t="s">
        <v>72</v>
      </c>
      <c r="I426" s="150"/>
      <c r="J426" s="150"/>
      <c r="K426" s="150"/>
      <c r="L426" s="150"/>
      <c r="M426" s="150"/>
      <c r="N426" s="151"/>
      <c r="O426" s="152"/>
      <c r="P426" s="150"/>
      <c r="Q426" s="150"/>
      <c r="R426" s="150"/>
      <c r="S426" s="150"/>
      <c r="T426" s="150"/>
      <c r="U426" s="150"/>
      <c r="V426" s="150"/>
      <c r="W426" s="150"/>
      <c r="X426" s="10" t="s">
        <v>46</v>
      </c>
      <c r="Y426" s="150"/>
      <c r="Z426" s="150"/>
      <c r="AA426" s="150"/>
      <c r="AB426" s="151"/>
      <c r="AC426" s="153"/>
      <c r="AD426" s="154"/>
      <c r="AE426" s="154"/>
      <c r="AF426" s="154"/>
      <c r="AG426" s="154"/>
      <c r="AH426" s="154"/>
      <c r="AI426" s="155"/>
      <c r="AJ426" s="153"/>
      <c r="AK426" s="154"/>
      <c r="AL426" s="154"/>
      <c r="AM426" s="154"/>
      <c r="AN426" s="154"/>
      <c r="AO426" s="154"/>
      <c r="AP426" s="155"/>
      <c r="AS426" s="7"/>
    </row>
    <row r="427" spans="1:45" s="7" customFormat="1" ht="20.25" thickTop="1" thickBot="1" x14ac:dyDescent="0.35">
      <c r="R427" s="8"/>
      <c r="S427" s="8"/>
      <c r="T427" s="8"/>
      <c r="U427" s="8"/>
      <c r="V427" s="8"/>
      <c r="W427" s="8"/>
      <c r="X427" s="8"/>
    </row>
    <row r="428" spans="1:45" s="7" customFormat="1" ht="20.25" thickTop="1" thickBot="1" x14ac:dyDescent="0.35">
      <c r="A428" s="143" t="s">
        <v>47</v>
      </c>
      <c r="B428" s="144"/>
      <c r="C428" s="145"/>
      <c r="D428" s="143" t="s">
        <v>48</v>
      </c>
      <c r="E428" s="144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5"/>
      <c r="R428" s="146" t="s">
        <v>49</v>
      </c>
      <c r="S428" s="147"/>
      <c r="T428" s="147"/>
      <c r="U428" s="147"/>
      <c r="V428" s="147"/>
      <c r="W428" s="147"/>
      <c r="X428" s="148"/>
      <c r="Y428" s="143" t="s">
        <v>50</v>
      </c>
      <c r="Z428" s="144"/>
      <c r="AA428" s="145"/>
      <c r="AB428" s="143" t="s">
        <v>51</v>
      </c>
      <c r="AC428" s="144"/>
      <c r="AD428" s="145"/>
      <c r="AE428" s="143" t="s">
        <v>52</v>
      </c>
      <c r="AF428" s="144"/>
      <c r="AG428" s="145"/>
      <c r="AH428" s="143" t="s">
        <v>53</v>
      </c>
      <c r="AI428" s="144"/>
      <c r="AJ428" s="145"/>
      <c r="AK428" s="143" t="s">
        <v>54</v>
      </c>
      <c r="AL428" s="144"/>
      <c r="AM428" s="145"/>
      <c r="AN428" s="143" t="s">
        <v>55</v>
      </c>
      <c r="AO428" s="144"/>
      <c r="AP428" s="145"/>
    </row>
    <row r="429" spans="1:45" s="19" customFormat="1" ht="48" thickTop="1" thickBot="1" x14ac:dyDescent="0.75">
      <c r="A429" s="131">
        <f>VLOOKUP(1,'Fase Grupos'!$AM$104:$AP$111,2,FALSE)</f>
        <v>0</v>
      </c>
      <c r="B429" s="132"/>
      <c r="C429" s="133"/>
      <c r="D429" s="134">
        <f>VLOOKUP(1,'Fase Grupos'!$AM$104:$AP$111,3,FALSE)</f>
        <v>0</v>
      </c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6"/>
      <c r="R429" s="137">
        <f>VLOOKUP(1,'Fase Grupos'!$AM$104:$AP$111,4,FALSE)</f>
        <v>0</v>
      </c>
      <c r="S429" s="138"/>
      <c r="T429" s="138"/>
      <c r="U429" s="138"/>
      <c r="V429" s="138"/>
      <c r="W429" s="138"/>
      <c r="X429" s="139"/>
      <c r="Y429" s="140"/>
      <c r="Z429" s="141"/>
      <c r="AA429" s="142"/>
      <c r="AB429" s="140"/>
      <c r="AC429" s="141"/>
      <c r="AD429" s="142"/>
      <c r="AE429" s="140"/>
      <c r="AF429" s="141"/>
      <c r="AG429" s="142"/>
      <c r="AH429" s="140"/>
      <c r="AI429" s="141"/>
      <c r="AJ429" s="142"/>
      <c r="AK429" s="140"/>
      <c r="AL429" s="141"/>
      <c r="AM429" s="142"/>
      <c r="AN429" s="140"/>
      <c r="AO429" s="141"/>
      <c r="AP429" s="142"/>
      <c r="AS429" s="20"/>
    </row>
    <row r="430" spans="1:45" s="19" customFormat="1" ht="48" customHeight="1" thickTop="1" thickBot="1" x14ac:dyDescent="0.75">
      <c r="A430" s="131">
        <f>VLOOKUP(3,'Fase Grupos'!$AM$104:$AP$111,2,FALSE)</f>
        <v>0</v>
      </c>
      <c r="B430" s="132"/>
      <c r="C430" s="133"/>
      <c r="D430" s="134">
        <f>VLOOKUP(3,'Fase Grupos'!$AM$104:$AP$111,3,FALSE)</f>
        <v>0</v>
      </c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6"/>
      <c r="R430" s="137">
        <f>VLOOKUP(3,'Fase Grupos'!$AM$104:$AP$111,4,FALSE)</f>
        <v>0</v>
      </c>
      <c r="S430" s="138"/>
      <c r="T430" s="138"/>
      <c r="U430" s="138"/>
      <c r="V430" s="138"/>
      <c r="W430" s="138"/>
      <c r="X430" s="139"/>
      <c r="Y430" s="140"/>
      <c r="Z430" s="141"/>
      <c r="AA430" s="142"/>
      <c r="AB430" s="140"/>
      <c r="AC430" s="141"/>
      <c r="AD430" s="142"/>
      <c r="AE430" s="140"/>
      <c r="AF430" s="141"/>
      <c r="AG430" s="142"/>
      <c r="AH430" s="140"/>
      <c r="AI430" s="141"/>
      <c r="AJ430" s="142"/>
      <c r="AK430" s="140"/>
      <c r="AL430" s="141"/>
      <c r="AM430" s="142"/>
      <c r="AN430" s="140"/>
      <c r="AO430" s="141"/>
      <c r="AP430" s="142"/>
    </row>
    <row r="431" spans="1:45" s="7" customFormat="1" ht="24" customHeight="1" thickTop="1" x14ac:dyDescent="0.3">
      <c r="R431" s="8"/>
      <c r="S431" s="8"/>
      <c r="T431" s="8"/>
      <c r="U431" s="8"/>
      <c r="V431" s="8"/>
      <c r="W431" s="8"/>
      <c r="X431" s="8"/>
    </row>
    <row r="432" spans="1:45" s="7" customFormat="1" ht="19.5" thickBot="1" x14ac:dyDescent="0.35">
      <c r="A432" s="129" t="s">
        <v>56</v>
      </c>
      <c r="B432" s="129"/>
      <c r="C432" s="129"/>
      <c r="D432" s="129"/>
      <c r="E432" s="129"/>
      <c r="F432" s="24"/>
      <c r="G432" s="24"/>
      <c r="H432" s="11"/>
      <c r="I432" s="11"/>
      <c r="J432" s="11"/>
      <c r="K432" s="11"/>
      <c r="L432" s="11"/>
      <c r="M432" s="11"/>
      <c r="N432" s="11"/>
      <c r="O432" s="11"/>
      <c r="P432" s="11"/>
      <c r="Q432" s="129" t="s">
        <v>57</v>
      </c>
      <c r="R432" s="129"/>
      <c r="S432" s="129"/>
      <c r="T432" s="129"/>
      <c r="U432" s="129"/>
      <c r="V432" s="129"/>
      <c r="W432" s="129"/>
      <c r="X432" s="12"/>
      <c r="Y432" s="24"/>
      <c r="Z432" s="24"/>
      <c r="AA432" s="24"/>
      <c r="AB432" s="11"/>
      <c r="AC432" s="11"/>
      <c r="AD432" s="11"/>
      <c r="AE432" s="11"/>
      <c r="AF432" s="11"/>
      <c r="AG432" s="11"/>
      <c r="AH432" s="11"/>
      <c r="AI432" s="129" t="s">
        <v>58</v>
      </c>
      <c r="AJ432" s="129"/>
      <c r="AK432" s="129"/>
      <c r="AL432" s="130"/>
      <c r="AM432" s="130"/>
      <c r="AN432" s="13" t="s">
        <v>46</v>
      </c>
      <c r="AO432" s="130"/>
      <c r="AP432" s="130"/>
    </row>
    <row r="433" spans="1:45" s="14" customFormat="1" ht="13.5" thickTop="1" x14ac:dyDescent="0.2">
      <c r="R433" s="15"/>
      <c r="S433" s="15"/>
      <c r="T433" s="15"/>
      <c r="U433" s="15"/>
      <c r="V433" s="15"/>
      <c r="W433" s="15"/>
      <c r="X433" s="15"/>
    </row>
    <row r="434" spans="1:45" s="14" customFormat="1" ht="12.75" x14ac:dyDescent="0.2">
      <c r="R434" s="15"/>
      <c r="S434" s="15"/>
      <c r="T434" s="15"/>
      <c r="U434" s="15"/>
      <c r="V434" s="15"/>
      <c r="W434" s="15"/>
      <c r="X434" s="15"/>
    </row>
    <row r="435" spans="1:45" s="16" customFormat="1" ht="36" hidden="1" x14ac:dyDescent="0.55000000000000004">
      <c r="A435" s="156" t="str">
        <f>'Fase Grupos'!$AM$6</f>
        <v>Campeonato Nacional</v>
      </c>
      <c r="B435" s="156"/>
      <c r="C435" s="156"/>
      <c r="D435" s="156"/>
      <c r="E435" s="156"/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56"/>
      <c r="R435" s="156"/>
      <c r="S435" s="156"/>
      <c r="T435" s="156"/>
      <c r="U435" s="156"/>
      <c r="V435" s="156"/>
      <c r="W435" s="156"/>
      <c r="X435" s="156"/>
      <c r="Y435" s="156"/>
      <c r="Z435" s="156"/>
      <c r="AA435" s="156"/>
      <c r="AB435" s="156"/>
      <c r="AC435" s="156"/>
      <c r="AD435" s="156"/>
      <c r="AE435" s="156"/>
      <c r="AF435" s="156"/>
      <c r="AG435" s="156"/>
      <c r="AH435" s="156"/>
      <c r="AI435" s="156"/>
      <c r="AJ435" s="156"/>
      <c r="AK435" s="156"/>
      <c r="AL435" s="156"/>
      <c r="AM435" s="156"/>
      <c r="AN435" s="156"/>
      <c r="AO435" s="156"/>
      <c r="AP435" s="156"/>
    </row>
    <row r="436" spans="1:45" s="17" customFormat="1" ht="26.25" hidden="1" x14ac:dyDescent="0.4">
      <c r="A436" s="157" t="s">
        <v>39</v>
      </c>
      <c r="B436" s="157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</row>
    <row r="437" spans="1:45" s="7" customFormat="1" ht="19.5" hidden="1" thickBot="1" x14ac:dyDescent="0.35">
      <c r="A437" s="158" t="str">
        <f>CONCATENATE(SORTEIO!B12," ",SORTEIO!B14)</f>
        <v>Juvenil Masculino</v>
      </c>
      <c r="B437" s="158"/>
      <c r="C437" s="158"/>
      <c r="D437" s="158"/>
      <c r="E437" s="158"/>
      <c r="F437" s="158"/>
      <c r="G437" s="158"/>
      <c r="H437" s="158"/>
      <c r="I437" s="158"/>
      <c r="J437" s="158"/>
      <c r="K437" s="158"/>
      <c r="L437" s="158"/>
      <c r="M437" s="158"/>
      <c r="N437" s="158"/>
      <c r="R437" s="8"/>
      <c r="S437" s="8"/>
      <c r="T437" s="8"/>
      <c r="U437" s="8"/>
      <c r="V437" s="8"/>
      <c r="W437" s="8"/>
      <c r="X437" s="8"/>
    </row>
    <row r="438" spans="1:45" s="17" customFormat="1" ht="27.75" hidden="1" thickTop="1" thickBot="1" x14ac:dyDescent="0.45">
      <c r="A438" s="159" t="s">
        <v>40</v>
      </c>
      <c r="B438" s="160"/>
      <c r="C438" s="160"/>
      <c r="D438" s="160"/>
      <c r="E438" s="160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  <c r="AG438" s="160"/>
      <c r="AH438" s="160"/>
      <c r="AI438" s="160"/>
      <c r="AJ438" s="160"/>
      <c r="AK438" s="160"/>
      <c r="AL438" s="160"/>
      <c r="AM438" s="160"/>
      <c r="AN438" s="160"/>
      <c r="AO438" s="160"/>
      <c r="AP438" s="161"/>
    </row>
    <row r="439" spans="1:45" s="7" customFormat="1" ht="20.25" hidden="1" thickTop="1" thickBot="1" x14ac:dyDescent="0.35">
      <c r="A439" s="143" t="s">
        <v>41</v>
      </c>
      <c r="B439" s="144"/>
      <c r="C439" s="144"/>
      <c r="D439" s="144"/>
      <c r="E439" s="144"/>
      <c r="F439" s="144"/>
      <c r="G439" s="145"/>
      <c r="H439" s="143" t="s">
        <v>42</v>
      </c>
      <c r="I439" s="144"/>
      <c r="J439" s="144"/>
      <c r="K439" s="144"/>
      <c r="L439" s="144"/>
      <c r="M439" s="144"/>
      <c r="N439" s="145"/>
      <c r="O439" s="143" t="s">
        <v>43</v>
      </c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5"/>
      <c r="AC439" s="143" t="s">
        <v>44</v>
      </c>
      <c r="AD439" s="144"/>
      <c r="AE439" s="144"/>
      <c r="AF439" s="144"/>
      <c r="AG439" s="144"/>
      <c r="AH439" s="144"/>
      <c r="AI439" s="145"/>
      <c r="AJ439" s="143" t="s">
        <v>45</v>
      </c>
      <c r="AK439" s="144"/>
      <c r="AL439" s="144"/>
      <c r="AM439" s="144"/>
      <c r="AN439" s="144"/>
      <c r="AO439" s="144"/>
      <c r="AP439" s="145"/>
    </row>
    <row r="440" spans="1:45" s="18" customFormat="1" ht="63" hidden="1" thickTop="1" thickBot="1" x14ac:dyDescent="0.95">
      <c r="A440" s="149">
        <v>2</v>
      </c>
      <c r="B440" s="150"/>
      <c r="C440" s="150"/>
      <c r="D440" s="150"/>
      <c r="E440" s="150"/>
      <c r="F440" s="150"/>
      <c r="G440" s="151"/>
      <c r="H440" s="149" t="s">
        <v>72</v>
      </c>
      <c r="I440" s="150"/>
      <c r="J440" s="150"/>
      <c r="K440" s="150"/>
      <c r="L440" s="150"/>
      <c r="M440" s="150"/>
      <c r="N440" s="151"/>
      <c r="O440" s="152"/>
      <c r="P440" s="150"/>
      <c r="Q440" s="150"/>
      <c r="R440" s="150"/>
      <c r="S440" s="150"/>
      <c r="T440" s="150"/>
      <c r="U440" s="150"/>
      <c r="V440" s="150"/>
      <c r="W440" s="150"/>
      <c r="X440" s="10" t="s">
        <v>46</v>
      </c>
      <c r="Y440" s="150"/>
      <c r="Z440" s="150"/>
      <c r="AA440" s="150"/>
      <c r="AB440" s="151"/>
      <c r="AC440" s="153"/>
      <c r="AD440" s="154"/>
      <c r="AE440" s="154"/>
      <c r="AF440" s="154"/>
      <c r="AG440" s="154"/>
      <c r="AH440" s="154"/>
      <c r="AI440" s="155"/>
      <c r="AJ440" s="153"/>
      <c r="AK440" s="154"/>
      <c r="AL440" s="154"/>
      <c r="AM440" s="154"/>
      <c r="AN440" s="154"/>
      <c r="AO440" s="154"/>
      <c r="AP440" s="155"/>
      <c r="AS440" s="7"/>
    </row>
    <row r="441" spans="1:45" s="7" customFormat="1" ht="20.25" hidden="1" thickTop="1" thickBot="1" x14ac:dyDescent="0.35">
      <c r="R441" s="8"/>
      <c r="S441" s="8"/>
      <c r="T441" s="8"/>
      <c r="U441" s="8"/>
      <c r="V441" s="8"/>
      <c r="W441" s="8"/>
      <c r="X441" s="8"/>
    </row>
    <row r="442" spans="1:45" s="7" customFormat="1" ht="20.25" hidden="1" thickTop="1" thickBot="1" x14ac:dyDescent="0.35">
      <c r="A442" s="143" t="s">
        <v>47</v>
      </c>
      <c r="B442" s="144"/>
      <c r="C442" s="145"/>
      <c r="D442" s="143" t="s">
        <v>48</v>
      </c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5"/>
      <c r="R442" s="146" t="s">
        <v>49</v>
      </c>
      <c r="S442" s="147"/>
      <c r="T442" s="147"/>
      <c r="U442" s="147"/>
      <c r="V442" s="147"/>
      <c r="W442" s="147"/>
      <c r="X442" s="148"/>
      <c r="Y442" s="143" t="s">
        <v>50</v>
      </c>
      <c r="Z442" s="144"/>
      <c r="AA442" s="145"/>
      <c r="AB442" s="143" t="s">
        <v>51</v>
      </c>
      <c r="AC442" s="144"/>
      <c r="AD442" s="145"/>
      <c r="AE442" s="143" t="s">
        <v>52</v>
      </c>
      <c r="AF442" s="144"/>
      <c r="AG442" s="145"/>
      <c r="AH442" s="143" t="s">
        <v>53</v>
      </c>
      <c r="AI442" s="144"/>
      <c r="AJ442" s="145"/>
      <c r="AK442" s="143" t="s">
        <v>54</v>
      </c>
      <c r="AL442" s="144"/>
      <c r="AM442" s="145"/>
      <c r="AN442" s="143" t="s">
        <v>55</v>
      </c>
      <c r="AO442" s="144"/>
      <c r="AP442" s="145"/>
    </row>
    <row r="443" spans="1:45" s="19" customFormat="1" ht="48" hidden="1" thickTop="1" thickBot="1" x14ac:dyDescent="0.75">
      <c r="A443" s="131">
        <f>VLOOKUP(2,'Fase Grupos'!$AM$104:$AP$111,2,FALSE)</f>
        <v>0</v>
      </c>
      <c r="B443" s="132"/>
      <c r="C443" s="133"/>
      <c r="D443" s="134">
        <f>VLOOKUP(2,'Fase Grupos'!$AM$104:$AP$111,3,FALSE)</f>
        <v>0</v>
      </c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6"/>
      <c r="R443" s="137">
        <f>VLOOKUP(2,'Fase Grupos'!$AM$104:$AP$111,4,FALSE)</f>
        <v>0</v>
      </c>
      <c r="S443" s="138"/>
      <c r="T443" s="138"/>
      <c r="U443" s="138"/>
      <c r="V443" s="138"/>
      <c r="W443" s="138"/>
      <c r="X443" s="139"/>
      <c r="Y443" s="140"/>
      <c r="Z443" s="141"/>
      <c r="AA443" s="142"/>
      <c r="AB443" s="140"/>
      <c r="AC443" s="141"/>
      <c r="AD443" s="142"/>
      <c r="AE443" s="140"/>
      <c r="AF443" s="141"/>
      <c r="AG443" s="142"/>
      <c r="AH443" s="140"/>
      <c r="AI443" s="141"/>
      <c r="AJ443" s="142"/>
      <c r="AK443" s="140"/>
      <c r="AL443" s="141"/>
      <c r="AM443" s="142"/>
      <c r="AN443" s="140"/>
      <c r="AO443" s="141"/>
      <c r="AP443" s="142"/>
      <c r="AS443" s="20"/>
    </row>
    <row r="444" spans="1:45" s="19" customFormat="1" ht="48" hidden="1" customHeight="1" thickTop="1" thickBot="1" x14ac:dyDescent="0.75">
      <c r="A444" s="131">
        <f>VLOOKUP(4,'Fase Grupos'!$AM$104:$AP$111,2,FALSE)</f>
        <v>0</v>
      </c>
      <c r="B444" s="132"/>
      <c r="C444" s="133"/>
      <c r="D444" s="134">
        <f>VLOOKUP(4,'Fase Grupos'!$AM$104:$AP$111,3,FALSE)</f>
        <v>0</v>
      </c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6"/>
      <c r="R444" s="137">
        <f>VLOOKUP(4,'Fase Grupos'!$AM$104:$AP$111,4,FALSE)</f>
        <v>0</v>
      </c>
      <c r="S444" s="138"/>
      <c r="T444" s="138"/>
      <c r="U444" s="138"/>
      <c r="V444" s="138"/>
      <c r="W444" s="138"/>
      <c r="X444" s="139"/>
      <c r="Y444" s="140"/>
      <c r="Z444" s="141"/>
      <c r="AA444" s="142"/>
      <c r="AB444" s="140"/>
      <c r="AC444" s="141"/>
      <c r="AD444" s="142"/>
      <c r="AE444" s="140"/>
      <c r="AF444" s="141"/>
      <c r="AG444" s="142"/>
      <c r="AH444" s="140"/>
      <c r="AI444" s="141"/>
      <c r="AJ444" s="142"/>
      <c r="AK444" s="140"/>
      <c r="AL444" s="141"/>
      <c r="AM444" s="142"/>
      <c r="AN444" s="140"/>
      <c r="AO444" s="141"/>
      <c r="AP444" s="142"/>
    </row>
    <row r="445" spans="1:45" s="7" customFormat="1" ht="24" hidden="1" customHeight="1" thickTop="1" x14ac:dyDescent="0.3">
      <c r="R445" s="8"/>
      <c r="S445" s="8"/>
      <c r="T445" s="8"/>
      <c r="U445" s="8"/>
      <c r="V445" s="8"/>
      <c r="W445" s="8"/>
      <c r="X445" s="8"/>
    </row>
    <row r="446" spans="1:45" s="7" customFormat="1" ht="19.5" hidden="1" thickBot="1" x14ac:dyDescent="0.35">
      <c r="A446" s="129" t="s">
        <v>56</v>
      </c>
      <c r="B446" s="129"/>
      <c r="C446" s="129"/>
      <c r="D446" s="129"/>
      <c r="E446" s="129"/>
      <c r="F446" s="24"/>
      <c r="G446" s="24"/>
      <c r="H446" s="11"/>
      <c r="I446" s="11"/>
      <c r="J446" s="11"/>
      <c r="K446" s="11"/>
      <c r="L446" s="11"/>
      <c r="M446" s="11"/>
      <c r="N446" s="11"/>
      <c r="O446" s="11"/>
      <c r="P446" s="11"/>
      <c r="Q446" s="129" t="s">
        <v>57</v>
      </c>
      <c r="R446" s="129"/>
      <c r="S446" s="129"/>
      <c r="T446" s="129"/>
      <c r="U446" s="129"/>
      <c r="V446" s="129"/>
      <c r="W446" s="129"/>
      <c r="X446" s="12"/>
      <c r="Y446" s="24"/>
      <c r="Z446" s="24"/>
      <c r="AA446" s="24"/>
      <c r="AB446" s="11"/>
      <c r="AC446" s="11"/>
      <c r="AD446" s="11"/>
      <c r="AE446" s="11"/>
      <c r="AF446" s="11"/>
      <c r="AG446" s="11"/>
      <c r="AH446" s="11"/>
      <c r="AI446" s="129" t="s">
        <v>58</v>
      </c>
      <c r="AJ446" s="129"/>
      <c r="AK446" s="129"/>
      <c r="AL446" s="130"/>
      <c r="AM446" s="130"/>
      <c r="AN446" s="13" t="s">
        <v>46</v>
      </c>
      <c r="AO446" s="130"/>
      <c r="AP446" s="130"/>
    </row>
    <row r="447" spans="1:45" s="14" customFormat="1" ht="13.5" hidden="1" thickTop="1" x14ac:dyDescent="0.2">
      <c r="R447" s="15"/>
      <c r="S447" s="15"/>
      <c r="T447" s="15"/>
      <c r="U447" s="15"/>
      <c r="V447" s="15"/>
      <c r="W447" s="15"/>
      <c r="X447" s="15"/>
    </row>
    <row r="448" spans="1:45" s="14" customFormat="1" ht="12.75" hidden="1" x14ac:dyDescent="0.2">
      <c r="R448" s="15"/>
      <c r="S448" s="15"/>
      <c r="T448" s="15"/>
      <c r="U448" s="15"/>
      <c r="V448" s="15"/>
      <c r="W448" s="15"/>
      <c r="X448" s="15"/>
    </row>
    <row r="449" spans="1:45" s="16" customFormat="1" ht="36" x14ac:dyDescent="0.55000000000000004">
      <c r="A449" s="156" t="str">
        <f>'Fase Grupos'!$AM$6</f>
        <v>Campeonato Nacional</v>
      </c>
      <c r="B449" s="156"/>
      <c r="C449" s="156"/>
      <c r="D449" s="156"/>
      <c r="E449" s="156"/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/>
      <c r="T449" s="156"/>
      <c r="U449" s="156"/>
      <c r="V449" s="156"/>
      <c r="W449" s="156"/>
      <c r="X449" s="156"/>
      <c r="Y449" s="156"/>
      <c r="Z449" s="156"/>
      <c r="AA449" s="156"/>
      <c r="AB449" s="156"/>
      <c r="AC449" s="156"/>
      <c r="AD449" s="156"/>
      <c r="AE449" s="156"/>
      <c r="AF449" s="156"/>
      <c r="AG449" s="156"/>
      <c r="AH449" s="156"/>
      <c r="AI449" s="156"/>
      <c r="AJ449" s="156"/>
      <c r="AK449" s="156"/>
      <c r="AL449" s="156"/>
      <c r="AM449" s="156"/>
      <c r="AN449" s="156"/>
      <c r="AO449" s="156"/>
      <c r="AP449" s="156"/>
    </row>
    <row r="450" spans="1:45" s="17" customFormat="1" ht="26.25" x14ac:dyDescent="0.4">
      <c r="A450" s="157" t="s">
        <v>39</v>
      </c>
      <c r="B450" s="157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  <c r="Q450" s="157"/>
      <c r="R450" s="157"/>
      <c r="S450" s="157"/>
      <c r="T450" s="157"/>
      <c r="U450" s="157"/>
      <c r="V450" s="157"/>
      <c r="W450" s="157"/>
      <c r="X450" s="157"/>
      <c r="Y450" s="157"/>
      <c r="Z450" s="157"/>
      <c r="AA450" s="157"/>
      <c r="AB450" s="157"/>
      <c r="AC450" s="157"/>
      <c r="AD450" s="157"/>
      <c r="AE450" s="157"/>
      <c r="AF450" s="157"/>
      <c r="AG450" s="157"/>
      <c r="AH450" s="157"/>
      <c r="AI450" s="157"/>
      <c r="AJ450" s="157"/>
      <c r="AK450" s="157"/>
      <c r="AL450" s="157"/>
      <c r="AM450" s="157"/>
      <c r="AN450" s="157"/>
      <c r="AO450" s="157"/>
      <c r="AP450" s="157"/>
    </row>
    <row r="451" spans="1:45" s="7" customFormat="1" ht="19.5" thickBot="1" x14ac:dyDescent="0.35">
      <c r="A451" s="158" t="str">
        <f>CONCATENATE(SORTEIO!B12," ",SORTEIO!B14)</f>
        <v>Juvenil Masculino</v>
      </c>
      <c r="B451" s="158"/>
      <c r="C451" s="158"/>
      <c r="D451" s="158"/>
      <c r="E451" s="158"/>
      <c r="F451" s="158"/>
      <c r="G451" s="158"/>
      <c r="H451" s="158"/>
      <c r="I451" s="158"/>
      <c r="J451" s="158"/>
      <c r="K451" s="158"/>
      <c r="L451" s="158"/>
      <c r="M451" s="158"/>
      <c r="N451" s="158"/>
      <c r="R451" s="8"/>
      <c r="S451" s="8"/>
      <c r="T451" s="8"/>
      <c r="U451" s="8"/>
      <c r="V451" s="8"/>
      <c r="W451" s="8"/>
      <c r="X451" s="8"/>
    </row>
    <row r="452" spans="1:45" s="17" customFormat="1" ht="27.75" thickTop="1" thickBot="1" x14ac:dyDescent="0.45">
      <c r="A452" s="159" t="s">
        <v>40</v>
      </c>
      <c r="B452" s="160"/>
      <c r="C452" s="160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60"/>
      <c r="AD452" s="160"/>
      <c r="AE452" s="160"/>
      <c r="AF452" s="160"/>
      <c r="AG452" s="160"/>
      <c r="AH452" s="160"/>
      <c r="AI452" s="160"/>
      <c r="AJ452" s="160"/>
      <c r="AK452" s="160"/>
      <c r="AL452" s="160"/>
      <c r="AM452" s="160"/>
      <c r="AN452" s="160"/>
      <c r="AO452" s="160"/>
      <c r="AP452" s="161"/>
    </row>
    <row r="453" spans="1:45" s="7" customFormat="1" ht="20.25" thickTop="1" thickBot="1" x14ac:dyDescent="0.35">
      <c r="A453" s="143" t="s">
        <v>41</v>
      </c>
      <c r="B453" s="144"/>
      <c r="C453" s="144"/>
      <c r="D453" s="144"/>
      <c r="E453" s="144"/>
      <c r="F453" s="144"/>
      <c r="G453" s="145"/>
      <c r="H453" s="143" t="s">
        <v>42</v>
      </c>
      <c r="I453" s="144"/>
      <c r="J453" s="144"/>
      <c r="K453" s="144"/>
      <c r="L453" s="144"/>
      <c r="M453" s="144"/>
      <c r="N453" s="145"/>
      <c r="O453" s="143" t="s">
        <v>43</v>
      </c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5"/>
      <c r="AC453" s="143" t="s">
        <v>44</v>
      </c>
      <c r="AD453" s="144"/>
      <c r="AE453" s="144"/>
      <c r="AF453" s="144"/>
      <c r="AG453" s="144"/>
      <c r="AH453" s="144"/>
      <c r="AI453" s="145"/>
      <c r="AJ453" s="143" t="s">
        <v>45</v>
      </c>
      <c r="AK453" s="144"/>
      <c r="AL453" s="144"/>
      <c r="AM453" s="144"/>
      <c r="AN453" s="144"/>
      <c r="AO453" s="144"/>
      <c r="AP453" s="145"/>
    </row>
    <row r="454" spans="1:45" s="18" customFormat="1" ht="63" thickTop="1" thickBot="1" x14ac:dyDescent="0.95">
      <c r="A454" s="149">
        <v>2</v>
      </c>
      <c r="B454" s="150"/>
      <c r="C454" s="150"/>
      <c r="D454" s="150"/>
      <c r="E454" s="150"/>
      <c r="F454" s="150"/>
      <c r="G454" s="151"/>
      <c r="H454" s="149" t="s">
        <v>72</v>
      </c>
      <c r="I454" s="150"/>
      <c r="J454" s="150"/>
      <c r="K454" s="150"/>
      <c r="L454" s="150"/>
      <c r="M454" s="150"/>
      <c r="N454" s="151"/>
      <c r="O454" s="152"/>
      <c r="P454" s="150"/>
      <c r="Q454" s="150"/>
      <c r="R454" s="150"/>
      <c r="S454" s="150"/>
      <c r="T454" s="150"/>
      <c r="U454" s="150"/>
      <c r="V454" s="150"/>
      <c r="W454" s="150"/>
      <c r="X454" s="10" t="s">
        <v>46</v>
      </c>
      <c r="Y454" s="150"/>
      <c r="Z454" s="150"/>
      <c r="AA454" s="150"/>
      <c r="AB454" s="151"/>
      <c r="AC454" s="153"/>
      <c r="AD454" s="154"/>
      <c r="AE454" s="154"/>
      <c r="AF454" s="154"/>
      <c r="AG454" s="154"/>
      <c r="AH454" s="154"/>
      <c r="AI454" s="155"/>
      <c r="AJ454" s="153"/>
      <c r="AK454" s="154"/>
      <c r="AL454" s="154"/>
      <c r="AM454" s="154"/>
      <c r="AN454" s="154"/>
      <c r="AO454" s="154"/>
      <c r="AP454" s="155"/>
      <c r="AS454" s="7"/>
    </row>
    <row r="455" spans="1:45" s="7" customFormat="1" ht="20.25" thickTop="1" thickBot="1" x14ac:dyDescent="0.35">
      <c r="R455" s="8"/>
      <c r="S455" s="8"/>
      <c r="T455" s="8"/>
      <c r="U455" s="8"/>
      <c r="V455" s="8"/>
      <c r="W455" s="8"/>
      <c r="X455" s="8"/>
    </row>
    <row r="456" spans="1:45" s="7" customFormat="1" ht="20.25" thickTop="1" thickBot="1" x14ac:dyDescent="0.35">
      <c r="A456" s="143" t="s">
        <v>47</v>
      </c>
      <c r="B456" s="144"/>
      <c r="C456" s="145"/>
      <c r="D456" s="143" t="s">
        <v>48</v>
      </c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5"/>
      <c r="R456" s="146" t="s">
        <v>49</v>
      </c>
      <c r="S456" s="147"/>
      <c r="T456" s="147"/>
      <c r="U456" s="147"/>
      <c r="V456" s="147"/>
      <c r="W456" s="147"/>
      <c r="X456" s="148"/>
      <c r="Y456" s="143" t="s">
        <v>50</v>
      </c>
      <c r="Z456" s="144"/>
      <c r="AA456" s="145"/>
      <c r="AB456" s="143" t="s">
        <v>51</v>
      </c>
      <c r="AC456" s="144"/>
      <c r="AD456" s="145"/>
      <c r="AE456" s="143" t="s">
        <v>52</v>
      </c>
      <c r="AF456" s="144"/>
      <c r="AG456" s="145"/>
      <c r="AH456" s="143" t="s">
        <v>53</v>
      </c>
      <c r="AI456" s="144"/>
      <c r="AJ456" s="145"/>
      <c r="AK456" s="143" t="s">
        <v>54</v>
      </c>
      <c r="AL456" s="144"/>
      <c r="AM456" s="145"/>
      <c r="AN456" s="143" t="s">
        <v>55</v>
      </c>
      <c r="AO456" s="144"/>
      <c r="AP456" s="145"/>
    </row>
    <row r="457" spans="1:45" s="19" customFormat="1" ht="48" thickTop="1" thickBot="1" x14ac:dyDescent="0.75">
      <c r="A457" s="131">
        <f>VLOOKUP(1,'Fase Grupos'!$AM$104:$AP$111,2,FALSE)</f>
        <v>0</v>
      </c>
      <c r="B457" s="132"/>
      <c r="C457" s="133"/>
      <c r="D457" s="134">
        <f>VLOOKUP(1,'Fase Grupos'!$AM$104:$AP$111,3,FALSE)</f>
        <v>0</v>
      </c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6"/>
      <c r="R457" s="137">
        <f>VLOOKUP(1,'Fase Grupos'!$AM$104:$AP$111,4,FALSE)</f>
        <v>0</v>
      </c>
      <c r="S457" s="138"/>
      <c r="T457" s="138"/>
      <c r="U457" s="138"/>
      <c r="V457" s="138"/>
      <c r="W457" s="138"/>
      <c r="X457" s="139"/>
      <c r="Y457" s="140"/>
      <c r="Z457" s="141"/>
      <c r="AA457" s="142"/>
      <c r="AB457" s="140"/>
      <c r="AC457" s="141"/>
      <c r="AD457" s="142"/>
      <c r="AE457" s="140"/>
      <c r="AF457" s="141"/>
      <c r="AG457" s="142"/>
      <c r="AH457" s="140"/>
      <c r="AI457" s="141"/>
      <c r="AJ457" s="142"/>
      <c r="AK457" s="140"/>
      <c r="AL457" s="141"/>
      <c r="AM457" s="142"/>
      <c r="AN457" s="140"/>
      <c r="AO457" s="141"/>
      <c r="AP457" s="142"/>
      <c r="AS457" s="20"/>
    </row>
    <row r="458" spans="1:45" s="19" customFormat="1" ht="48" customHeight="1" thickTop="1" thickBot="1" x14ac:dyDescent="0.75">
      <c r="A458" s="131">
        <f>VLOOKUP(2,'Fase Grupos'!$AM$104:$AP$111,2,FALSE)</f>
        <v>0</v>
      </c>
      <c r="B458" s="132"/>
      <c r="C458" s="133"/>
      <c r="D458" s="134">
        <f>VLOOKUP(2,'Fase Grupos'!$AM$104:$AP$111,3,FALSE)</f>
        <v>0</v>
      </c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6"/>
      <c r="R458" s="137">
        <f>VLOOKUP(2,'Fase Grupos'!$AM$104:$AP$111,4,FALSE)</f>
        <v>0</v>
      </c>
      <c r="S458" s="138"/>
      <c r="T458" s="138"/>
      <c r="U458" s="138"/>
      <c r="V458" s="138"/>
      <c r="W458" s="138"/>
      <c r="X458" s="139"/>
      <c r="Y458" s="140"/>
      <c r="Z458" s="141"/>
      <c r="AA458" s="142"/>
      <c r="AB458" s="140"/>
      <c r="AC458" s="141"/>
      <c r="AD458" s="142"/>
      <c r="AE458" s="140"/>
      <c r="AF458" s="141"/>
      <c r="AG458" s="142"/>
      <c r="AH458" s="140"/>
      <c r="AI458" s="141"/>
      <c r="AJ458" s="142"/>
      <c r="AK458" s="140"/>
      <c r="AL458" s="141"/>
      <c r="AM458" s="142"/>
      <c r="AN458" s="140"/>
      <c r="AO458" s="141"/>
      <c r="AP458" s="142"/>
    </row>
    <row r="459" spans="1:45" s="7" customFormat="1" ht="24" customHeight="1" thickTop="1" x14ac:dyDescent="0.3">
      <c r="R459" s="8"/>
      <c r="S459" s="8"/>
      <c r="T459" s="8"/>
      <c r="U459" s="8"/>
      <c r="V459" s="8"/>
      <c r="W459" s="8"/>
      <c r="X459" s="8"/>
    </row>
    <row r="460" spans="1:45" s="7" customFormat="1" ht="19.5" thickBot="1" x14ac:dyDescent="0.35">
      <c r="A460" s="129" t="s">
        <v>56</v>
      </c>
      <c r="B460" s="129"/>
      <c r="C460" s="129"/>
      <c r="D460" s="129"/>
      <c r="E460" s="129"/>
      <c r="F460" s="24"/>
      <c r="G460" s="24"/>
      <c r="H460" s="11"/>
      <c r="I460" s="11"/>
      <c r="J460" s="11"/>
      <c r="K460" s="11"/>
      <c r="L460" s="11"/>
      <c r="M460" s="11"/>
      <c r="N460" s="11"/>
      <c r="O460" s="11"/>
      <c r="P460" s="11"/>
      <c r="Q460" s="129" t="s">
        <v>57</v>
      </c>
      <c r="R460" s="129"/>
      <c r="S460" s="129"/>
      <c r="T460" s="129"/>
      <c r="U460" s="129"/>
      <c r="V460" s="129"/>
      <c r="W460" s="129"/>
      <c r="X460" s="12"/>
      <c r="Y460" s="24"/>
      <c r="Z460" s="24"/>
      <c r="AA460" s="24"/>
      <c r="AB460" s="11"/>
      <c r="AC460" s="11"/>
      <c r="AD460" s="11"/>
      <c r="AE460" s="11"/>
      <c r="AF460" s="11"/>
      <c r="AG460" s="11"/>
      <c r="AH460" s="11"/>
      <c r="AI460" s="129" t="s">
        <v>58</v>
      </c>
      <c r="AJ460" s="129"/>
      <c r="AK460" s="129"/>
      <c r="AL460" s="130"/>
      <c r="AM460" s="130"/>
      <c r="AN460" s="13" t="s">
        <v>46</v>
      </c>
      <c r="AO460" s="130"/>
      <c r="AP460" s="130"/>
    </row>
    <row r="461" spans="1:45" s="14" customFormat="1" ht="13.5" thickTop="1" x14ac:dyDescent="0.2">
      <c r="R461" s="15"/>
      <c r="S461" s="15"/>
      <c r="T461" s="15"/>
      <c r="U461" s="15"/>
      <c r="V461" s="15"/>
      <c r="W461" s="15"/>
      <c r="X461" s="15"/>
    </row>
    <row r="462" spans="1:45" s="14" customFormat="1" ht="12.75" x14ac:dyDescent="0.2">
      <c r="R462" s="15"/>
      <c r="S462" s="15"/>
      <c r="T462" s="15"/>
      <c r="U462" s="15"/>
      <c r="V462" s="15"/>
      <c r="W462" s="15"/>
      <c r="X462" s="15"/>
    </row>
    <row r="463" spans="1:45" s="16" customFormat="1" ht="36" hidden="1" x14ac:dyDescent="0.55000000000000004">
      <c r="A463" s="156" t="str">
        <f>'Fase Grupos'!$AM$6</f>
        <v>Campeonato Nacional</v>
      </c>
      <c r="B463" s="156"/>
      <c r="C463" s="156"/>
      <c r="D463" s="156"/>
      <c r="E463" s="156"/>
      <c r="F463" s="156"/>
      <c r="G463" s="156"/>
      <c r="H463" s="156"/>
      <c r="I463" s="156"/>
      <c r="J463" s="156"/>
      <c r="K463" s="156"/>
      <c r="L463" s="156"/>
      <c r="M463" s="156"/>
      <c r="N463" s="156"/>
      <c r="O463" s="156"/>
      <c r="P463" s="156"/>
      <c r="Q463" s="156"/>
      <c r="R463" s="156"/>
      <c r="S463" s="156"/>
      <c r="T463" s="156"/>
      <c r="U463" s="156"/>
      <c r="V463" s="156"/>
      <c r="W463" s="156"/>
      <c r="X463" s="156"/>
      <c r="Y463" s="156"/>
      <c r="Z463" s="156"/>
      <c r="AA463" s="156"/>
      <c r="AB463" s="156"/>
      <c r="AC463" s="156"/>
      <c r="AD463" s="156"/>
      <c r="AE463" s="156"/>
      <c r="AF463" s="156"/>
      <c r="AG463" s="156"/>
      <c r="AH463" s="156"/>
      <c r="AI463" s="156"/>
      <c r="AJ463" s="156"/>
      <c r="AK463" s="156"/>
      <c r="AL463" s="156"/>
      <c r="AM463" s="156"/>
      <c r="AN463" s="156"/>
      <c r="AO463" s="156"/>
      <c r="AP463" s="156"/>
    </row>
    <row r="464" spans="1:45" s="17" customFormat="1" ht="26.25" hidden="1" x14ac:dyDescent="0.4">
      <c r="A464" s="157" t="s">
        <v>39</v>
      </c>
      <c r="B464" s="157"/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  <c r="M464" s="157"/>
      <c r="N464" s="157"/>
      <c r="O464" s="157"/>
      <c r="P464" s="157"/>
      <c r="Q464" s="157"/>
      <c r="R464" s="157"/>
      <c r="S464" s="157"/>
      <c r="T464" s="157"/>
      <c r="U464" s="157"/>
      <c r="V464" s="157"/>
      <c r="W464" s="157"/>
      <c r="X464" s="157"/>
      <c r="Y464" s="157"/>
      <c r="Z464" s="157"/>
      <c r="AA464" s="157"/>
      <c r="AB464" s="157"/>
      <c r="AC464" s="157"/>
      <c r="AD464" s="157"/>
      <c r="AE464" s="157"/>
      <c r="AF464" s="157"/>
      <c r="AG464" s="157"/>
      <c r="AH464" s="157"/>
      <c r="AI464" s="157"/>
      <c r="AJ464" s="157"/>
      <c r="AK464" s="157"/>
      <c r="AL464" s="157"/>
      <c r="AM464" s="157"/>
      <c r="AN464" s="157"/>
      <c r="AO464" s="157"/>
      <c r="AP464" s="157"/>
    </row>
    <row r="465" spans="1:45" s="7" customFormat="1" ht="19.5" hidden="1" thickBot="1" x14ac:dyDescent="0.35">
      <c r="A465" s="158" t="str">
        <f>CONCATENATE(SORTEIO!B12," ",SORTEIO!B14)</f>
        <v>Juvenil Masculino</v>
      </c>
      <c r="B465" s="158"/>
      <c r="C465" s="158"/>
      <c r="D465" s="158"/>
      <c r="E465" s="158"/>
      <c r="F465" s="158"/>
      <c r="G465" s="158"/>
      <c r="H465" s="158"/>
      <c r="I465" s="158"/>
      <c r="J465" s="158"/>
      <c r="K465" s="158"/>
      <c r="L465" s="158"/>
      <c r="M465" s="158"/>
      <c r="N465" s="158"/>
      <c r="R465" s="8"/>
      <c r="S465" s="8"/>
      <c r="T465" s="8"/>
      <c r="U465" s="8"/>
      <c r="V465" s="8"/>
      <c r="W465" s="8"/>
      <c r="X465" s="8"/>
    </row>
    <row r="466" spans="1:45" s="17" customFormat="1" ht="27.75" hidden="1" thickTop="1" thickBot="1" x14ac:dyDescent="0.45">
      <c r="A466" s="159" t="s">
        <v>40</v>
      </c>
      <c r="B466" s="160"/>
      <c r="C466" s="160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60"/>
      <c r="AD466" s="160"/>
      <c r="AE466" s="160"/>
      <c r="AF466" s="160"/>
      <c r="AG466" s="160"/>
      <c r="AH466" s="160"/>
      <c r="AI466" s="160"/>
      <c r="AJ466" s="160"/>
      <c r="AK466" s="160"/>
      <c r="AL466" s="160"/>
      <c r="AM466" s="160"/>
      <c r="AN466" s="160"/>
      <c r="AO466" s="160"/>
      <c r="AP466" s="161"/>
    </row>
    <row r="467" spans="1:45" s="7" customFormat="1" ht="20.25" hidden="1" thickTop="1" thickBot="1" x14ac:dyDescent="0.35">
      <c r="A467" s="143" t="s">
        <v>41</v>
      </c>
      <c r="B467" s="144"/>
      <c r="C467" s="144"/>
      <c r="D467" s="144"/>
      <c r="E467" s="144"/>
      <c r="F467" s="144"/>
      <c r="G467" s="145"/>
      <c r="H467" s="143" t="s">
        <v>42</v>
      </c>
      <c r="I467" s="144"/>
      <c r="J467" s="144"/>
      <c r="K467" s="144"/>
      <c r="L467" s="144"/>
      <c r="M467" s="144"/>
      <c r="N467" s="145"/>
      <c r="O467" s="143" t="s">
        <v>43</v>
      </c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5"/>
      <c r="AC467" s="143" t="s">
        <v>44</v>
      </c>
      <c r="AD467" s="144"/>
      <c r="AE467" s="144"/>
      <c r="AF467" s="144"/>
      <c r="AG467" s="144"/>
      <c r="AH467" s="144"/>
      <c r="AI467" s="145"/>
      <c r="AJ467" s="143" t="s">
        <v>45</v>
      </c>
      <c r="AK467" s="144"/>
      <c r="AL467" s="144"/>
      <c r="AM467" s="144"/>
      <c r="AN467" s="144"/>
      <c r="AO467" s="144"/>
      <c r="AP467" s="145"/>
    </row>
    <row r="468" spans="1:45" s="18" customFormat="1" ht="63" hidden="1" thickTop="1" thickBot="1" x14ac:dyDescent="0.95">
      <c r="A468" s="149">
        <v>4</v>
      </c>
      <c r="B468" s="150"/>
      <c r="C468" s="150"/>
      <c r="D468" s="150"/>
      <c r="E468" s="150"/>
      <c r="F468" s="150"/>
      <c r="G468" s="151"/>
      <c r="H468" s="149" t="s">
        <v>72</v>
      </c>
      <c r="I468" s="150"/>
      <c r="J468" s="150"/>
      <c r="K468" s="150"/>
      <c r="L468" s="150"/>
      <c r="M468" s="150"/>
      <c r="N468" s="151"/>
      <c r="O468" s="152"/>
      <c r="P468" s="150"/>
      <c r="Q468" s="150"/>
      <c r="R468" s="150"/>
      <c r="S468" s="150"/>
      <c r="T468" s="150"/>
      <c r="U468" s="150"/>
      <c r="V468" s="150"/>
      <c r="W468" s="150"/>
      <c r="X468" s="10" t="s">
        <v>46</v>
      </c>
      <c r="Y468" s="150"/>
      <c r="Z468" s="150"/>
      <c r="AA468" s="150"/>
      <c r="AB468" s="151"/>
      <c r="AC468" s="153"/>
      <c r="AD468" s="154"/>
      <c r="AE468" s="154"/>
      <c r="AF468" s="154"/>
      <c r="AG468" s="154"/>
      <c r="AH468" s="154"/>
      <c r="AI468" s="155"/>
      <c r="AJ468" s="153"/>
      <c r="AK468" s="154"/>
      <c r="AL468" s="154"/>
      <c r="AM468" s="154"/>
      <c r="AN468" s="154"/>
      <c r="AO468" s="154"/>
      <c r="AP468" s="155"/>
      <c r="AS468" s="7"/>
    </row>
    <row r="469" spans="1:45" s="7" customFormat="1" ht="20.25" hidden="1" thickTop="1" thickBot="1" x14ac:dyDescent="0.35">
      <c r="R469" s="8"/>
      <c r="S469" s="8"/>
      <c r="T469" s="8"/>
      <c r="U469" s="8"/>
      <c r="V469" s="8"/>
      <c r="W469" s="8"/>
      <c r="X469" s="8"/>
    </row>
    <row r="470" spans="1:45" s="7" customFormat="1" ht="20.25" hidden="1" thickTop="1" thickBot="1" x14ac:dyDescent="0.35">
      <c r="A470" s="143" t="s">
        <v>47</v>
      </c>
      <c r="B470" s="144"/>
      <c r="C470" s="145"/>
      <c r="D470" s="143" t="s">
        <v>48</v>
      </c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5"/>
      <c r="R470" s="146" t="s">
        <v>49</v>
      </c>
      <c r="S470" s="147"/>
      <c r="T470" s="147"/>
      <c r="U470" s="147"/>
      <c r="V470" s="147"/>
      <c r="W470" s="147"/>
      <c r="X470" s="148"/>
      <c r="Y470" s="143" t="s">
        <v>50</v>
      </c>
      <c r="Z470" s="144"/>
      <c r="AA470" s="145"/>
      <c r="AB470" s="143" t="s">
        <v>51</v>
      </c>
      <c r="AC470" s="144"/>
      <c r="AD470" s="145"/>
      <c r="AE470" s="143" t="s">
        <v>52</v>
      </c>
      <c r="AF470" s="144"/>
      <c r="AG470" s="145"/>
      <c r="AH470" s="143" t="s">
        <v>53</v>
      </c>
      <c r="AI470" s="144"/>
      <c r="AJ470" s="145"/>
      <c r="AK470" s="143" t="s">
        <v>54</v>
      </c>
      <c r="AL470" s="144"/>
      <c r="AM470" s="145"/>
      <c r="AN470" s="143" t="s">
        <v>55</v>
      </c>
      <c r="AO470" s="144"/>
      <c r="AP470" s="145"/>
    </row>
    <row r="471" spans="1:45" s="19" customFormat="1" ht="48" hidden="1" thickTop="1" thickBot="1" x14ac:dyDescent="0.75">
      <c r="A471" s="131">
        <f>VLOOKUP(3,'Fase Grupos'!$AM$104:$AP$111,2,FALSE)</f>
        <v>0</v>
      </c>
      <c r="B471" s="132"/>
      <c r="C471" s="133"/>
      <c r="D471" s="134">
        <f>VLOOKUP(3,'Fase Grupos'!$AM$104:$AP$111,3,FALSE)</f>
        <v>0</v>
      </c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6"/>
      <c r="R471" s="137">
        <f>VLOOKUP(3,'Fase Grupos'!$AM$104:$AP$111,4,FALSE)</f>
        <v>0</v>
      </c>
      <c r="S471" s="138"/>
      <c r="T471" s="138"/>
      <c r="U471" s="138"/>
      <c r="V471" s="138"/>
      <c r="W471" s="138"/>
      <c r="X471" s="139"/>
      <c r="Y471" s="140"/>
      <c r="Z471" s="141"/>
      <c r="AA471" s="142"/>
      <c r="AB471" s="140"/>
      <c r="AC471" s="141"/>
      <c r="AD471" s="142"/>
      <c r="AE471" s="140"/>
      <c r="AF471" s="141"/>
      <c r="AG471" s="142"/>
      <c r="AH471" s="140"/>
      <c r="AI471" s="141"/>
      <c r="AJ471" s="142"/>
      <c r="AK471" s="140"/>
      <c r="AL471" s="141"/>
      <c r="AM471" s="142"/>
      <c r="AN471" s="140"/>
      <c r="AO471" s="141"/>
      <c r="AP471" s="142"/>
      <c r="AS471" s="20"/>
    </row>
    <row r="472" spans="1:45" s="19" customFormat="1" ht="48" hidden="1" customHeight="1" thickTop="1" thickBot="1" x14ac:dyDescent="0.75">
      <c r="A472" s="131">
        <f>VLOOKUP(4,'Fase Grupos'!$AM$104:$AP$111,2,FALSE)</f>
        <v>0</v>
      </c>
      <c r="B472" s="132"/>
      <c r="C472" s="133"/>
      <c r="D472" s="134">
        <f>VLOOKUP(4,'Fase Grupos'!$AM$104:$AP$111,3,FALSE)</f>
        <v>0</v>
      </c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6"/>
      <c r="R472" s="137">
        <f>VLOOKUP(4,'Fase Grupos'!$AM$104:$AP$111,4,FALSE)</f>
        <v>0</v>
      </c>
      <c r="S472" s="138"/>
      <c r="T472" s="138"/>
      <c r="U472" s="138"/>
      <c r="V472" s="138"/>
      <c r="W472" s="138"/>
      <c r="X472" s="139"/>
      <c r="Y472" s="140"/>
      <c r="Z472" s="141"/>
      <c r="AA472" s="142"/>
      <c r="AB472" s="140"/>
      <c r="AC472" s="141"/>
      <c r="AD472" s="142"/>
      <c r="AE472" s="140"/>
      <c r="AF472" s="141"/>
      <c r="AG472" s="142"/>
      <c r="AH472" s="140"/>
      <c r="AI472" s="141"/>
      <c r="AJ472" s="142"/>
      <c r="AK472" s="140"/>
      <c r="AL472" s="141"/>
      <c r="AM472" s="142"/>
      <c r="AN472" s="140"/>
      <c r="AO472" s="141"/>
      <c r="AP472" s="142"/>
    </row>
    <row r="473" spans="1:45" s="7" customFormat="1" ht="24" hidden="1" customHeight="1" thickTop="1" x14ac:dyDescent="0.3">
      <c r="R473" s="8"/>
      <c r="S473" s="8"/>
      <c r="T473" s="8"/>
      <c r="U473" s="8"/>
      <c r="V473" s="8"/>
      <c r="W473" s="8"/>
      <c r="X473" s="8"/>
    </row>
    <row r="474" spans="1:45" s="7" customFormat="1" ht="19.5" hidden="1" thickBot="1" x14ac:dyDescent="0.35">
      <c r="A474" s="129" t="s">
        <v>56</v>
      </c>
      <c r="B474" s="129"/>
      <c r="C474" s="129"/>
      <c r="D474" s="129"/>
      <c r="E474" s="129"/>
      <c r="F474" s="24"/>
      <c r="G474" s="24"/>
      <c r="H474" s="11"/>
      <c r="I474" s="11"/>
      <c r="J474" s="11"/>
      <c r="K474" s="11"/>
      <c r="L474" s="11"/>
      <c r="M474" s="11"/>
      <c r="N474" s="11"/>
      <c r="O474" s="11"/>
      <c r="P474" s="11"/>
      <c r="Q474" s="129" t="s">
        <v>57</v>
      </c>
      <c r="R474" s="129"/>
      <c r="S474" s="129"/>
      <c r="T474" s="129"/>
      <c r="U474" s="129"/>
      <c r="V474" s="129"/>
      <c r="W474" s="129"/>
      <c r="X474" s="12"/>
      <c r="Y474" s="24"/>
      <c r="Z474" s="24"/>
      <c r="AA474" s="24"/>
      <c r="AB474" s="11"/>
      <c r="AC474" s="11"/>
      <c r="AD474" s="11"/>
      <c r="AE474" s="11"/>
      <c r="AF474" s="11"/>
      <c r="AG474" s="11"/>
      <c r="AH474" s="11"/>
      <c r="AI474" s="129" t="s">
        <v>58</v>
      </c>
      <c r="AJ474" s="129"/>
      <c r="AK474" s="129"/>
      <c r="AL474" s="130"/>
      <c r="AM474" s="130"/>
      <c r="AN474" s="13" t="s">
        <v>46</v>
      </c>
      <c r="AO474" s="130"/>
      <c r="AP474" s="130"/>
    </row>
    <row r="475" spans="1:45" s="14" customFormat="1" ht="13.5" hidden="1" thickTop="1" x14ac:dyDescent="0.2">
      <c r="R475" s="15"/>
      <c r="S475" s="15"/>
      <c r="T475" s="15"/>
      <c r="U475" s="15"/>
      <c r="V475" s="15"/>
      <c r="W475" s="15"/>
      <c r="X475" s="15"/>
    </row>
    <row r="476" spans="1:45" s="14" customFormat="1" ht="12.75" hidden="1" x14ac:dyDescent="0.2">
      <c r="R476" s="15"/>
      <c r="S476" s="15"/>
      <c r="T476" s="15"/>
      <c r="U476" s="15"/>
      <c r="V476" s="15"/>
      <c r="W476" s="15"/>
      <c r="X476" s="15"/>
    </row>
    <row r="477" spans="1:45" s="16" customFormat="1" ht="36" hidden="1" x14ac:dyDescent="0.55000000000000004">
      <c r="A477" s="156" t="str">
        <f>'Fase Grupos'!$AM$6</f>
        <v>Campeonato Nacional</v>
      </c>
      <c r="B477" s="156"/>
      <c r="C477" s="156"/>
      <c r="D477" s="156"/>
      <c r="E477" s="156"/>
      <c r="F477" s="156"/>
      <c r="G477" s="156"/>
      <c r="H477" s="156"/>
      <c r="I477" s="156"/>
      <c r="J477" s="156"/>
      <c r="K477" s="156"/>
      <c r="L477" s="156"/>
      <c r="M477" s="156"/>
      <c r="N477" s="156"/>
      <c r="O477" s="156"/>
      <c r="P477" s="156"/>
      <c r="Q477" s="156"/>
      <c r="R477" s="156"/>
      <c r="S477" s="156"/>
      <c r="T477" s="156"/>
      <c r="U477" s="156"/>
      <c r="V477" s="156"/>
      <c r="W477" s="156"/>
      <c r="X477" s="156"/>
      <c r="Y477" s="156"/>
      <c r="Z477" s="156"/>
      <c r="AA477" s="156"/>
      <c r="AB477" s="156"/>
      <c r="AC477" s="156"/>
      <c r="AD477" s="156"/>
      <c r="AE477" s="156"/>
      <c r="AF477" s="156"/>
      <c r="AG477" s="156"/>
      <c r="AH477" s="156"/>
      <c r="AI477" s="156"/>
      <c r="AJ477" s="156"/>
      <c r="AK477" s="156"/>
      <c r="AL477" s="156"/>
      <c r="AM477" s="156"/>
      <c r="AN477" s="156"/>
      <c r="AO477" s="156"/>
      <c r="AP477" s="156"/>
    </row>
    <row r="478" spans="1:45" s="17" customFormat="1" ht="26.25" hidden="1" x14ac:dyDescent="0.4">
      <c r="A478" s="157" t="s">
        <v>39</v>
      </c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157"/>
      <c r="R478" s="157"/>
      <c r="S478" s="157"/>
      <c r="T478" s="157"/>
      <c r="U478" s="157"/>
      <c r="V478" s="157"/>
      <c r="W478" s="157"/>
      <c r="X478" s="157"/>
      <c r="Y478" s="157"/>
      <c r="Z478" s="157"/>
      <c r="AA478" s="157"/>
      <c r="AB478" s="157"/>
      <c r="AC478" s="157"/>
      <c r="AD478" s="157"/>
      <c r="AE478" s="157"/>
      <c r="AF478" s="157"/>
      <c r="AG478" s="157"/>
      <c r="AH478" s="157"/>
      <c r="AI478" s="157"/>
      <c r="AJ478" s="157"/>
      <c r="AK478" s="157"/>
      <c r="AL478" s="157"/>
      <c r="AM478" s="157"/>
      <c r="AN478" s="157"/>
      <c r="AO478" s="157"/>
      <c r="AP478" s="157"/>
    </row>
    <row r="479" spans="1:45" s="7" customFormat="1" ht="19.5" hidden="1" thickBot="1" x14ac:dyDescent="0.35">
      <c r="A479" s="158" t="str">
        <f>CONCATENATE(SORTEIO!B12," ",SORTEIO!B14)</f>
        <v>Juvenil Masculino</v>
      </c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R479" s="8"/>
      <c r="S479" s="8"/>
      <c r="T479" s="8"/>
      <c r="U479" s="8"/>
      <c r="V479" s="8"/>
      <c r="W479" s="8"/>
      <c r="X479" s="8"/>
    </row>
    <row r="480" spans="1:45" s="17" customFormat="1" ht="27.75" hidden="1" thickTop="1" thickBot="1" x14ac:dyDescent="0.45">
      <c r="A480" s="159" t="s">
        <v>40</v>
      </c>
      <c r="B480" s="160"/>
      <c r="C480" s="160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60"/>
      <c r="AD480" s="160"/>
      <c r="AE480" s="160"/>
      <c r="AF480" s="160"/>
      <c r="AG480" s="160"/>
      <c r="AH480" s="160"/>
      <c r="AI480" s="160"/>
      <c r="AJ480" s="160"/>
      <c r="AK480" s="160"/>
      <c r="AL480" s="160"/>
      <c r="AM480" s="160"/>
      <c r="AN480" s="160"/>
      <c r="AO480" s="160"/>
      <c r="AP480" s="161"/>
    </row>
    <row r="481" spans="1:45" s="7" customFormat="1" ht="20.25" hidden="1" thickTop="1" thickBot="1" x14ac:dyDescent="0.35">
      <c r="A481" s="143" t="s">
        <v>41</v>
      </c>
      <c r="B481" s="144"/>
      <c r="C481" s="144"/>
      <c r="D481" s="144"/>
      <c r="E481" s="144"/>
      <c r="F481" s="144"/>
      <c r="G481" s="145"/>
      <c r="H481" s="143" t="s">
        <v>42</v>
      </c>
      <c r="I481" s="144"/>
      <c r="J481" s="144"/>
      <c r="K481" s="144"/>
      <c r="L481" s="144"/>
      <c r="M481" s="144"/>
      <c r="N481" s="145"/>
      <c r="O481" s="143" t="s">
        <v>43</v>
      </c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5"/>
      <c r="AC481" s="143" t="s">
        <v>44</v>
      </c>
      <c r="AD481" s="144"/>
      <c r="AE481" s="144"/>
      <c r="AF481" s="144"/>
      <c r="AG481" s="144"/>
      <c r="AH481" s="144"/>
      <c r="AI481" s="145"/>
      <c r="AJ481" s="143" t="s">
        <v>45</v>
      </c>
      <c r="AK481" s="144"/>
      <c r="AL481" s="144"/>
      <c r="AM481" s="144"/>
      <c r="AN481" s="144"/>
      <c r="AO481" s="144"/>
      <c r="AP481" s="145"/>
    </row>
    <row r="482" spans="1:45" s="18" customFormat="1" ht="63" hidden="1" thickTop="1" thickBot="1" x14ac:dyDescent="0.95">
      <c r="A482" s="149">
        <v>5</v>
      </c>
      <c r="B482" s="150"/>
      <c r="C482" s="150"/>
      <c r="D482" s="150"/>
      <c r="E482" s="150"/>
      <c r="F482" s="150"/>
      <c r="G482" s="151"/>
      <c r="H482" s="149" t="s">
        <v>72</v>
      </c>
      <c r="I482" s="150"/>
      <c r="J482" s="150"/>
      <c r="K482" s="150"/>
      <c r="L482" s="150"/>
      <c r="M482" s="150"/>
      <c r="N482" s="151"/>
      <c r="O482" s="152"/>
      <c r="P482" s="150"/>
      <c r="Q482" s="150"/>
      <c r="R482" s="150"/>
      <c r="S482" s="150"/>
      <c r="T482" s="150"/>
      <c r="U482" s="150"/>
      <c r="V482" s="150"/>
      <c r="W482" s="150"/>
      <c r="X482" s="10" t="s">
        <v>46</v>
      </c>
      <c r="Y482" s="150"/>
      <c r="Z482" s="150"/>
      <c r="AA482" s="150"/>
      <c r="AB482" s="151"/>
      <c r="AC482" s="153"/>
      <c r="AD482" s="154"/>
      <c r="AE482" s="154"/>
      <c r="AF482" s="154"/>
      <c r="AG482" s="154"/>
      <c r="AH482" s="154"/>
      <c r="AI482" s="155"/>
      <c r="AJ482" s="153"/>
      <c r="AK482" s="154"/>
      <c r="AL482" s="154"/>
      <c r="AM482" s="154"/>
      <c r="AN482" s="154"/>
      <c r="AO482" s="154"/>
      <c r="AP482" s="155"/>
      <c r="AS482" s="7"/>
    </row>
    <row r="483" spans="1:45" s="7" customFormat="1" ht="20.25" hidden="1" thickTop="1" thickBot="1" x14ac:dyDescent="0.35">
      <c r="R483" s="8"/>
      <c r="S483" s="8"/>
      <c r="T483" s="8"/>
      <c r="U483" s="8"/>
      <c r="V483" s="8"/>
      <c r="W483" s="8"/>
      <c r="X483" s="8"/>
    </row>
    <row r="484" spans="1:45" s="7" customFormat="1" ht="20.25" hidden="1" thickTop="1" thickBot="1" x14ac:dyDescent="0.35">
      <c r="A484" s="143" t="s">
        <v>47</v>
      </c>
      <c r="B484" s="144"/>
      <c r="C484" s="145"/>
      <c r="D484" s="143" t="s">
        <v>48</v>
      </c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5"/>
      <c r="R484" s="146" t="s">
        <v>49</v>
      </c>
      <c r="S484" s="147"/>
      <c r="T484" s="147"/>
      <c r="U484" s="147"/>
      <c r="V484" s="147"/>
      <c r="W484" s="147"/>
      <c r="X484" s="148"/>
      <c r="Y484" s="143" t="s">
        <v>50</v>
      </c>
      <c r="Z484" s="144"/>
      <c r="AA484" s="145"/>
      <c r="AB484" s="143" t="s">
        <v>51</v>
      </c>
      <c r="AC484" s="144"/>
      <c r="AD484" s="145"/>
      <c r="AE484" s="143" t="s">
        <v>52</v>
      </c>
      <c r="AF484" s="144"/>
      <c r="AG484" s="145"/>
      <c r="AH484" s="143" t="s">
        <v>53</v>
      </c>
      <c r="AI484" s="144"/>
      <c r="AJ484" s="145"/>
      <c r="AK484" s="143" t="s">
        <v>54</v>
      </c>
      <c r="AL484" s="144"/>
      <c r="AM484" s="145"/>
      <c r="AN484" s="143" t="s">
        <v>55</v>
      </c>
      <c r="AO484" s="144"/>
      <c r="AP484" s="145"/>
    </row>
    <row r="485" spans="1:45" s="19" customFormat="1" ht="48" hidden="1" thickTop="1" thickBot="1" x14ac:dyDescent="0.75">
      <c r="A485" s="131">
        <f>VLOOKUP(1,'Fase Grupos'!$AM$104:$AP$111,2,FALSE)</f>
        <v>0</v>
      </c>
      <c r="B485" s="132"/>
      <c r="C485" s="133"/>
      <c r="D485" s="134">
        <f>VLOOKUP(1,'Fase Grupos'!$AM$104:$AP$111,3,FALSE)</f>
        <v>0</v>
      </c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6"/>
      <c r="R485" s="137">
        <f>VLOOKUP(1,'Fase Grupos'!$AM$104:$AP$111,4,FALSE)</f>
        <v>0</v>
      </c>
      <c r="S485" s="138"/>
      <c r="T485" s="138"/>
      <c r="U485" s="138"/>
      <c r="V485" s="138"/>
      <c r="W485" s="138"/>
      <c r="X485" s="139"/>
      <c r="Y485" s="140"/>
      <c r="Z485" s="141"/>
      <c r="AA485" s="142"/>
      <c r="AB485" s="140"/>
      <c r="AC485" s="141"/>
      <c r="AD485" s="142"/>
      <c r="AE485" s="140"/>
      <c r="AF485" s="141"/>
      <c r="AG485" s="142"/>
      <c r="AH485" s="140"/>
      <c r="AI485" s="141"/>
      <c r="AJ485" s="142"/>
      <c r="AK485" s="140"/>
      <c r="AL485" s="141"/>
      <c r="AM485" s="142"/>
      <c r="AN485" s="140"/>
      <c r="AO485" s="141"/>
      <c r="AP485" s="142"/>
      <c r="AS485" s="20"/>
    </row>
    <row r="486" spans="1:45" s="19" customFormat="1" ht="48" hidden="1" customHeight="1" thickTop="1" thickBot="1" x14ac:dyDescent="0.75">
      <c r="A486" s="131">
        <f>VLOOKUP(4,'Fase Grupos'!$AM$104:$AP$111,2,FALSE)</f>
        <v>0</v>
      </c>
      <c r="B486" s="132"/>
      <c r="C486" s="133"/>
      <c r="D486" s="134">
        <f>VLOOKUP(4,'Fase Grupos'!$AM$104:$AP$111,3,FALSE)</f>
        <v>0</v>
      </c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6"/>
      <c r="R486" s="137">
        <f>VLOOKUP(4,'Fase Grupos'!$AM$104:$AP$111,4,FALSE)</f>
        <v>0</v>
      </c>
      <c r="S486" s="138"/>
      <c r="T486" s="138"/>
      <c r="U486" s="138"/>
      <c r="V486" s="138"/>
      <c r="W486" s="138"/>
      <c r="X486" s="139"/>
      <c r="Y486" s="140"/>
      <c r="Z486" s="141"/>
      <c r="AA486" s="142"/>
      <c r="AB486" s="140"/>
      <c r="AC486" s="141"/>
      <c r="AD486" s="142"/>
      <c r="AE486" s="140"/>
      <c r="AF486" s="141"/>
      <c r="AG486" s="142"/>
      <c r="AH486" s="140"/>
      <c r="AI486" s="141"/>
      <c r="AJ486" s="142"/>
      <c r="AK486" s="140"/>
      <c r="AL486" s="141"/>
      <c r="AM486" s="142"/>
      <c r="AN486" s="140"/>
      <c r="AO486" s="141"/>
      <c r="AP486" s="142"/>
    </row>
    <row r="487" spans="1:45" s="7" customFormat="1" ht="24" hidden="1" customHeight="1" thickTop="1" x14ac:dyDescent="0.3">
      <c r="R487" s="8"/>
      <c r="S487" s="8"/>
      <c r="T487" s="8"/>
      <c r="U487" s="8"/>
      <c r="V487" s="8"/>
      <c r="W487" s="8"/>
      <c r="X487" s="8"/>
    </row>
    <row r="488" spans="1:45" s="7" customFormat="1" ht="19.5" hidden="1" thickBot="1" x14ac:dyDescent="0.35">
      <c r="A488" s="129" t="s">
        <v>56</v>
      </c>
      <c r="B488" s="129"/>
      <c r="C488" s="129"/>
      <c r="D488" s="129"/>
      <c r="E488" s="129"/>
      <c r="F488" s="24"/>
      <c r="G488" s="24"/>
      <c r="H488" s="11"/>
      <c r="I488" s="11"/>
      <c r="J488" s="11"/>
      <c r="K488" s="11"/>
      <c r="L488" s="11"/>
      <c r="M488" s="11"/>
      <c r="N488" s="11"/>
      <c r="O488" s="11"/>
      <c r="P488" s="11"/>
      <c r="Q488" s="129" t="s">
        <v>57</v>
      </c>
      <c r="R488" s="129"/>
      <c r="S488" s="129"/>
      <c r="T488" s="129"/>
      <c r="U488" s="129"/>
      <c r="V488" s="129"/>
      <c r="W488" s="129"/>
      <c r="X488" s="12"/>
      <c r="Y488" s="24"/>
      <c r="Z488" s="24"/>
      <c r="AA488" s="24"/>
      <c r="AB488" s="11"/>
      <c r="AC488" s="11"/>
      <c r="AD488" s="11"/>
      <c r="AE488" s="11"/>
      <c r="AF488" s="11"/>
      <c r="AG488" s="11"/>
      <c r="AH488" s="11"/>
      <c r="AI488" s="129" t="s">
        <v>58</v>
      </c>
      <c r="AJ488" s="129"/>
      <c r="AK488" s="129"/>
      <c r="AL488" s="130"/>
      <c r="AM488" s="130"/>
      <c r="AN488" s="13" t="s">
        <v>46</v>
      </c>
      <c r="AO488" s="130"/>
      <c r="AP488" s="130"/>
    </row>
    <row r="489" spans="1:45" s="14" customFormat="1" ht="13.5" hidden="1" thickTop="1" x14ac:dyDescent="0.2">
      <c r="R489" s="15"/>
      <c r="S489" s="15"/>
      <c r="T489" s="15"/>
      <c r="U489" s="15"/>
      <c r="V489" s="15"/>
      <c r="W489" s="15"/>
      <c r="X489" s="15"/>
    </row>
    <row r="490" spans="1:45" s="14" customFormat="1" ht="12.75" hidden="1" x14ac:dyDescent="0.2">
      <c r="R490" s="15"/>
      <c r="S490" s="15"/>
      <c r="T490" s="15"/>
      <c r="U490" s="15"/>
      <c r="V490" s="15"/>
      <c r="W490" s="15"/>
      <c r="X490" s="15"/>
    </row>
    <row r="491" spans="1:45" s="16" customFormat="1" ht="36" x14ac:dyDescent="0.55000000000000004">
      <c r="A491" s="156" t="str">
        <f>'Fase Grupos'!$AM$6</f>
        <v>Campeonato Nacional</v>
      </c>
      <c r="B491" s="156"/>
      <c r="C491" s="156"/>
      <c r="D491" s="156"/>
      <c r="E491" s="156"/>
      <c r="F491" s="156"/>
      <c r="G491" s="156"/>
      <c r="H491" s="156"/>
      <c r="I491" s="156"/>
      <c r="J491" s="156"/>
      <c r="K491" s="156"/>
      <c r="L491" s="156"/>
      <c r="M491" s="156"/>
      <c r="N491" s="156"/>
      <c r="O491" s="156"/>
      <c r="P491" s="156"/>
      <c r="Q491" s="156"/>
      <c r="R491" s="156"/>
      <c r="S491" s="156"/>
      <c r="T491" s="156"/>
      <c r="U491" s="156"/>
      <c r="V491" s="156"/>
      <c r="W491" s="156"/>
      <c r="X491" s="156"/>
      <c r="Y491" s="156"/>
      <c r="Z491" s="156"/>
      <c r="AA491" s="156"/>
      <c r="AB491" s="156"/>
      <c r="AC491" s="156"/>
      <c r="AD491" s="156"/>
      <c r="AE491" s="156"/>
      <c r="AF491" s="156"/>
      <c r="AG491" s="156"/>
      <c r="AH491" s="156"/>
      <c r="AI491" s="156"/>
      <c r="AJ491" s="156"/>
      <c r="AK491" s="156"/>
      <c r="AL491" s="156"/>
      <c r="AM491" s="156"/>
      <c r="AN491" s="156"/>
      <c r="AO491" s="156"/>
      <c r="AP491" s="156"/>
    </row>
    <row r="492" spans="1:45" s="17" customFormat="1" ht="26.25" x14ac:dyDescent="0.4">
      <c r="A492" s="157" t="s">
        <v>39</v>
      </c>
      <c r="B492" s="157"/>
      <c r="C492" s="157"/>
      <c r="D492" s="157"/>
      <c r="E492" s="157"/>
      <c r="F492" s="157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  <c r="Q492" s="157"/>
      <c r="R492" s="157"/>
      <c r="S492" s="157"/>
      <c r="T492" s="157"/>
      <c r="U492" s="157"/>
      <c r="V492" s="157"/>
      <c r="W492" s="157"/>
      <c r="X492" s="157"/>
      <c r="Y492" s="157"/>
      <c r="Z492" s="157"/>
      <c r="AA492" s="157"/>
      <c r="AB492" s="157"/>
      <c r="AC492" s="157"/>
      <c r="AD492" s="157"/>
      <c r="AE492" s="157"/>
      <c r="AF492" s="157"/>
      <c r="AG492" s="157"/>
      <c r="AH492" s="157"/>
      <c r="AI492" s="157"/>
      <c r="AJ492" s="157"/>
      <c r="AK492" s="157"/>
      <c r="AL492" s="157"/>
      <c r="AM492" s="157"/>
      <c r="AN492" s="157"/>
      <c r="AO492" s="157"/>
      <c r="AP492" s="157"/>
    </row>
    <row r="493" spans="1:45" s="7" customFormat="1" ht="19.5" thickBot="1" x14ac:dyDescent="0.35">
      <c r="A493" s="158" t="str">
        <f>CONCATENATE(SORTEIO!B12," ",SORTEIO!B14)</f>
        <v>Juvenil Masculino</v>
      </c>
      <c r="B493" s="158"/>
      <c r="C493" s="158"/>
      <c r="D493" s="158"/>
      <c r="E493" s="158"/>
      <c r="F493" s="158"/>
      <c r="G493" s="158"/>
      <c r="H493" s="158"/>
      <c r="I493" s="158"/>
      <c r="J493" s="158"/>
      <c r="K493" s="158"/>
      <c r="L493" s="158"/>
      <c r="M493" s="158"/>
      <c r="N493" s="158"/>
      <c r="R493" s="8"/>
      <c r="S493" s="8"/>
      <c r="T493" s="8"/>
      <c r="U493" s="8"/>
      <c r="V493" s="8"/>
      <c r="W493" s="8"/>
      <c r="X493" s="8"/>
    </row>
    <row r="494" spans="1:45" s="17" customFormat="1" ht="27.75" thickTop="1" thickBot="1" x14ac:dyDescent="0.45">
      <c r="A494" s="159" t="s">
        <v>40</v>
      </c>
      <c r="B494" s="160"/>
      <c r="C494" s="160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60"/>
      <c r="AD494" s="160"/>
      <c r="AE494" s="160"/>
      <c r="AF494" s="160"/>
      <c r="AG494" s="160"/>
      <c r="AH494" s="160"/>
      <c r="AI494" s="160"/>
      <c r="AJ494" s="160"/>
      <c r="AK494" s="160"/>
      <c r="AL494" s="160"/>
      <c r="AM494" s="160"/>
      <c r="AN494" s="160"/>
      <c r="AO494" s="160"/>
      <c r="AP494" s="161"/>
    </row>
    <row r="495" spans="1:45" s="7" customFormat="1" ht="20.25" thickTop="1" thickBot="1" x14ac:dyDescent="0.35">
      <c r="A495" s="143" t="s">
        <v>41</v>
      </c>
      <c r="B495" s="144"/>
      <c r="C495" s="144"/>
      <c r="D495" s="144"/>
      <c r="E495" s="144"/>
      <c r="F495" s="144"/>
      <c r="G495" s="145"/>
      <c r="H495" s="143" t="s">
        <v>42</v>
      </c>
      <c r="I495" s="144"/>
      <c r="J495" s="144"/>
      <c r="K495" s="144"/>
      <c r="L495" s="144"/>
      <c r="M495" s="144"/>
      <c r="N495" s="145"/>
      <c r="O495" s="143" t="s">
        <v>43</v>
      </c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5"/>
      <c r="AC495" s="143" t="s">
        <v>44</v>
      </c>
      <c r="AD495" s="144"/>
      <c r="AE495" s="144"/>
      <c r="AF495" s="144"/>
      <c r="AG495" s="144"/>
      <c r="AH495" s="144"/>
      <c r="AI495" s="145"/>
      <c r="AJ495" s="143" t="s">
        <v>45</v>
      </c>
      <c r="AK495" s="144"/>
      <c r="AL495" s="144"/>
      <c r="AM495" s="144"/>
      <c r="AN495" s="144"/>
      <c r="AO495" s="144"/>
      <c r="AP495" s="145"/>
    </row>
    <row r="496" spans="1:45" s="18" customFormat="1" ht="63" thickTop="1" thickBot="1" x14ac:dyDescent="0.95">
      <c r="A496" s="149">
        <v>3</v>
      </c>
      <c r="B496" s="150"/>
      <c r="C496" s="150"/>
      <c r="D496" s="150"/>
      <c r="E496" s="150"/>
      <c r="F496" s="150"/>
      <c r="G496" s="151"/>
      <c r="H496" s="149" t="s">
        <v>72</v>
      </c>
      <c r="I496" s="150"/>
      <c r="J496" s="150"/>
      <c r="K496" s="150"/>
      <c r="L496" s="150"/>
      <c r="M496" s="150"/>
      <c r="N496" s="151"/>
      <c r="O496" s="152"/>
      <c r="P496" s="150"/>
      <c r="Q496" s="150"/>
      <c r="R496" s="150"/>
      <c r="S496" s="150"/>
      <c r="T496" s="150"/>
      <c r="U496" s="150"/>
      <c r="V496" s="150"/>
      <c r="W496" s="150"/>
      <c r="X496" s="10" t="s">
        <v>46</v>
      </c>
      <c r="Y496" s="150"/>
      <c r="Z496" s="150"/>
      <c r="AA496" s="150"/>
      <c r="AB496" s="151"/>
      <c r="AC496" s="153"/>
      <c r="AD496" s="154"/>
      <c r="AE496" s="154"/>
      <c r="AF496" s="154"/>
      <c r="AG496" s="154"/>
      <c r="AH496" s="154"/>
      <c r="AI496" s="155"/>
      <c r="AJ496" s="153"/>
      <c r="AK496" s="154"/>
      <c r="AL496" s="154"/>
      <c r="AM496" s="154"/>
      <c r="AN496" s="154"/>
      <c r="AO496" s="154"/>
      <c r="AP496" s="155"/>
      <c r="AS496" s="7"/>
    </row>
    <row r="497" spans="1:45" s="7" customFormat="1" ht="20.25" thickTop="1" thickBot="1" x14ac:dyDescent="0.35">
      <c r="R497" s="8"/>
      <c r="S497" s="8"/>
      <c r="T497" s="8"/>
      <c r="U497" s="8"/>
      <c r="V497" s="8"/>
      <c r="W497" s="8"/>
      <c r="X497" s="8"/>
    </row>
    <row r="498" spans="1:45" s="7" customFormat="1" ht="20.25" thickTop="1" thickBot="1" x14ac:dyDescent="0.35">
      <c r="A498" s="143" t="s">
        <v>47</v>
      </c>
      <c r="B498" s="144"/>
      <c r="C498" s="145"/>
      <c r="D498" s="143" t="s">
        <v>48</v>
      </c>
      <c r="E498" s="144"/>
      <c r="F498" s="144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5"/>
      <c r="R498" s="146" t="s">
        <v>49</v>
      </c>
      <c r="S498" s="147"/>
      <c r="T498" s="147"/>
      <c r="U498" s="147"/>
      <c r="V498" s="147"/>
      <c r="W498" s="147"/>
      <c r="X498" s="148"/>
      <c r="Y498" s="143" t="s">
        <v>50</v>
      </c>
      <c r="Z498" s="144"/>
      <c r="AA498" s="145"/>
      <c r="AB498" s="143" t="s">
        <v>51</v>
      </c>
      <c r="AC498" s="144"/>
      <c r="AD498" s="145"/>
      <c r="AE498" s="143" t="s">
        <v>52</v>
      </c>
      <c r="AF498" s="144"/>
      <c r="AG498" s="145"/>
      <c r="AH498" s="143" t="s">
        <v>53</v>
      </c>
      <c r="AI498" s="144"/>
      <c r="AJ498" s="145"/>
      <c r="AK498" s="143" t="s">
        <v>54</v>
      </c>
      <c r="AL498" s="144"/>
      <c r="AM498" s="145"/>
      <c r="AN498" s="143" t="s">
        <v>55</v>
      </c>
      <c r="AO498" s="144"/>
      <c r="AP498" s="145"/>
    </row>
    <row r="499" spans="1:45" s="19" customFormat="1" ht="48" thickTop="1" thickBot="1" x14ac:dyDescent="0.75">
      <c r="A499" s="131">
        <f>VLOOKUP(2,'Fase Grupos'!$AM$104:$AP$111,2,FALSE)</f>
        <v>0</v>
      </c>
      <c r="B499" s="132"/>
      <c r="C499" s="133"/>
      <c r="D499" s="134">
        <f>VLOOKUP(2,'Fase Grupos'!$AM$104:$AP$111,3,FALSE)</f>
        <v>0</v>
      </c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6"/>
      <c r="R499" s="137">
        <f>VLOOKUP(2,'Fase Grupos'!$AM$104:$AP$111,4,FALSE)</f>
        <v>0</v>
      </c>
      <c r="S499" s="138"/>
      <c r="T499" s="138"/>
      <c r="U499" s="138"/>
      <c r="V499" s="138"/>
      <c r="W499" s="138"/>
      <c r="X499" s="139"/>
      <c r="Y499" s="140"/>
      <c r="Z499" s="141"/>
      <c r="AA499" s="142"/>
      <c r="AB499" s="140"/>
      <c r="AC499" s="141"/>
      <c r="AD499" s="142"/>
      <c r="AE499" s="140"/>
      <c r="AF499" s="141"/>
      <c r="AG499" s="142"/>
      <c r="AH499" s="140"/>
      <c r="AI499" s="141"/>
      <c r="AJ499" s="142"/>
      <c r="AK499" s="140"/>
      <c r="AL499" s="141"/>
      <c r="AM499" s="142"/>
      <c r="AN499" s="140"/>
      <c r="AO499" s="141"/>
      <c r="AP499" s="142"/>
      <c r="AS499" s="20"/>
    </row>
    <row r="500" spans="1:45" s="19" customFormat="1" ht="48" customHeight="1" thickTop="1" thickBot="1" x14ac:dyDescent="0.75">
      <c r="A500" s="131">
        <f>VLOOKUP(3,'Fase Grupos'!$AM$104:$AP$111,2,FALSE)</f>
        <v>0</v>
      </c>
      <c r="B500" s="132"/>
      <c r="C500" s="133"/>
      <c r="D500" s="134">
        <f>VLOOKUP(3,'Fase Grupos'!$AM$104:$AP$111,3,FALSE)</f>
        <v>0</v>
      </c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6"/>
      <c r="R500" s="137">
        <f>VLOOKUP(3,'Fase Grupos'!$AM$104:$AP$111,4,FALSE)</f>
        <v>0</v>
      </c>
      <c r="S500" s="138"/>
      <c r="T500" s="138"/>
      <c r="U500" s="138"/>
      <c r="V500" s="138"/>
      <c r="W500" s="138"/>
      <c r="X500" s="139"/>
      <c r="Y500" s="140"/>
      <c r="Z500" s="141"/>
      <c r="AA500" s="142"/>
      <c r="AB500" s="140"/>
      <c r="AC500" s="141"/>
      <c r="AD500" s="142"/>
      <c r="AE500" s="140"/>
      <c r="AF500" s="141"/>
      <c r="AG500" s="142"/>
      <c r="AH500" s="140"/>
      <c r="AI500" s="141"/>
      <c r="AJ500" s="142"/>
      <c r="AK500" s="140"/>
      <c r="AL500" s="141"/>
      <c r="AM500" s="142"/>
      <c r="AN500" s="140"/>
      <c r="AO500" s="141"/>
      <c r="AP500" s="142"/>
    </row>
    <row r="501" spans="1:45" s="7" customFormat="1" ht="24" customHeight="1" thickTop="1" x14ac:dyDescent="0.3">
      <c r="R501" s="8"/>
      <c r="S501" s="8"/>
      <c r="T501" s="8"/>
      <c r="U501" s="8"/>
      <c r="V501" s="8"/>
      <c r="W501" s="8"/>
      <c r="X501" s="8"/>
    </row>
    <row r="502" spans="1:45" s="7" customFormat="1" ht="19.5" thickBot="1" x14ac:dyDescent="0.35">
      <c r="A502" s="129" t="s">
        <v>56</v>
      </c>
      <c r="B502" s="129"/>
      <c r="C502" s="129"/>
      <c r="D502" s="129"/>
      <c r="E502" s="129"/>
      <c r="F502" s="24"/>
      <c r="G502" s="24"/>
      <c r="H502" s="11"/>
      <c r="I502" s="11"/>
      <c r="J502" s="11"/>
      <c r="K502" s="11"/>
      <c r="L502" s="11"/>
      <c r="M502" s="11"/>
      <c r="N502" s="11"/>
      <c r="O502" s="11"/>
      <c r="P502" s="11"/>
      <c r="Q502" s="129" t="s">
        <v>57</v>
      </c>
      <c r="R502" s="129"/>
      <c r="S502" s="129"/>
      <c r="T502" s="129"/>
      <c r="U502" s="129"/>
      <c r="V502" s="129"/>
      <c r="W502" s="129"/>
      <c r="X502" s="12"/>
      <c r="Y502" s="24"/>
      <c r="Z502" s="24"/>
      <c r="AA502" s="24"/>
      <c r="AB502" s="11"/>
      <c r="AC502" s="11"/>
      <c r="AD502" s="11"/>
      <c r="AE502" s="11"/>
      <c r="AF502" s="11"/>
      <c r="AG502" s="11"/>
      <c r="AH502" s="11"/>
      <c r="AI502" s="129" t="s">
        <v>58</v>
      </c>
      <c r="AJ502" s="129"/>
      <c r="AK502" s="129"/>
      <c r="AL502" s="130"/>
      <c r="AM502" s="130"/>
      <c r="AN502" s="13" t="s">
        <v>46</v>
      </c>
      <c r="AO502" s="130"/>
      <c r="AP502" s="130"/>
    </row>
    <row r="503" spans="1:45" s="14" customFormat="1" ht="13.5" thickTop="1" x14ac:dyDescent="0.2">
      <c r="R503" s="15"/>
      <c r="S503" s="15"/>
      <c r="T503" s="15"/>
      <c r="U503" s="15"/>
      <c r="V503" s="15"/>
      <c r="W503" s="15"/>
      <c r="X503" s="15"/>
    </row>
    <row r="504" spans="1:45" s="14" customFormat="1" ht="12.75" x14ac:dyDescent="0.2">
      <c r="R504" s="15"/>
      <c r="S504" s="15"/>
      <c r="T504" s="15"/>
      <c r="U504" s="15"/>
      <c r="V504" s="15"/>
      <c r="W504" s="15"/>
      <c r="X504" s="15"/>
    </row>
    <row r="505" spans="1:45" s="16" customFormat="1" ht="36" x14ac:dyDescent="0.55000000000000004">
      <c r="A505" s="156" t="str">
        <f>'Fase Grupos'!$AM$6</f>
        <v>Campeonato Nacional</v>
      </c>
      <c r="B505" s="156"/>
      <c r="C505" s="156"/>
      <c r="D505" s="156"/>
      <c r="E505" s="156"/>
      <c r="F505" s="156"/>
      <c r="G505" s="156"/>
      <c r="H505" s="156"/>
      <c r="I505" s="156"/>
      <c r="J505" s="156"/>
      <c r="K505" s="156"/>
      <c r="L505" s="156"/>
      <c r="M505" s="156"/>
      <c r="N505" s="156"/>
      <c r="O505" s="156"/>
      <c r="P505" s="156"/>
      <c r="Q505" s="156"/>
      <c r="R505" s="156"/>
      <c r="S505" s="156"/>
      <c r="T505" s="156"/>
      <c r="U505" s="156"/>
      <c r="V505" s="156"/>
      <c r="W505" s="156"/>
      <c r="X505" s="156"/>
      <c r="Y505" s="156"/>
      <c r="Z505" s="156"/>
      <c r="AA505" s="156"/>
      <c r="AB505" s="156"/>
      <c r="AC505" s="156"/>
      <c r="AD505" s="156"/>
      <c r="AE505" s="156"/>
      <c r="AF505" s="156"/>
      <c r="AG505" s="156"/>
      <c r="AH505" s="156"/>
      <c r="AI505" s="156"/>
      <c r="AJ505" s="156"/>
      <c r="AK505" s="156"/>
      <c r="AL505" s="156"/>
      <c r="AM505" s="156"/>
      <c r="AN505" s="156"/>
      <c r="AO505" s="156"/>
      <c r="AP505" s="156"/>
    </row>
    <row r="506" spans="1:45" s="17" customFormat="1" ht="26.25" x14ac:dyDescent="0.4">
      <c r="A506" s="157" t="s">
        <v>39</v>
      </c>
      <c r="B506" s="157"/>
      <c r="C506" s="157"/>
      <c r="D506" s="157"/>
      <c r="E506" s="157"/>
      <c r="F506" s="157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  <c r="Q506" s="157"/>
      <c r="R506" s="157"/>
      <c r="S506" s="157"/>
      <c r="T506" s="157"/>
      <c r="U506" s="157"/>
      <c r="V506" s="157"/>
      <c r="W506" s="157"/>
      <c r="X506" s="157"/>
      <c r="Y506" s="157"/>
      <c r="Z506" s="157"/>
      <c r="AA506" s="157"/>
      <c r="AB506" s="157"/>
      <c r="AC506" s="157"/>
      <c r="AD506" s="157"/>
      <c r="AE506" s="157"/>
      <c r="AF506" s="157"/>
      <c r="AG506" s="157"/>
      <c r="AH506" s="157"/>
      <c r="AI506" s="157"/>
      <c r="AJ506" s="157"/>
      <c r="AK506" s="157"/>
      <c r="AL506" s="157"/>
      <c r="AM506" s="157"/>
      <c r="AN506" s="157"/>
      <c r="AO506" s="157"/>
      <c r="AP506" s="157"/>
    </row>
    <row r="507" spans="1:45" s="7" customFormat="1" ht="19.5" thickBot="1" x14ac:dyDescent="0.35">
      <c r="A507" s="158" t="str">
        <f>CONCATENATE(SORTEIO!B12," ",SORTEIO!B14)</f>
        <v>Juvenil Masculino</v>
      </c>
      <c r="B507" s="158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58"/>
      <c r="N507" s="158"/>
      <c r="R507" s="8"/>
      <c r="S507" s="8"/>
      <c r="T507" s="8"/>
      <c r="U507" s="8"/>
      <c r="V507" s="8"/>
      <c r="W507" s="8"/>
      <c r="X507" s="8"/>
    </row>
    <row r="508" spans="1:45" s="17" customFormat="1" ht="27.75" thickTop="1" thickBot="1" x14ac:dyDescent="0.45">
      <c r="A508" s="159" t="s">
        <v>40</v>
      </c>
      <c r="B508" s="160"/>
      <c r="C508" s="160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60"/>
      <c r="AD508" s="160"/>
      <c r="AE508" s="160"/>
      <c r="AF508" s="160"/>
      <c r="AG508" s="160"/>
      <c r="AH508" s="160"/>
      <c r="AI508" s="160"/>
      <c r="AJ508" s="160"/>
      <c r="AK508" s="160"/>
      <c r="AL508" s="160"/>
      <c r="AM508" s="160"/>
      <c r="AN508" s="160"/>
      <c r="AO508" s="160"/>
      <c r="AP508" s="161"/>
    </row>
    <row r="509" spans="1:45" s="7" customFormat="1" ht="20.25" thickTop="1" thickBot="1" x14ac:dyDescent="0.35">
      <c r="A509" s="143" t="s">
        <v>41</v>
      </c>
      <c r="B509" s="144"/>
      <c r="C509" s="144"/>
      <c r="D509" s="144"/>
      <c r="E509" s="144"/>
      <c r="F509" s="144"/>
      <c r="G509" s="145"/>
      <c r="H509" s="143" t="s">
        <v>42</v>
      </c>
      <c r="I509" s="144"/>
      <c r="J509" s="144"/>
      <c r="K509" s="144"/>
      <c r="L509" s="144"/>
      <c r="M509" s="144"/>
      <c r="N509" s="145"/>
      <c r="O509" s="143" t="s">
        <v>43</v>
      </c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5"/>
      <c r="AC509" s="143" t="s">
        <v>44</v>
      </c>
      <c r="AD509" s="144"/>
      <c r="AE509" s="144"/>
      <c r="AF509" s="144"/>
      <c r="AG509" s="144"/>
      <c r="AH509" s="144"/>
      <c r="AI509" s="145"/>
      <c r="AJ509" s="143" t="s">
        <v>45</v>
      </c>
      <c r="AK509" s="144"/>
      <c r="AL509" s="144"/>
      <c r="AM509" s="144"/>
      <c r="AN509" s="144"/>
      <c r="AO509" s="144"/>
      <c r="AP509" s="145"/>
    </row>
    <row r="510" spans="1:45" s="18" customFormat="1" ht="63" thickTop="1" thickBot="1" x14ac:dyDescent="0.95">
      <c r="A510" s="149">
        <v>1</v>
      </c>
      <c r="B510" s="150"/>
      <c r="C510" s="150"/>
      <c r="D510" s="150"/>
      <c r="E510" s="150"/>
      <c r="F510" s="150"/>
      <c r="G510" s="151"/>
      <c r="H510" s="149" t="s">
        <v>73</v>
      </c>
      <c r="I510" s="150"/>
      <c r="J510" s="150"/>
      <c r="K510" s="150"/>
      <c r="L510" s="150"/>
      <c r="M510" s="150"/>
      <c r="N510" s="151"/>
      <c r="O510" s="152"/>
      <c r="P510" s="150"/>
      <c r="Q510" s="150"/>
      <c r="R510" s="150"/>
      <c r="S510" s="150"/>
      <c r="T510" s="150"/>
      <c r="U510" s="150"/>
      <c r="V510" s="150"/>
      <c r="W510" s="150"/>
      <c r="X510" s="10" t="s">
        <v>46</v>
      </c>
      <c r="Y510" s="150"/>
      <c r="Z510" s="150"/>
      <c r="AA510" s="150"/>
      <c r="AB510" s="151"/>
      <c r="AC510" s="153"/>
      <c r="AD510" s="154"/>
      <c r="AE510" s="154"/>
      <c r="AF510" s="154"/>
      <c r="AG510" s="154"/>
      <c r="AH510" s="154"/>
      <c r="AI510" s="155"/>
      <c r="AJ510" s="153"/>
      <c r="AK510" s="154"/>
      <c r="AL510" s="154"/>
      <c r="AM510" s="154"/>
      <c r="AN510" s="154"/>
      <c r="AO510" s="154"/>
      <c r="AP510" s="155"/>
      <c r="AS510" s="7"/>
    </row>
    <row r="511" spans="1:45" s="7" customFormat="1" ht="20.25" thickTop="1" thickBot="1" x14ac:dyDescent="0.35">
      <c r="R511" s="8"/>
      <c r="S511" s="8"/>
      <c r="T511" s="8"/>
      <c r="U511" s="8"/>
      <c r="V511" s="8"/>
      <c r="W511" s="8"/>
      <c r="X511" s="8"/>
    </row>
    <row r="512" spans="1:45" s="7" customFormat="1" ht="20.25" thickTop="1" thickBot="1" x14ac:dyDescent="0.35">
      <c r="A512" s="143" t="s">
        <v>47</v>
      </c>
      <c r="B512" s="144"/>
      <c r="C512" s="145"/>
      <c r="D512" s="143" t="s">
        <v>48</v>
      </c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5"/>
      <c r="R512" s="146" t="s">
        <v>49</v>
      </c>
      <c r="S512" s="147"/>
      <c r="T512" s="147"/>
      <c r="U512" s="147"/>
      <c r="V512" s="147"/>
      <c r="W512" s="147"/>
      <c r="X512" s="148"/>
      <c r="Y512" s="143" t="s">
        <v>50</v>
      </c>
      <c r="Z512" s="144"/>
      <c r="AA512" s="145"/>
      <c r="AB512" s="143" t="s">
        <v>51</v>
      </c>
      <c r="AC512" s="144"/>
      <c r="AD512" s="145"/>
      <c r="AE512" s="143" t="s">
        <v>52</v>
      </c>
      <c r="AF512" s="144"/>
      <c r="AG512" s="145"/>
      <c r="AH512" s="143" t="s">
        <v>53</v>
      </c>
      <c r="AI512" s="144"/>
      <c r="AJ512" s="145"/>
      <c r="AK512" s="143" t="s">
        <v>54</v>
      </c>
      <c r="AL512" s="144"/>
      <c r="AM512" s="145"/>
      <c r="AN512" s="143" t="s">
        <v>55</v>
      </c>
      <c r="AO512" s="144"/>
      <c r="AP512" s="145"/>
    </row>
    <row r="513" spans="1:45" s="19" customFormat="1" ht="48" thickTop="1" thickBot="1" x14ac:dyDescent="0.75">
      <c r="A513" s="131">
        <f>VLOOKUP(1,'Fase Grupos'!$AM$122:$AP$129,2,FALSE)</f>
        <v>0</v>
      </c>
      <c r="B513" s="132"/>
      <c r="C513" s="133"/>
      <c r="D513" s="134">
        <f>VLOOKUP(1,'Fase Grupos'!$AM$122:$AP$129,3,FALSE)</f>
        <v>0</v>
      </c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6"/>
      <c r="R513" s="137">
        <f>VLOOKUP(1,'Fase Grupos'!$AM$122:$AP$129,4,FALSE)</f>
        <v>0</v>
      </c>
      <c r="S513" s="138"/>
      <c r="T513" s="138"/>
      <c r="U513" s="138"/>
      <c r="V513" s="138"/>
      <c r="W513" s="138"/>
      <c r="X513" s="139"/>
      <c r="Y513" s="140"/>
      <c r="Z513" s="141"/>
      <c r="AA513" s="142"/>
      <c r="AB513" s="140"/>
      <c r="AC513" s="141"/>
      <c r="AD513" s="142"/>
      <c r="AE513" s="140"/>
      <c r="AF513" s="141"/>
      <c r="AG513" s="142"/>
      <c r="AH513" s="140"/>
      <c r="AI513" s="141"/>
      <c r="AJ513" s="142"/>
      <c r="AK513" s="140"/>
      <c r="AL513" s="141"/>
      <c r="AM513" s="142"/>
      <c r="AN513" s="140"/>
      <c r="AO513" s="141"/>
      <c r="AP513" s="142"/>
      <c r="AS513" s="20"/>
    </row>
    <row r="514" spans="1:45" s="19" customFormat="1" ht="48" customHeight="1" thickTop="1" thickBot="1" x14ac:dyDescent="0.75">
      <c r="A514" s="131">
        <f>VLOOKUP(3,'Fase Grupos'!$AM$122:$AP$129,2,FALSE)</f>
        <v>0</v>
      </c>
      <c r="B514" s="132"/>
      <c r="C514" s="133"/>
      <c r="D514" s="134">
        <f>VLOOKUP(3,'Fase Grupos'!$AM$122:$AP$129,3,FALSE)</f>
        <v>0</v>
      </c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6"/>
      <c r="R514" s="137">
        <f>VLOOKUP(3,'Fase Grupos'!$AM$122:$AP$129,4,FALSE)</f>
        <v>0</v>
      </c>
      <c r="S514" s="138"/>
      <c r="T514" s="138"/>
      <c r="U514" s="138"/>
      <c r="V514" s="138"/>
      <c r="W514" s="138"/>
      <c r="X514" s="139"/>
      <c r="Y514" s="140"/>
      <c r="Z514" s="141"/>
      <c r="AA514" s="142"/>
      <c r="AB514" s="140"/>
      <c r="AC514" s="141"/>
      <c r="AD514" s="142"/>
      <c r="AE514" s="140"/>
      <c r="AF514" s="141"/>
      <c r="AG514" s="142"/>
      <c r="AH514" s="140"/>
      <c r="AI514" s="141"/>
      <c r="AJ514" s="142"/>
      <c r="AK514" s="140"/>
      <c r="AL514" s="141"/>
      <c r="AM514" s="142"/>
      <c r="AN514" s="140"/>
      <c r="AO514" s="141"/>
      <c r="AP514" s="142"/>
    </row>
    <row r="515" spans="1:45" s="7" customFormat="1" ht="24" customHeight="1" thickTop="1" x14ac:dyDescent="0.3">
      <c r="R515" s="8"/>
      <c r="S515" s="8"/>
      <c r="T515" s="8"/>
      <c r="U515" s="8"/>
      <c r="V515" s="8"/>
      <c r="W515" s="8"/>
      <c r="X515" s="8"/>
    </row>
    <row r="516" spans="1:45" s="7" customFormat="1" ht="19.5" thickBot="1" x14ac:dyDescent="0.35">
      <c r="A516" s="129" t="s">
        <v>56</v>
      </c>
      <c r="B516" s="129"/>
      <c r="C516" s="129"/>
      <c r="D516" s="129"/>
      <c r="E516" s="129"/>
      <c r="F516" s="24"/>
      <c r="G516" s="24"/>
      <c r="H516" s="11"/>
      <c r="I516" s="11"/>
      <c r="J516" s="11"/>
      <c r="K516" s="11"/>
      <c r="L516" s="11"/>
      <c r="M516" s="11"/>
      <c r="N516" s="11"/>
      <c r="O516" s="11"/>
      <c r="P516" s="11"/>
      <c r="Q516" s="129" t="s">
        <v>57</v>
      </c>
      <c r="R516" s="129"/>
      <c r="S516" s="129"/>
      <c r="T516" s="129"/>
      <c r="U516" s="129"/>
      <c r="V516" s="129"/>
      <c r="W516" s="129"/>
      <c r="X516" s="12"/>
      <c r="Y516" s="24"/>
      <c r="Z516" s="24"/>
      <c r="AA516" s="24"/>
      <c r="AB516" s="11"/>
      <c r="AC516" s="11"/>
      <c r="AD516" s="11"/>
      <c r="AE516" s="11"/>
      <c r="AF516" s="11"/>
      <c r="AG516" s="11"/>
      <c r="AH516" s="11"/>
      <c r="AI516" s="129" t="s">
        <v>58</v>
      </c>
      <c r="AJ516" s="129"/>
      <c r="AK516" s="129"/>
      <c r="AL516" s="130"/>
      <c r="AM516" s="130"/>
      <c r="AN516" s="13" t="s">
        <v>46</v>
      </c>
      <c r="AO516" s="130"/>
      <c r="AP516" s="130"/>
    </row>
    <row r="517" spans="1:45" s="14" customFormat="1" ht="13.5" thickTop="1" x14ac:dyDescent="0.2">
      <c r="R517" s="15"/>
      <c r="S517" s="15"/>
      <c r="T517" s="15"/>
      <c r="U517" s="15"/>
      <c r="V517" s="15"/>
      <c r="W517" s="15"/>
      <c r="X517" s="15"/>
    </row>
    <row r="518" spans="1:45" s="14" customFormat="1" ht="12.75" x14ac:dyDescent="0.2">
      <c r="R518" s="15"/>
      <c r="S518" s="15"/>
      <c r="T518" s="15"/>
      <c r="U518" s="15"/>
      <c r="V518" s="15"/>
      <c r="W518" s="15"/>
      <c r="X518" s="15"/>
    </row>
    <row r="519" spans="1:45" s="16" customFormat="1" ht="36" hidden="1" x14ac:dyDescent="0.55000000000000004">
      <c r="A519" s="156" t="str">
        <f>'Fase Grupos'!$AM$6</f>
        <v>Campeonato Nacional</v>
      </c>
      <c r="B519" s="156"/>
      <c r="C519" s="156"/>
      <c r="D519" s="156"/>
      <c r="E519" s="156"/>
      <c r="F519" s="156"/>
      <c r="G519" s="156"/>
      <c r="H519" s="156"/>
      <c r="I519" s="156"/>
      <c r="J519" s="156"/>
      <c r="K519" s="156"/>
      <c r="L519" s="156"/>
      <c r="M519" s="156"/>
      <c r="N519" s="156"/>
      <c r="O519" s="156"/>
      <c r="P519" s="156"/>
      <c r="Q519" s="156"/>
      <c r="R519" s="156"/>
      <c r="S519" s="156"/>
      <c r="T519" s="156"/>
      <c r="U519" s="156"/>
      <c r="V519" s="156"/>
      <c r="W519" s="156"/>
      <c r="X519" s="156"/>
      <c r="Y519" s="156"/>
      <c r="Z519" s="156"/>
      <c r="AA519" s="156"/>
      <c r="AB519" s="156"/>
      <c r="AC519" s="156"/>
      <c r="AD519" s="156"/>
      <c r="AE519" s="156"/>
      <c r="AF519" s="156"/>
      <c r="AG519" s="156"/>
      <c r="AH519" s="156"/>
      <c r="AI519" s="156"/>
      <c r="AJ519" s="156"/>
      <c r="AK519" s="156"/>
      <c r="AL519" s="156"/>
      <c r="AM519" s="156"/>
      <c r="AN519" s="156"/>
      <c r="AO519" s="156"/>
      <c r="AP519" s="156"/>
    </row>
    <row r="520" spans="1:45" s="17" customFormat="1" ht="26.25" hidden="1" x14ac:dyDescent="0.4">
      <c r="A520" s="157" t="s">
        <v>39</v>
      </c>
      <c r="B520" s="157"/>
      <c r="C520" s="157"/>
      <c r="D520" s="157"/>
      <c r="E520" s="157"/>
      <c r="F520" s="157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  <c r="X520" s="157"/>
      <c r="Y520" s="157"/>
      <c r="Z520" s="157"/>
      <c r="AA520" s="157"/>
      <c r="AB520" s="157"/>
      <c r="AC520" s="157"/>
      <c r="AD520" s="157"/>
      <c r="AE520" s="157"/>
      <c r="AF520" s="157"/>
      <c r="AG520" s="157"/>
      <c r="AH520" s="157"/>
      <c r="AI520" s="157"/>
      <c r="AJ520" s="157"/>
      <c r="AK520" s="157"/>
      <c r="AL520" s="157"/>
      <c r="AM520" s="157"/>
      <c r="AN520" s="157"/>
      <c r="AO520" s="157"/>
      <c r="AP520" s="157"/>
    </row>
    <row r="521" spans="1:45" s="7" customFormat="1" ht="19.5" hidden="1" thickBot="1" x14ac:dyDescent="0.35">
      <c r="A521" s="158" t="str">
        <f>CONCATENATE(SORTEIO!B12," ",SORTEIO!B14)</f>
        <v>Juvenil Masculino</v>
      </c>
      <c r="B521" s="158"/>
      <c r="C521" s="158"/>
      <c r="D521" s="158"/>
      <c r="E521" s="158"/>
      <c r="F521" s="158"/>
      <c r="G521" s="158"/>
      <c r="H521" s="158"/>
      <c r="I521" s="158"/>
      <c r="J521" s="158"/>
      <c r="K521" s="158"/>
      <c r="L521" s="158"/>
      <c r="M521" s="158"/>
      <c r="N521" s="158"/>
      <c r="R521" s="8"/>
      <c r="S521" s="8"/>
      <c r="T521" s="8"/>
      <c r="U521" s="8"/>
      <c r="V521" s="8"/>
      <c r="W521" s="8"/>
      <c r="X521" s="8"/>
    </row>
    <row r="522" spans="1:45" s="17" customFormat="1" ht="27.75" hidden="1" thickTop="1" thickBot="1" x14ac:dyDescent="0.45">
      <c r="A522" s="159" t="s">
        <v>40</v>
      </c>
      <c r="B522" s="160"/>
      <c r="C522" s="160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60"/>
      <c r="AD522" s="160"/>
      <c r="AE522" s="160"/>
      <c r="AF522" s="160"/>
      <c r="AG522" s="160"/>
      <c r="AH522" s="160"/>
      <c r="AI522" s="160"/>
      <c r="AJ522" s="160"/>
      <c r="AK522" s="160"/>
      <c r="AL522" s="160"/>
      <c r="AM522" s="160"/>
      <c r="AN522" s="160"/>
      <c r="AO522" s="160"/>
      <c r="AP522" s="161"/>
    </row>
    <row r="523" spans="1:45" s="7" customFormat="1" ht="20.25" hidden="1" thickTop="1" thickBot="1" x14ac:dyDescent="0.35">
      <c r="A523" s="143" t="s">
        <v>41</v>
      </c>
      <c r="B523" s="144"/>
      <c r="C523" s="144"/>
      <c r="D523" s="144"/>
      <c r="E523" s="144"/>
      <c r="F523" s="144"/>
      <c r="G523" s="145"/>
      <c r="H523" s="143" t="s">
        <v>42</v>
      </c>
      <c r="I523" s="144"/>
      <c r="J523" s="144"/>
      <c r="K523" s="144"/>
      <c r="L523" s="144"/>
      <c r="M523" s="144"/>
      <c r="N523" s="145"/>
      <c r="O523" s="143" t="s">
        <v>43</v>
      </c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5"/>
      <c r="AC523" s="143" t="s">
        <v>44</v>
      </c>
      <c r="AD523" s="144"/>
      <c r="AE523" s="144"/>
      <c r="AF523" s="144"/>
      <c r="AG523" s="144"/>
      <c r="AH523" s="144"/>
      <c r="AI523" s="145"/>
      <c r="AJ523" s="143" t="s">
        <v>45</v>
      </c>
      <c r="AK523" s="144"/>
      <c r="AL523" s="144"/>
      <c r="AM523" s="144"/>
      <c r="AN523" s="144"/>
      <c r="AO523" s="144"/>
      <c r="AP523" s="145"/>
    </row>
    <row r="524" spans="1:45" s="18" customFormat="1" ht="63" hidden="1" thickTop="1" thickBot="1" x14ac:dyDescent="0.95">
      <c r="A524" s="149">
        <v>2</v>
      </c>
      <c r="B524" s="150"/>
      <c r="C524" s="150"/>
      <c r="D524" s="150"/>
      <c r="E524" s="150"/>
      <c r="F524" s="150"/>
      <c r="G524" s="151"/>
      <c r="H524" s="149" t="s">
        <v>73</v>
      </c>
      <c r="I524" s="150"/>
      <c r="J524" s="150"/>
      <c r="K524" s="150"/>
      <c r="L524" s="150"/>
      <c r="M524" s="150"/>
      <c r="N524" s="151"/>
      <c r="O524" s="152"/>
      <c r="P524" s="150"/>
      <c r="Q524" s="150"/>
      <c r="R524" s="150"/>
      <c r="S524" s="150"/>
      <c r="T524" s="150"/>
      <c r="U524" s="150"/>
      <c r="V524" s="150"/>
      <c r="W524" s="150"/>
      <c r="X524" s="10" t="s">
        <v>46</v>
      </c>
      <c r="Y524" s="150"/>
      <c r="Z524" s="150"/>
      <c r="AA524" s="150"/>
      <c r="AB524" s="151"/>
      <c r="AC524" s="153"/>
      <c r="AD524" s="154"/>
      <c r="AE524" s="154"/>
      <c r="AF524" s="154"/>
      <c r="AG524" s="154"/>
      <c r="AH524" s="154"/>
      <c r="AI524" s="155"/>
      <c r="AJ524" s="153"/>
      <c r="AK524" s="154"/>
      <c r="AL524" s="154"/>
      <c r="AM524" s="154"/>
      <c r="AN524" s="154"/>
      <c r="AO524" s="154"/>
      <c r="AP524" s="155"/>
      <c r="AS524" s="7"/>
    </row>
    <row r="525" spans="1:45" s="7" customFormat="1" ht="20.25" hidden="1" thickTop="1" thickBot="1" x14ac:dyDescent="0.35">
      <c r="R525" s="8"/>
      <c r="S525" s="8"/>
      <c r="T525" s="8"/>
      <c r="U525" s="8"/>
      <c r="V525" s="8"/>
      <c r="W525" s="8"/>
      <c r="X525" s="8"/>
    </row>
    <row r="526" spans="1:45" s="7" customFormat="1" ht="20.25" hidden="1" thickTop="1" thickBot="1" x14ac:dyDescent="0.35">
      <c r="A526" s="143" t="s">
        <v>47</v>
      </c>
      <c r="B526" s="144"/>
      <c r="C526" s="145"/>
      <c r="D526" s="143" t="s">
        <v>48</v>
      </c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5"/>
      <c r="R526" s="146" t="s">
        <v>49</v>
      </c>
      <c r="S526" s="147"/>
      <c r="T526" s="147"/>
      <c r="U526" s="147"/>
      <c r="V526" s="147"/>
      <c r="W526" s="147"/>
      <c r="X526" s="148"/>
      <c r="Y526" s="143" t="s">
        <v>50</v>
      </c>
      <c r="Z526" s="144"/>
      <c r="AA526" s="145"/>
      <c r="AB526" s="143" t="s">
        <v>51</v>
      </c>
      <c r="AC526" s="144"/>
      <c r="AD526" s="145"/>
      <c r="AE526" s="143" t="s">
        <v>52</v>
      </c>
      <c r="AF526" s="144"/>
      <c r="AG526" s="145"/>
      <c r="AH526" s="143" t="s">
        <v>53</v>
      </c>
      <c r="AI526" s="144"/>
      <c r="AJ526" s="145"/>
      <c r="AK526" s="143" t="s">
        <v>54</v>
      </c>
      <c r="AL526" s="144"/>
      <c r="AM526" s="145"/>
      <c r="AN526" s="143" t="s">
        <v>55</v>
      </c>
      <c r="AO526" s="144"/>
      <c r="AP526" s="145"/>
    </row>
    <row r="527" spans="1:45" s="19" customFormat="1" ht="48" hidden="1" thickTop="1" thickBot="1" x14ac:dyDescent="0.75">
      <c r="A527" s="131">
        <f>VLOOKUP(2,'Fase Grupos'!$AM$122:$AP$129,2,FALSE)</f>
        <v>0</v>
      </c>
      <c r="B527" s="132"/>
      <c r="C527" s="133"/>
      <c r="D527" s="134">
        <f>VLOOKUP(2,'Fase Grupos'!$AM$122:$AP$129,3,FALSE)</f>
        <v>0</v>
      </c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6"/>
      <c r="R527" s="137">
        <f>VLOOKUP(2,'Fase Grupos'!$AM$122:$AP$129,4,FALSE)</f>
        <v>0</v>
      </c>
      <c r="S527" s="138"/>
      <c r="T527" s="138"/>
      <c r="U527" s="138"/>
      <c r="V527" s="138"/>
      <c r="W527" s="138"/>
      <c r="X527" s="139"/>
      <c r="Y527" s="140"/>
      <c r="Z527" s="141"/>
      <c r="AA527" s="142"/>
      <c r="AB527" s="140"/>
      <c r="AC527" s="141"/>
      <c r="AD527" s="142"/>
      <c r="AE527" s="140"/>
      <c r="AF527" s="141"/>
      <c r="AG527" s="142"/>
      <c r="AH527" s="140"/>
      <c r="AI527" s="141"/>
      <c r="AJ527" s="142"/>
      <c r="AK527" s="140"/>
      <c r="AL527" s="141"/>
      <c r="AM527" s="142"/>
      <c r="AN527" s="140"/>
      <c r="AO527" s="141"/>
      <c r="AP527" s="142"/>
      <c r="AS527" s="20"/>
    </row>
    <row r="528" spans="1:45" s="19" customFormat="1" ht="48" hidden="1" customHeight="1" thickTop="1" thickBot="1" x14ac:dyDescent="0.75">
      <c r="A528" s="131">
        <f>VLOOKUP(4,'Fase Grupos'!$AM$122:$AP$129,2,FALSE)</f>
        <v>0</v>
      </c>
      <c r="B528" s="132"/>
      <c r="C528" s="133"/>
      <c r="D528" s="134">
        <f>VLOOKUP(4,'Fase Grupos'!$AM$122:$AP$129,3,FALSE)</f>
        <v>0</v>
      </c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6"/>
      <c r="R528" s="137">
        <f>VLOOKUP(4,'Fase Grupos'!$AM$122:$AP$129,4,FALSE)</f>
        <v>0</v>
      </c>
      <c r="S528" s="138"/>
      <c r="T528" s="138"/>
      <c r="U528" s="138"/>
      <c r="V528" s="138"/>
      <c r="W528" s="138"/>
      <c r="X528" s="139"/>
      <c r="Y528" s="140"/>
      <c r="Z528" s="141"/>
      <c r="AA528" s="142"/>
      <c r="AB528" s="140"/>
      <c r="AC528" s="141"/>
      <c r="AD528" s="142"/>
      <c r="AE528" s="140"/>
      <c r="AF528" s="141"/>
      <c r="AG528" s="142"/>
      <c r="AH528" s="140"/>
      <c r="AI528" s="141"/>
      <c r="AJ528" s="142"/>
      <c r="AK528" s="140"/>
      <c r="AL528" s="141"/>
      <c r="AM528" s="142"/>
      <c r="AN528" s="140"/>
      <c r="AO528" s="141"/>
      <c r="AP528" s="142"/>
    </row>
    <row r="529" spans="1:45" s="7" customFormat="1" ht="24" hidden="1" customHeight="1" thickTop="1" x14ac:dyDescent="0.3">
      <c r="R529" s="8"/>
      <c r="S529" s="8"/>
      <c r="T529" s="8"/>
      <c r="U529" s="8"/>
      <c r="V529" s="8"/>
      <c r="W529" s="8"/>
      <c r="X529" s="8"/>
    </row>
    <row r="530" spans="1:45" s="7" customFormat="1" ht="19.5" hidden="1" thickBot="1" x14ac:dyDescent="0.35">
      <c r="A530" s="129" t="s">
        <v>56</v>
      </c>
      <c r="B530" s="129"/>
      <c r="C530" s="129"/>
      <c r="D530" s="129"/>
      <c r="E530" s="129"/>
      <c r="F530" s="24"/>
      <c r="G530" s="24"/>
      <c r="H530" s="11"/>
      <c r="I530" s="11"/>
      <c r="J530" s="11"/>
      <c r="K530" s="11"/>
      <c r="L530" s="11"/>
      <c r="M530" s="11"/>
      <c r="N530" s="11"/>
      <c r="O530" s="11"/>
      <c r="P530" s="11"/>
      <c r="Q530" s="129" t="s">
        <v>57</v>
      </c>
      <c r="R530" s="129"/>
      <c r="S530" s="129"/>
      <c r="T530" s="129"/>
      <c r="U530" s="129"/>
      <c r="V530" s="129"/>
      <c r="W530" s="129"/>
      <c r="X530" s="12"/>
      <c r="Y530" s="24"/>
      <c r="Z530" s="24"/>
      <c r="AA530" s="24"/>
      <c r="AB530" s="11"/>
      <c r="AC530" s="11"/>
      <c r="AD530" s="11"/>
      <c r="AE530" s="11"/>
      <c r="AF530" s="11"/>
      <c r="AG530" s="11"/>
      <c r="AH530" s="11"/>
      <c r="AI530" s="129" t="s">
        <v>58</v>
      </c>
      <c r="AJ530" s="129"/>
      <c r="AK530" s="129"/>
      <c r="AL530" s="130"/>
      <c r="AM530" s="130"/>
      <c r="AN530" s="13" t="s">
        <v>46</v>
      </c>
      <c r="AO530" s="130"/>
      <c r="AP530" s="130"/>
    </row>
    <row r="531" spans="1:45" s="14" customFormat="1" ht="13.5" hidden="1" thickTop="1" x14ac:dyDescent="0.2">
      <c r="R531" s="15"/>
      <c r="S531" s="15"/>
      <c r="T531" s="15"/>
      <c r="U531" s="15"/>
      <c r="V531" s="15"/>
      <c r="W531" s="15"/>
      <c r="X531" s="15"/>
    </row>
    <row r="532" spans="1:45" s="14" customFormat="1" ht="12.75" hidden="1" x14ac:dyDescent="0.2">
      <c r="R532" s="15"/>
      <c r="S532" s="15"/>
      <c r="T532" s="15"/>
      <c r="U532" s="15"/>
      <c r="V532" s="15"/>
      <c r="W532" s="15"/>
      <c r="X532" s="15"/>
    </row>
    <row r="533" spans="1:45" s="16" customFormat="1" ht="36" x14ac:dyDescent="0.55000000000000004">
      <c r="A533" s="156" t="str">
        <f>'Fase Grupos'!$AM$6</f>
        <v>Campeonato Nacional</v>
      </c>
      <c r="B533" s="156"/>
      <c r="C533" s="156"/>
      <c r="D533" s="156"/>
      <c r="E533" s="156"/>
      <c r="F533" s="156"/>
      <c r="G533" s="156"/>
      <c r="H533" s="156"/>
      <c r="I533" s="156"/>
      <c r="J533" s="156"/>
      <c r="K533" s="156"/>
      <c r="L533" s="156"/>
      <c r="M533" s="156"/>
      <c r="N533" s="156"/>
      <c r="O533" s="156"/>
      <c r="P533" s="156"/>
      <c r="Q533" s="156"/>
      <c r="R533" s="156"/>
      <c r="S533" s="156"/>
      <c r="T533" s="156"/>
      <c r="U533" s="156"/>
      <c r="V533" s="156"/>
      <c r="W533" s="156"/>
      <c r="X533" s="156"/>
      <c r="Y533" s="156"/>
      <c r="Z533" s="156"/>
      <c r="AA533" s="156"/>
      <c r="AB533" s="156"/>
      <c r="AC533" s="156"/>
      <c r="AD533" s="156"/>
      <c r="AE533" s="156"/>
      <c r="AF533" s="156"/>
      <c r="AG533" s="156"/>
      <c r="AH533" s="156"/>
      <c r="AI533" s="156"/>
      <c r="AJ533" s="156"/>
      <c r="AK533" s="156"/>
      <c r="AL533" s="156"/>
      <c r="AM533" s="156"/>
      <c r="AN533" s="156"/>
      <c r="AO533" s="156"/>
      <c r="AP533" s="156"/>
    </row>
    <row r="534" spans="1:45" s="17" customFormat="1" ht="26.25" x14ac:dyDescent="0.4">
      <c r="A534" s="157" t="s">
        <v>39</v>
      </c>
      <c r="B534" s="157"/>
      <c r="C534" s="157"/>
      <c r="D534" s="157"/>
      <c r="E534" s="157"/>
      <c r="F534" s="157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  <c r="Q534" s="157"/>
      <c r="R534" s="157"/>
      <c r="S534" s="157"/>
      <c r="T534" s="157"/>
      <c r="U534" s="157"/>
      <c r="V534" s="157"/>
      <c r="W534" s="157"/>
      <c r="X534" s="157"/>
      <c r="Y534" s="157"/>
      <c r="Z534" s="157"/>
      <c r="AA534" s="157"/>
      <c r="AB534" s="157"/>
      <c r="AC534" s="157"/>
      <c r="AD534" s="157"/>
      <c r="AE534" s="157"/>
      <c r="AF534" s="157"/>
      <c r="AG534" s="157"/>
      <c r="AH534" s="157"/>
      <c r="AI534" s="157"/>
      <c r="AJ534" s="157"/>
      <c r="AK534" s="157"/>
      <c r="AL534" s="157"/>
      <c r="AM534" s="157"/>
      <c r="AN534" s="157"/>
      <c r="AO534" s="157"/>
      <c r="AP534" s="157"/>
    </row>
    <row r="535" spans="1:45" s="7" customFormat="1" ht="19.5" thickBot="1" x14ac:dyDescent="0.35">
      <c r="A535" s="158" t="str">
        <f>CONCATENATE(SORTEIO!B12," ",SORTEIO!B14)</f>
        <v>Juvenil Masculino</v>
      </c>
      <c r="B535" s="158"/>
      <c r="C535" s="158"/>
      <c r="D535" s="158"/>
      <c r="E535" s="158"/>
      <c r="F535" s="158"/>
      <c r="G535" s="158"/>
      <c r="H535" s="158"/>
      <c r="I535" s="158"/>
      <c r="J535" s="158"/>
      <c r="K535" s="158"/>
      <c r="L535" s="158"/>
      <c r="M535" s="158"/>
      <c r="N535" s="158"/>
      <c r="R535" s="8"/>
      <c r="S535" s="8"/>
      <c r="T535" s="8"/>
      <c r="U535" s="8"/>
      <c r="V535" s="8"/>
      <c r="W535" s="8"/>
      <c r="X535" s="8"/>
    </row>
    <row r="536" spans="1:45" s="17" customFormat="1" ht="27.75" thickTop="1" thickBot="1" x14ac:dyDescent="0.45">
      <c r="A536" s="159" t="s">
        <v>40</v>
      </c>
      <c r="B536" s="160"/>
      <c r="C536" s="160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60"/>
      <c r="AD536" s="160"/>
      <c r="AE536" s="160"/>
      <c r="AF536" s="160"/>
      <c r="AG536" s="160"/>
      <c r="AH536" s="160"/>
      <c r="AI536" s="160"/>
      <c r="AJ536" s="160"/>
      <c r="AK536" s="160"/>
      <c r="AL536" s="160"/>
      <c r="AM536" s="160"/>
      <c r="AN536" s="160"/>
      <c r="AO536" s="160"/>
      <c r="AP536" s="161"/>
    </row>
    <row r="537" spans="1:45" s="7" customFormat="1" ht="20.25" thickTop="1" thickBot="1" x14ac:dyDescent="0.35">
      <c r="A537" s="143" t="s">
        <v>41</v>
      </c>
      <c r="B537" s="144"/>
      <c r="C537" s="144"/>
      <c r="D537" s="144"/>
      <c r="E537" s="144"/>
      <c r="F537" s="144"/>
      <c r="G537" s="145"/>
      <c r="H537" s="143" t="s">
        <v>42</v>
      </c>
      <c r="I537" s="144"/>
      <c r="J537" s="144"/>
      <c r="K537" s="144"/>
      <c r="L537" s="144"/>
      <c r="M537" s="144"/>
      <c r="N537" s="145"/>
      <c r="O537" s="143" t="s">
        <v>43</v>
      </c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  <c r="AA537" s="144"/>
      <c r="AB537" s="145"/>
      <c r="AC537" s="143" t="s">
        <v>44</v>
      </c>
      <c r="AD537" s="144"/>
      <c r="AE537" s="144"/>
      <c r="AF537" s="144"/>
      <c r="AG537" s="144"/>
      <c r="AH537" s="144"/>
      <c r="AI537" s="145"/>
      <c r="AJ537" s="143" t="s">
        <v>45</v>
      </c>
      <c r="AK537" s="144"/>
      <c r="AL537" s="144"/>
      <c r="AM537" s="144"/>
      <c r="AN537" s="144"/>
      <c r="AO537" s="144"/>
      <c r="AP537" s="145"/>
    </row>
    <row r="538" spans="1:45" s="18" customFormat="1" ht="63" thickTop="1" thickBot="1" x14ac:dyDescent="0.95">
      <c r="A538" s="149">
        <v>2</v>
      </c>
      <c r="B538" s="150"/>
      <c r="C538" s="150"/>
      <c r="D538" s="150"/>
      <c r="E538" s="150"/>
      <c r="F538" s="150"/>
      <c r="G538" s="151"/>
      <c r="H538" s="149" t="s">
        <v>73</v>
      </c>
      <c r="I538" s="150"/>
      <c r="J538" s="150"/>
      <c r="K538" s="150"/>
      <c r="L538" s="150"/>
      <c r="M538" s="150"/>
      <c r="N538" s="151"/>
      <c r="O538" s="152"/>
      <c r="P538" s="150"/>
      <c r="Q538" s="150"/>
      <c r="R538" s="150"/>
      <c r="S538" s="150"/>
      <c r="T538" s="150"/>
      <c r="U538" s="150"/>
      <c r="V538" s="150"/>
      <c r="W538" s="150"/>
      <c r="X538" s="10" t="s">
        <v>46</v>
      </c>
      <c r="Y538" s="150"/>
      <c r="Z538" s="150"/>
      <c r="AA538" s="150"/>
      <c r="AB538" s="151"/>
      <c r="AC538" s="153"/>
      <c r="AD538" s="154"/>
      <c r="AE538" s="154"/>
      <c r="AF538" s="154"/>
      <c r="AG538" s="154"/>
      <c r="AH538" s="154"/>
      <c r="AI538" s="155"/>
      <c r="AJ538" s="153"/>
      <c r="AK538" s="154"/>
      <c r="AL538" s="154"/>
      <c r="AM538" s="154"/>
      <c r="AN538" s="154"/>
      <c r="AO538" s="154"/>
      <c r="AP538" s="155"/>
      <c r="AS538" s="7"/>
    </row>
    <row r="539" spans="1:45" s="7" customFormat="1" ht="20.25" thickTop="1" thickBot="1" x14ac:dyDescent="0.35">
      <c r="R539" s="8"/>
      <c r="S539" s="8"/>
      <c r="T539" s="8"/>
      <c r="U539" s="8"/>
      <c r="V539" s="8"/>
      <c r="W539" s="8"/>
      <c r="X539" s="8"/>
    </row>
    <row r="540" spans="1:45" s="7" customFormat="1" ht="20.25" thickTop="1" thickBot="1" x14ac:dyDescent="0.35">
      <c r="A540" s="143" t="s">
        <v>47</v>
      </c>
      <c r="B540" s="144"/>
      <c r="C540" s="145"/>
      <c r="D540" s="143" t="s">
        <v>48</v>
      </c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5"/>
      <c r="R540" s="146" t="s">
        <v>49</v>
      </c>
      <c r="S540" s="147"/>
      <c r="T540" s="147"/>
      <c r="U540" s="147"/>
      <c r="V540" s="147"/>
      <c r="W540" s="147"/>
      <c r="X540" s="148"/>
      <c r="Y540" s="143" t="s">
        <v>50</v>
      </c>
      <c r="Z540" s="144"/>
      <c r="AA540" s="145"/>
      <c r="AB540" s="143" t="s">
        <v>51</v>
      </c>
      <c r="AC540" s="144"/>
      <c r="AD540" s="145"/>
      <c r="AE540" s="143" t="s">
        <v>52</v>
      </c>
      <c r="AF540" s="144"/>
      <c r="AG540" s="145"/>
      <c r="AH540" s="143" t="s">
        <v>53</v>
      </c>
      <c r="AI540" s="144"/>
      <c r="AJ540" s="145"/>
      <c r="AK540" s="143" t="s">
        <v>54</v>
      </c>
      <c r="AL540" s="144"/>
      <c r="AM540" s="145"/>
      <c r="AN540" s="143" t="s">
        <v>55</v>
      </c>
      <c r="AO540" s="144"/>
      <c r="AP540" s="145"/>
    </row>
    <row r="541" spans="1:45" s="19" customFormat="1" ht="48" thickTop="1" thickBot="1" x14ac:dyDescent="0.75">
      <c r="A541" s="131">
        <f>VLOOKUP(1,'Fase Grupos'!$AM$122:$AP$129,2,FALSE)</f>
        <v>0</v>
      </c>
      <c r="B541" s="132"/>
      <c r="C541" s="133"/>
      <c r="D541" s="134">
        <f>VLOOKUP(1,'Fase Grupos'!$AM$122:$AP$129,3,FALSE)</f>
        <v>0</v>
      </c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6"/>
      <c r="R541" s="137">
        <f>VLOOKUP(1,'Fase Grupos'!$AM$122:$AP$129,4,FALSE)</f>
        <v>0</v>
      </c>
      <c r="S541" s="138"/>
      <c r="T541" s="138"/>
      <c r="U541" s="138"/>
      <c r="V541" s="138"/>
      <c r="W541" s="138"/>
      <c r="X541" s="139"/>
      <c r="Y541" s="140"/>
      <c r="Z541" s="141"/>
      <c r="AA541" s="142"/>
      <c r="AB541" s="140"/>
      <c r="AC541" s="141"/>
      <c r="AD541" s="142"/>
      <c r="AE541" s="140"/>
      <c r="AF541" s="141"/>
      <c r="AG541" s="142"/>
      <c r="AH541" s="140"/>
      <c r="AI541" s="141"/>
      <c r="AJ541" s="142"/>
      <c r="AK541" s="140"/>
      <c r="AL541" s="141"/>
      <c r="AM541" s="142"/>
      <c r="AN541" s="140"/>
      <c r="AO541" s="141"/>
      <c r="AP541" s="142"/>
      <c r="AS541" s="20"/>
    </row>
    <row r="542" spans="1:45" s="19" customFormat="1" ht="48" customHeight="1" thickTop="1" thickBot="1" x14ac:dyDescent="0.75">
      <c r="A542" s="131">
        <f>VLOOKUP(2,'Fase Grupos'!$AM$122:$AP$129,2,FALSE)</f>
        <v>0</v>
      </c>
      <c r="B542" s="132"/>
      <c r="C542" s="133"/>
      <c r="D542" s="134">
        <f>VLOOKUP(2,'Fase Grupos'!$AM$122:$AP$129,3,FALSE)</f>
        <v>0</v>
      </c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6"/>
      <c r="R542" s="137">
        <f>VLOOKUP(2,'Fase Grupos'!$AM$122:$AP$129,4,FALSE)</f>
        <v>0</v>
      </c>
      <c r="S542" s="138"/>
      <c r="T542" s="138"/>
      <c r="U542" s="138"/>
      <c r="V542" s="138"/>
      <c r="W542" s="138"/>
      <c r="X542" s="139"/>
      <c r="Y542" s="140"/>
      <c r="Z542" s="141"/>
      <c r="AA542" s="142"/>
      <c r="AB542" s="140"/>
      <c r="AC542" s="141"/>
      <c r="AD542" s="142"/>
      <c r="AE542" s="140"/>
      <c r="AF542" s="141"/>
      <c r="AG542" s="142"/>
      <c r="AH542" s="140"/>
      <c r="AI542" s="141"/>
      <c r="AJ542" s="142"/>
      <c r="AK542" s="140"/>
      <c r="AL542" s="141"/>
      <c r="AM542" s="142"/>
      <c r="AN542" s="140"/>
      <c r="AO542" s="141"/>
      <c r="AP542" s="142"/>
    </row>
    <row r="543" spans="1:45" s="7" customFormat="1" ht="24" customHeight="1" thickTop="1" x14ac:dyDescent="0.3">
      <c r="R543" s="8"/>
      <c r="S543" s="8"/>
      <c r="T543" s="8"/>
      <c r="U543" s="8"/>
      <c r="V543" s="8"/>
      <c r="W543" s="8"/>
      <c r="X543" s="8"/>
    </row>
    <row r="544" spans="1:45" s="7" customFormat="1" ht="19.5" thickBot="1" x14ac:dyDescent="0.35">
      <c r="A544" s="129" t="s">
        <v>56</v>
      </c>
      <c r="B544" s="129"/>
      <c r="C544" s="129"/>
      <c r="D544" s="129"/>
      <c r="E544" s="129"/>
      <c r="F544" s="24"/>
      <c r="G544" s="24"/>
      <c r="H544" s="11"/>
      <c r="I544" s="11"/>
      <c r="J544" s="11"/>
      <c r="K544" s="11"/>
      <c r="L544" s="11"/>
      <c r="M544" s="11"/>
      <c r="N544" s="11"/>
      <c r="O544" s="11"/>
      <c r="P544" s="11"/>
      <c r="Q544" s="129" t="s">
        <v>57</v>
      </c>
      <c r="R544" s="129"/>
      <c r="S544" s="129"/>
      <c r="T544" s="129"/>
      <c r="U544" s="129"/>
      <c r="V544" s="129"/>
      <c r="W544" s="129"/>
      <c r="X544" s="12"/>
      <c r="Y544" s="24"/>
      <c r="Z544" s="24"/>
      <c r="AA544" s="24"/>
      <c r="AB544" s="11"/>
      <c r="AC544" s="11"/>
      <c r="AD544" s="11"/>
      <c r="AE544" s="11"/>
      <c r="AF544" s="11"/>
      <c r="AG544" s="11"/>
      <c r="AH544" s="11"/>
      <c r="AI544" s="129" t="s">
        <v>58</v>
      </c>
      <c r="AJ544" s="129"/>
      <c r="AK544" s="129"/>
      <c r="AL544" s="130"/>
      <c r="AM544" s="130"/>
      <c r="AN544" s="13" t="s">
        <v>46</v>
      </c>
      <c r="AO544" s="130"/>
      <c r="AP544" s="130"/>
    </row>
    <row r="545" spans="1:45" s="14" customFormat="1" ht="13.5" thickTop="1" x14ac:dyDescent="0.2">
      <c r="R545" s="15"/>
      <c r="S545" s="15"/>
      <c r="T545" s="15"/>
      <c r="U545" s="15"/>
      <c r="V545" s="15"/>
      <c r="W545" s="15"/>
      <c r="X545" s="15"/>
    </row>
    <row r="546" spans="1:45" s="14" customFormat="1" ht="12.75" x14ac:dyDescent="0.2">
      <c r="R546" s="15"/>
      <c r="S546" s="15"/>
      <c r="T546" s="15"/>
      <c r="U546" s="15"/>
      <c r="V546" s="15"/>
      <c r="W546" s="15"/>
      <c r="X546" s="15"/>
    </row>
    <row r="547" spans="1:45" s="16" customFormat="1" ht="36" hidden="1" x14ac:dyDescent="0.55000000000000004">
      <c r="A547" s="156" t="str">
        <f>'Fase Grupos'!$AM$6</f>
        <v>Campeonato Nacional</v>
      </c>
      <c r="B547" s="156"/>
      <c r="C547" s="156"/>
      <c r="D547" s="156"/>
      <c r="E547" s="156"/>
      <c r="F547" s="156"/>
      <c r="G547" s="156"/>
      <c r="H547" s="156"/>
      <c r="I547" s="156"/>
      <c r="J547" s="156"/>
      <c r="K547" s="156"/>
      <c r="L547" s="156"/>
      <c r="M547" s="156"/>
      <c r="N547" s="156"/>
      <c r="O547" s="156"/>
      <c r="P547" s="156"/>
      <c r="Q547" s="156"/>
      <c r="R547" s="156"/>
      <c r="S547" s="156"/>
      <c r="T547" s="156"/>
      <c r="U547" s="156"/>
      <c r="V547" s="156"/>
      <c r="W547" s="156"/>
      <c r="X547" s="156"/>
      <c r="Y547" s="156"/>
      <c r="Z547" s="156"/>
      <c r="AA547" s="156"/>
      <c r="AB547" s="156"/>
      <c r="AC547" s="156"/>
      <c r="AD547" s="156"/>
      <c r="AE547" s="156"/>
      <c r="AF547" s="156"/>
      <c r="AG547" s="156"/>
      <c r="AH547" s="156"/>
      <c r="AI547" s="156"/>
      <c r="AJ547" s="156"/>
      <c r="AK547" s="156"/>
      <c r="AL547" s="156"/>
      <c r="AM547" s="156"/>
      <c r="AN547" s="156"/>
      <c r="AO547" s="156"/>
      <c r="AP547" s="156"/>
    </row>
    <row r="548" spans="1:45" s="17" customFormat="1" ht="26.25" hidden="1" x14ac:dyDescent="0.4">
      <c r="A548" s="157" t="s">
        <v>39</v>
      </c>
      <c r="B548" s="157"/>
      <c r="C548" s="157"/>
      <c r="D548" s="157"/>
      <c r="E548" s="157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57"/>
      <c r="Z548" s="157"/>
      <c r="AA548" s="157"/>
      <c r="AB548" s="157"/>
      <c r="AC548" s="157"/>
      <c r="AD548" s="157"/>
      <c r="AE548" s="157"/>
      <c r="AF548" s="157"/>
      <c r="AG548" s="157"/>
      <c r="AH548" s="157"/>
      <c r="AI548" s="157"/>
      <c r="AJ548" s="157"/>
      <c r="AK548" s="157"/>
      <c r="AL548" s="157"/>
      <c r="AM548" s="157"/>
      <c r="AN548" s="157"/>
      <c r="AO548" s="157"/>
      <c r="AP548" s="157"/>
    </row>
    <row r="549" spans="1:45" s="7" customFormat="1" ht="19.5" hidden="1" thickBot="1" x14ac:dyDescent="0.35">
      <c r="A549" s="158" t="str">
        <f>CONCATENATE(SORTEIO!B12," ",SORTEIO!B14)</f>
        <v>Juvenil Masculino</v>
      </c>
      <c r="B549" s="158"/>
      <c r="C549" s="158"/>
      <c r="D549" s="158"/>
      <c r="E549" s="158"/>
      <c r="F549" s="158"/>
      <c r="G549" s="158"/>
      <c r="H549" s="158"/>
      <c r="I549" s="158"/>
      <c r="J549" s="158"/>
      <c r="K549" s="158"/>
      <c r="L549" s="158"/>
      <c r="M549" s="158"/>
      <c r="N549" s="158"/>
      <c r="R549" s="8"/>
      <c r="S549" s="8"/>
      <c r="T549" s="8"/>
      <c r="U549" s="8"/>
      <c r="V549" s="8"/>
      <c r="W549" s="8"/>
      <c r="X549" s="8"/>
    </row>
    <row r="550" spans="1:45" s="17" customFormat="1" ht="27.75" hidden="1" thickTop="1" thickBot="1" x14ac:dyDescent="0.45">
      <c r="A550" s="159" t="s">
        <v>40</v>
      </c>
      <c r="B550" s="160"/>
      <c r="C550" s="160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60"/>
      <c r="AD550" s="160"/>
      <c r="AE550" s="160"/>
      <c r="AF550" s="160"/>
      <c r="AG550" s="160"/>
      <c r="AH550" s="160"/>
      <c r="AI550" s="160"/>
      <c r="AJ550" s="160"/>
      <c r="AK550" s="160"/>
      <c r="AL550" s="160"/>
      <c r="AM550" s="160"/>
      <c r="AN550" s="160"/>
      <c r="AO550" s="160"/>
      <c r="AP550" s="161"/>
    </row>
    <row r="551" spans="1:45" s="7" customFormat="1" ht="20.25" hidden="1" thickTop="1" thickBot="1" x14ac:dyDescent="0.35">
      <c r="A551" s="143" t="s">
        <v>41</v>
      </c>
      <c r="B551" s="144"/>
      <c r="C551" s="144"/>
      <c r="D551" s="144"/>
      <c r="E551" s="144"/>
      <c r="F551" s="144"/>
      <c r="G551" s="145"/>
      <c r="H551" s="143" t="s">
        <v>42</v>
      </c>
      <c r="I551" s="144"/>
      <c r="J551" s="144"/>
      <c r="K551" s="144"/>
      <c r="L551" s="144"/>
      <c r="M551" s="144"/>
      <c r="N551" s="145"/>
      <c r="O551" s="143" t="s">
        <v>43</v>
      </c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  <c r="AA551" s="144"/>
      <c r="AB551" s="145"/>
      <c r="AC551" s="143" t="s">
        <v>44</v>
      </c>
      <c r="AD551" s="144"/>
      <c r="AE551" s="144"/>
      <c r="AF551" s="144"/>
      <c r="AG551" s="144"/>
      <c r="AH551" s="144"/>
      <c r="AI551" s="145"/>
      <c r="AJ551" s="143" t="s">
        <v>45</v>
      </c>
      <c r="AK551" s="144"/>
      <c r="AL551" s="144"/>
      <c r="AM551" s="144"/>
      <c r="AN551" s="144"/>
      <c r="AO551" s="144"/>
      <c r="AP551" s="145"/>
    </row>
    <row r="552" spans="1:45" s="18" customFormat="1" ht="63" hidden="1" thickTop="1" thickBot="1" x14ac:dyDescent="0.95">
      <c r="A552" s="149">
        <v>4</v>
      </c>
      <c r="B552" s="150"/>
      <c r="C552" s="150"/>
      <c r="D552" s="150"/>
      <c r="E552" s="150"/>
      <c r="F552" s="150"/>
      <c r="G552" s="151"/>
      <c r="H552" s="149" t="s">
        <v>73</v>
      </c>
      <c r="I552" s="150"/>
      <c r="J552" s="150"/>
      <c r="K552" s="150"/>
      <c r="L552" s="150"/>
      <c r="M552" s="150"/>
      <c r="N552" s="151"/>
      <c r="O552" s="152"/>
      <c r="P552" s="150"/>
      <c r="Q552" s="150"/>
      <c r="R552" s="150"/>
      <c r="S552" s="150"/>
      <c r="T552" s="150"/>
      <c r="U552" s="150"/>
      <c r="V552" s="150"/>
      <c r="W552" s="150"/>
      <c r="X552" s="10" t="s">
        <v>46</v>
      </c>
      <c r="Y552" s="150"/>
      <c r="Z552" s="150"/>
      <c r="AA552" s="150"/>
      <c r="AB552" s="151"/>
      <c r="AC552" s="153"/>
      <c r="AD552" s="154"/>
      <c r="AE552" s="154"/>
      <c r="AF552" s="154"/>
      <c r="AG552" s="154"/>
      <c r="AH552" s="154"/>
      <c r="AI552" s="155"/>
      <c r="AJ552" s="153"/>
      <c r="AK552" s="154"/>
      <c r="AL552" s="154"/>
      <c r="AM552" s="154"/>
      <c r="AN552" s="154"/>
      <c r="AO552" s="154"/>
      <c r="AP552" s="155"/>
      <c r="AS552" s="7"/>
    </row>
    <row r="553" spans="1:45" s="7" customFormat="1" ht="20.25" hidden="1" thickTop="1" thickBot="1" x14ac:dyDescent="0.35">
      <c r="R553" s="8"/>
      <c r="S553" s="8"/>
      <c r="T553" s="8"/>
      <c r="U553" s="8"/>
      <c r="V553" s="8"/>
      <c r="W553" s="8"/>
      <c r="X553" s="8"/>
    </row>
    <row r="554" spans="1:45" s="7" customFormat="1" ht="20.25" hidden="1" thickTop="1" thickBot="1" x14ac:dyDescent="0.35">
      <c r="A554" s="143" t="s">
        <v>47</v>
      </c>
      <c r="B554" s="144"/>
      <c r="C554" s="145"/>
      <c r="D554" s="143" t="s">
        <v>48</v>
      </c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5"/>
      <c r="R554" s="146" t="s">
        <v>49</v>
      </c>
      <c r="S554" s="147"/>
      <c r="T554" s="147"/>
      <c r="U554" s="147"/>
      <c r="V554" s="147"/>
      <c r="W554" s="147"/>
      <c r="X554" s="148"/>
      <c r="Y554" s="143" t="s">
        <v>50</v>
      </c>
      <c r="Z554" s="144"/>
      <c r="AA554" s="145"/>
      <c r="AB554" s="143" t="s">
        <v>51</v>
      </c>
      <c r="AC554" s="144"/>
      <c r="AD554" s="145"/>
      <c r="AE554" s="143" t="s">
        <v>52</v>
      </c>
      <c r="AF554" s="144"/>
      <c r="AG554" s="145"/>
      <c r="AH554" s="143" t="s">
        <v>53</v>
      </c>
      <c r="AI554" s="144"/>
      <c r="AJ554" s="145"/>
      <c r="AK554" s="143" t="s">
        <v>54</v>
      </c>
      <c r="AL554" s="144"/>
      <c r="AM554" s="145"/>
      <c r="AN554" s="143" t="s">
        <v>55</v>
      </c>
      <c r="AO554" s="144"/>
      <c r="AP554" s="145"/>
    </row>
    <row r="555" spans="1:45" s="19" customFormat="1" ht="48" hidden="1" thickTop="1" thickBot="1" x14ac:dyDescent="0.75">
      <c r="A555" s="131">
        <f>VLOOKUP(3,'Fase Grupos'!$AM$122:$AP$129,2,FALSE)</f>
        <v>0</v>
      </c>
      <c r="B555" s="132"/>
      <c r="C555" s="133"/>
      <c r="D555" s="134">
        <f>VLOOKUP(3,'Fase Grupos'!$AM$122:$AP$129,3,FALSE)</f>
        <v>0</v>
      </c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6"/>
      <c r="R555" s="137">
        <f>VLOOKUP(3,'Fase Grupos'!$AM$122:$AP$129,4,FALSE)</f>
        <v>0</v>
      </c>
      <c r="S555" s="138"/>
      <c r="T555" s="138"/>
      <c r="U555" s="138"/>
      <c r="V555" s="138"/>
      <c r="W555" s="138"/>
      <c r="X555" s="139"/>
      <c r="Y555" s="140"/>
      <c r="Z555" s="141"/>
      <c r="AA555" s="142"/>
      <c r="AB555" s="140"/>
      <c r="AC555" s="141"/>
      <c r="AD555" s="142"/>
      <c r="AE555" s="140"/>
      <c r="AF555" s="141"/>
      <c r="AG555" s="142"/>
      <c r="AH555" s="140"/>
      <c r="AI555" s="141"/>
      <c r="AJ555" s="142"/>
      <c r="AK555" s="140"/>
      <c r="AL555" s="141"/>
      <c r="AM555" s="142"/>
      <c r="AN555" s="140"/>
      <c r="AO555" s="141"/>
      <c r="AP555" s="142"/>
      <c r="AS555" s="20"/>
    </row>
    <row r="556" spans="1:45" s="19" customFormat="1" ht="48" hidden="1" customHeight="1" thickTop="1" thickBot="1" x14ac:dyDescent="0.75">
      <c r="A556" s="131">
        <f>VLOOKUP(4,'Fase Grupos'!$AM$122:$AP$129,2,FALSE)</f>
        <v>0</v>
      </c>
      <c r="B556" s="132"/>
      <c r="C556" s="133"/>
      <c r="D556" s="134">
        <f>VLOOKUP(4,'Fase Grupos'!$AM$122:$AP$129,3,FALSE)</f>
        <v>0</v>
      </c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6"/>
      <c r="R556" s="137">
        <f>VLOOKUP(4,'Fase Grupos'!$AM$122:$AP$129,4,FALSE)</f>
        <v>0</v>
      </c>
      <c r="S556" s="138"/>
      <c r="T556" s="138"/>
      <c r="U556" s="138"/>
      <c r="V556" s="138"/>
      <c r="W556" s="138"/>
      <c r="X556" s="139"/>
      <c r="Y556" s="140"/>
      <c r="Z556" s="141"/>
      <c r="AA556" s="142"/>
      <c r="AB556" s="140"/>
      <c r="AC556" s="141"/>
      <c r="AD556" s="142"/>
      <c r="AE556" s="140"/>
      <c r="AF556" s="141"/>
      <c r="AG556" s="142"/>
      <c r="AH556" s="140"/>
      <c r="AI556" s="141"/>
      <c r="AJ556" s="142"/>
      <c r="AK556" s="140"/>
      <c r="AL556" s="141"/>
      <c r="AM556" s="142"/>
      <c r="AN556" s="140"/>
      <c r="AO556" s="141"/>
      <c r="AP556" s="142"/>
    </row>
    <row r="557" spans="1:45" s="7" customFormat="1" ht="24" hidden="1" customHeight="1" thickTop="1" x14ac:dyDescent="0.3">
      <c r="R557" s="8"/>
      <c r="S557" s="8"/>
      <c r="T557" s="8"/>
      <c r="U557" s="8"/>
      <c r="V557" s="8"/>
      <c r="W557" s="8"/>
      <c r="X557" s="8"/>
    </row>
    <row r="558" spans="1:45" s="7" customFormat="1" ht="19.5" hidden="1" thickBot="1" x14ac:dyDescent="0.35">
      <c r="A558" s="129" t="s">
        <v>56</v>
      </c>
      <c r="B558" s="129"/>
      <c r="C558" s="129"/>
      <c r="D558" s="129"/>
      <c r="E558" s="129"/>
      <c r="F558" s="24"/>
      <c r="G558" s="24"/>
      <c r="H558" s="11"/>
      <c r="I558" s="11"/>
      <c r="J558" s="11"/>
      <c r="K558" s="11"/>
      <c r="L558" s="11"/>
      <c r="M558" s="11"/>
      <c r="N558" s="11"/>
      <c r="O558" s="11"/>
      <c r="P558" s="11"/>
      <c r="Q558" s="129" t="s">
        <v>57</v>
      </c>
      <c r="R558" s="129"/>
      <c r="S558" s="129"/>
      <c r="T558" s="129"/>
      <c r="U558" s="129"/>
      <c r="V558" s="129"/>
      <c r="W558" s="129"/>
      <c r="X558" s="12"/>
      <c r="Y558" s="24"/>
      <c r="Z558" s="24"/>
      <c r="AA558" s="24"/>
      <c r="AB558" s="11"/>
      <c r="AC558" s="11"/>
      <c r="AD558" s="11"/>
      <c r="AE558" s="11"/>
      <c r="AF558" s="11"/>
      <c r="AG558" s="11"/>
      <c r="AH558" s="11"/>
      <c r="AI558" s="129" t="s">
        <v>58</v>
      </c>
      <c r="AJ558" s="129"/>
      <c r="AK558" s="129"/>
      <c r="AL558" s="130"/>
      <c r="AM558" s="130"/>
      <c r="AN558" s="13" t="s">
        <v>46</v>
      </c>
      <c r="AO558" s="130"/>
      <c r="AP558" s="130"/>
    </row>
    <row r="559" spans="1:45" s="14" customFormat="1" ht="13.5" hidden="1" thickTop="1" x14ac:dyDescent="0.2">
      <c r="R559" s="15"/>
      <c r="S559" s="15"/>
      <c r="T559" s="15"/>
      <c r="U559" s="15"/>
      <c r="V559" s="15"/>
      <c r="W559" s="15"/>
      <c r="X559" s="15"/>
    </row>
    <row r="560" spans="1:45" s="14" customFormat="1" ht="12.75" hidden="1" x14ac:dyDescent="0.2">
      <c r="R560" s="15"/>
      <c r="S560" s="15"/>
      <c r="T560" s="15"/>
      <c r="U560" s="15"/>
      <c r="V560" s="15"/>
      <c r="W560" s="15"/>
      <c r="X560" s="15"/>
    </row>
    <row r="561" spans="1:45" s="16" customFormat="1" ht="36" hidden="1" x14ac:dyDescent="0.55000000000000004">
      <c r="A561" s="156" t="str">
        <f>'Fase Grupos'!$AM$6</f>
        <v>Campeonato Nacional</v>
      </c>
      <c r="B561" s="156"/>
      <c r="C561" s="156"/>
      <c r="D561" s="156"/>
      <c r="E561" s="156"/>
      <c r="F561" s="156"/>
      <c r="G561" s="156"/>
      <c r="H561" s="156"/>
      <c r="I561" s="156"/>
      <c r="J561" s="156"/>
      <c r="K561" s="156"/>
      <c r="L561" s="156"/>
      <c r="M561" s="156"/>
      <c r="N561" s="156"/>
      <c r="O561" s="156"/>
      <c r="P561" s="156"/>
      <c r="Q561" s="156"/>
      <c r="R561" s="156"/>
      <c r="S561" s="156"/>
      <c r="T561" s="156"/>
      <c r="U561" s="156"/>
      <c r="V561" s="156"/>
      <c r="W561" s="156"/>
      <c r="X561" s="156"/>
      <c r="Y561" s="156"/>
      <c r="Z561" s="156"/>
      <c r="AA561" s="156"/>
      <c r="AB561" s="156"/>
      <c r="AC561" s="156"/>
      <c r="AD561" s="156"/>
      <c r="AE561" s="156"/>
      <c r="AF561" s="156"/>
      <c r="AG561" s="156"/>
      <c r="AH561" s="156"/>
      <c r="AI561" s="156"/>
      <c r="AJ561" s="156"/>
      <c r="AK561" s="156"/>
      <c r="AL561" s="156"/>
      <c r="AM561" s="156"/>
      <c r="AN561" s="156"/>
      <c r="AO561" s="156"/>
      <c r="AP561" s="156"/>
    </row>
    <row r="562" spans="1:45" s="17" customFormat="1" ht="26.25" hidden="1" x14ac:dyDescent="0.4">
      <c r="A562" s="157" t="s">
        <v>39</v>
      </c>
      <c r="B562" s="157"/>
      <c r="C562" s="157"/>
      <c r="D562" s="157"/>
      <c r="E562" s="157"/>
      <c r="F562" s="15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  <c r="Q562" s="157"/>
      <c r="R562" s="157"/>
      <c r="S562" s="157"/>
      <c r="T562" s="157"/>
      <c r="U562" s="157"/>
      <c r="V562" s="157"/>
      <c r="W562" s="157"/>
      <c r="X562" s="157"/>
      <c r="Y562" s="157"/>
      <c r="Z562" s="157"/>
      <c r="AA562" s="157"/>
      <c r="AB562" s="157"/>
      <c r="AC562" s="157"/>
      <c r="AD562" s="157"/>
      <c r="AE562" s="157"/>
      <c r="AF562" s="157"/>
      <c r="AG562" s="157"/>
      <c r="AH562" s="157"/>
      <c r="AI562" s="157"/>
      <c r="AJ562" s="157"/>
      <c r="AK562" s="157"/>
      <c r="AL562" s="157"/>
      <c r="AM562" s="157"/>
      <c r="AN562" s="157"/>
      <c r="AO562" s="157"/>
      <c r="AP562" s="157"/>
    </row>
    <row r="563" spans="1:45" s="7" customFormat="1" ht="19.5" hidden="1" thickBot="1" x14ac:dyDescent="0.35">
      <c r="A563" s="158" t="str">
        <f>CONCATENATE(SORTEIO!B12," ",SORTEIO!B14)</f>
        <v>Juvenil Masculino</v>
      </c>
      <c r="B563" s="158"/>
      <c r="C563" s="158"/>
      <c r="D563" s="158"/>
      <c r="E563" s="158"/>
      <c r="F563" s="158"/>
      <c r="G563" s="158"/>
      <c r="H563" s="158"/>
      <c r="I563" s="158"/>
      <c r="J563" s="158"/>
      <c r="K563" s="158"/>
      <c r="L563" s="158"/>
      <c r="M563" s="158"/>
      <c r="N563" s="158"/>
      <c r="R563" s="8"/>
      <c r="S563" s="8"/>
      <c r="T563" s="8"/>
      <c r="U563" s="8"/>
      <c r="V563" s="8"/>
      <c r="W563" s="8"/>
      <c r="X563" s="8"/>
    </row>
    <row r="564" spans="1:45" s="17" customFormat="1" ht="27.75" hidden="1" thickTop="1" thickBot="1" x14ac:dyDescent="0.45">
      <c r="A564" s="159" t="s">
        <v>40</v>
      </c>
      <c r="B564" s="160"/>
      <c r="C564" s="160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60"/>
      <c r="AD564" s="160"/>
      <c r="AE564" s="160"/>
      <c r="AF564" s="160"/>
      <c r="AG564" s="160"/>
      <c r="AH564" s="160"/>
      <c r="AI564" s="160"/>
      <c r="AJ564" s="160"/>
      <c r="AK564" s="160"/>
      <c r="AL564" s="160"/>
      <c r="AM564" s="160"/>
      <c r="AN564" s="160"/>
      <c r="AO564" s="160"/>
      <c r="AP564" s="161"/>
    </row>
    <row r="565" spans="1:45" s="7" customFormat="1" ht="20.25" hidden="1" thickTop="1" thickBot="1" x14ac:dyDescent="0.35">
      <c r="A565" s="143" t="s">
        <v>41</v>
      </c>
      <c r="B565" s="144"/>
      <c r="C565" s="144"/>
      <c r="D565" s="144"/>
      <c r="E565" s="144"/>
      <c r="F565" s="144"/>
      <c r="G565" s="145"/>
      <c r="H565" s="143" t="s">
        <v>42</v>
      </c>
      <c r="I565" s="144"/>
      <c r="J565" s="144"/>
      <c r="K565" s="144"/>
      <c r="L565" s="144"/>
      <c r="M565" s="144"/>
      <c r="N565" s="145"/>
      <c r="O565" s="143" t="s">
        <v>43</v>
      </c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  <c r="AA565" s="144"/>
      <c r="AB565" s="145"/>
      <c r="AC565" s="143" t="s">
        <v>44</v>
      </c>
      <c r="AD565" s="144"/>
      <c r="AE565" s="144"/>
      <c r="AF565" s="144"/>
      <c r="AG565" s="144"/>
      <c r="AH565" s="144"/>
      <c r="AI565" s="145"/>
      <c r="AJ565" s="143" t="s">
        <v>45</v>
      </c>
      <c r="AK565" s="144"/>
      <c r="AL565" s="144"/>
      <c r="AM565" s="144"/>
      <c r="AN565" s="144"/>
      <c r="AO565" s="144"/>
      <c r="AP565" s="145"/>
    </row>
    <row r="566" spans="1:45" s="18" customFormat="1" ht="63" hidden="1" thickTop="1" thickBot="1" x14ac:dyDescent="0.95">
      <c r="A566" s="149">
        <v>5</v>
      </c>
      <c r="B566" s="150"/>
      <c r="C566" s="150"/>
      <c r="D566" s="150"/>
      <c r="E566" s="150"/>
      <c r="F566" s="150"/>
      <c r="G566" s="151"/>
      <c r="H566" s="149" t="s">
        <v>73</v>
      </c>
      <c r="I566" s="150"/>
      <c r="J566" s="150"/>
      <c r="K566" s="150"/>
      <c r="L566" s="150"/>
      <c r="M566" s="150"/>
      <c r="N566" s="151"/>
      <c r="O566" s="152"/>
      <c r="P566" s="150"/>
      <c r="Q566" s="150"/>
      <c r="R566" s="150"/>
      <c r="S566" s="150"/>
      <c r="T566" s="150"/>
      <c r="U566" s="150"/>
      <c r="V566" s="150"/>
      <c r="W566" s="150"/>
      <c r="X566" s="10" t="s">
        <v>46</v>
      </c>
      <c r="Y566" s="150"/>
      <c r="Z566" s="150"/>
      <c r="AA566" s="150"/>
      <c r="AB566" s="151"/>
      <c r="AC566" s="153"/>
      <c r="AD566" s="154"/>
      <c r="AE566" s="154"/>
      <c r="AF566" s="154"/>
      <c r="AG566" s="154"/>
      <c r="AH566" s="154"/>
      <c r="AI566" s="155"/>
      <c r="AJ566" s="153"/>
      <c r="AK566" s="154"/>
      <c r="AL566" s="154"/>
      <c r="AM566" s="154"/>
      <c r="AN566" s="154"/>
      <c r="AO566" s="154"/>
      <c r="AP566" s="155"/>
      <c r="AS566" s="7"/>
    </row>
    <row r="567" spans="1:45" s="7" customFormat="1" ht="20.25" hidden="1" thickTop="1" thickBot="1" x14ac:dyDescent="0.35">
      <c r="R567" s="8"/>
      <c r="S567" s="8"/>
      <c r="T567" s="8"/>
      <c r="U567" s="8"/>
      <c r="V567" s="8"/>
      <c r="W567" s="8"/>
      <c r="X567" s="8"/>
    </row>
    <row r="568" spans="1:45" s="7" customFormat="1" ht="20.25" hidden="1" thickTop="1" thickBot="1" x14ac:dyDescent="0.35">
      <c r="A568" s="143" t="s">
        <v>47</v>
      </c>
      <c r="B568" s="144"/>
      <c r="C568" s="145"/>
      <c r="D568" s="143" t="s">
        <v>48</v>
      </c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5"/>
      <c r="R568" s="146" t="s">
        <v>49</v>
      </c>
      <c r="S568" s="147"/>
      <c r="T568" s="147"/>
      <c r="U568" s="147"/>
      <c r="V568" s="147"/>
      <c r="W568" s="147"/>
      <c r="X568" s="148"/>
      <c r="Y568" s="143" t="s">
        <v>50</v>
      </c>
      <c r="Z568" s="144"/>
      <c r="AA568" s="145"/>
      <c r="AB568" s="143" t="s">
        <v>51</v>
      </c>
      <c r="AC568" s="144"/>
      <c r="AD568" s="145"/>
      <c r="AE568" s="143" t="s">
        <v>52</v>
      </c>
      <c r="AF568" s="144"/>
      <c r="AG568" s="145"/>
      <c r="AH568" s="143" t="s">
        <v>53</v>
      </c>
      <c r="AI568" s="144"/>
      <c r="AJ568" s="145"/>
      <c r="AK568" s="143" t="s">
        <v>54</v>
      </c>
      <c r="AL568" s="144"/>
      <c r="AM568" s="145"/>
      <c r="AN568" s="143" t="s">
        <v>55</v>
      </c>
      <c r="AO568" s="144"/>
      <c r="AP568" s="145"/>
    </row>
    <row r="569" spans="1:45" s="19" customFormat="1" ht="48" hidden="1" thickTop="1" thickBot="1" x14ac:dyDescent="0.75">
      <c r="A569" s="131">
        <f>VLOOKUP(1,'Fase Grupos'!$AM$122:$AP$129,2,FALSE)</f>
        <v>0</v>
      </c>
      <c r="B569" s="132"/>
      <c r="C569" s="133"/>
      <c r="D569" s="134">
        <f>VLOOKUP(1,'Fase Grupos'!$AM$122:$AP$129,3,FALSE)</f>
        <v>0</v>
      </c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6"/>
      <c r="R569" s="137">
        <f>VLOOKUP(1,'Fase Grupos'!$AM$122:$AP$129,4,FALSE)</f>
        <v>0</v>
      </c>
      <c r="S569" s="138"/>
      <c r="T569" s="138"/>
      <c r="U569" s="138"/>
      <c r="V569" s="138"/>
      <c r="W569" s="138"/>
      <c r="X569" s="139"/>
      <c r="Y569" s="140"/>
      <c r="Z569" s="141"/>
      <c r="AA569" s="142"/>
      <c r="AB569" s="140"/>
      <c r="AC569" s="141"/>
      <c r="AD569" s="142"/>
      <c r="AE569" s="140"/>
      <c r="AF569" s="141"/>
      <c r="AG569" s="142"/>
      <c r="AH569" s="140"/>
      <c r="AI569" s="141"/>
      <c r="AJ569" s="142"/>
      <c r="AK569" s="140"/>
      <c r="AL569" s="141"/>
      <c r="AM569" s="142"/>
      <c r="AN569" s="140"/>
      <c r="AO569" s="141"/>
      <c r="AP569" s="142"/>
      <c r="AS569" s="20"/>
    </row>
    <row r="570" spans="1:45" s="19" customFormat="1" ht="48" hidden="1" customHeight="1" thickTop="1" thickBot="1" x14ac:dyDescent="0.75">
      <c r="A570" s="131">
        <f>VLOOKUP(4,'Fase Grupos'!$AM$122:$AP$129,2,FALSE)</f>
        <v>0</v>
      </c>
      <c r="B570" s="132"/>
      <c r="C570" s="133"/>
      <c r="D570" s="134">
        <f>VLOOKUP(4,'Fase Grupos'!$AM$122:$AP$129,3,FALSE)</f>
        <v>0</v>
      </c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6"/>
      <c r="R570" s="137">
        <f>VLOOKUP(4,'Fase Grupos'!$AM$122:$AP$129,4,FALSE)</f>
        <v>0</v>
      </c>
      <c r="S570" s="138"/>
      <c r="T570" s="138"/>
      <c r="U570" s="138"/>
      <c r="V570" s="138"/>
      <c r="W570" s="138"/>
      <c r="X570" s="139"/>
      <c r="Y570" s="140"/>
      <c r="Z570" s="141"/>
      <c r="AA570" s="142"/>
      <c r="AB570" s="140"/>
      <c r="AC570" s="141"/>
      <c r="AD570" s="142"/>
      <c r="AE570" s="140"/>
      <c r="AF570" s="141"/>
      <c r="AG570" s="142"/>
      <c r="AH570" s="140"/>
      <c r="AI570" s="141"/>
      <c r="AJ570" s="142"/>
      <c r="AK570" s="140"/>
      <c r="AL570" s="141"/>
      <c r="AM570" s="142"/>
      <c r="AN570" s="140"/>
      <c r="AO570" s="141"/>
      <c r="AP570" s="142"/>
    </row>
    <row r="571" spans="1:45" s="7" customFormat="1" ht="24" hidden="1" customHeight="1" thickTop="1" x14ac:dyDescent="0.3">
      <c r="R571" s="8"/>
      <c r="S571" s="8"/>
      <c r="T571" s="8"/>
      <c r="U571" s="8"/>
      <c r="V571" s="8"/>
      <c r="W571" s="8"/>
      <c r="X571" s="8"/>
    </row>
    <row r="572" spans="1:45" s="7" customFormat="1" ht="19.5" hidden="1" thickBot="1" x14ac:dyDescent="0.35">
      <c r="A572" s="129" t="s">
        <v>56</v>
      </c>
      <c r="B572" s="129"/>
      <c r="C572" s="129"/>
      <c r="D572" s="129"/>
      <c r="E572" s="129"/>
      <c r="F572" s="24"/>
      <c r="G572" s="24"/>
      <c r="H572" s="11"/>
      <c r="I572" s="11"/>
      <c r="J572" s="11"/>
      <c r="K572" s="11"/>
      <c r="L572" s="11"/>
      <c r="M572" s="11"/>
      <c r="N572" s="11"/>
      <c r="O572" s="11"/>
      <c r="P572" s="11"/>
      <c r="Q572" s="129" t="s">
        <v>57</v>
      </c>
      <c r="R572" s="129"/>
      <c r="S572" s="129"/>
      <c r="T572" s="129"/>
      <c r="U572" s="129"/>
      <c r="V572" s="129"/>
      <c r="W572" s="129"/>
      <c r="X572" s="12"/>
      <c r="Y572" s="24"/>
      <c r="Z572" s="24"/>
      <c r="AA572" s="24"/>
      <c r="AB572" s="11"/>
      <c r="AC572" s="11"/>
      <c r="AD572" s="11"/>
      <c r="AE572" s="11"/>
      <c r="AF572" s="11"/>
      <c r="AG572" s="11"/>
      <c r="AH572" s="11"/>
      <c r="AI572" s="129" t="s">
        <v>58</v>
      </c>
      <c r="AJ572" s="129"/>
      <c r="AK572" s="129"/>
      <c r="AL572" s="130"/>
      <c r="AM572" s="130"/>
      <c r="AN572" s="13" t="s">
        <v>46</v>
      </c>
      <c r="AO572" s="130"/>
      <c r="AP572" s="130"/>
    </row>
    <row r="573" spans="1:45" s="14" customFormat="1" ht="13.5" hidden="1" thickTop="1" x14ac:dyDescent="0.2">
      <c r="R573" s="15"/>
      <c r="S573" s="15"/>
      <c r="T573" s="15"/>
      <c r="U573" s="15"/>
      <c r="V573" s="15"/>
      <c r="W573" s="15"/>
      <c r="X573" s="15"/>
    </row>
    <row r="574" spans="1:45" s="14" customFormat="1" ht="12.75" hidden="1" x14ac:dyDescent="0.2">
      <c r="R574" s="15"/>
      <c r="S574" s="15"/>
      <c r="T574" s="15"/>
      <c r="U574" s="15"/>
      <c r="V574" s="15"/>
      <c r="W574" s="15"/>
      <c r="X574" s="15"/>
    </row>
    <row r="575" spans="1:45" s="16" customFormat="1" ht="36" x14ac:dyDescent="0.55000000000000004">
      <c r="A575" s="156" t="str">
        <f>'Fase Grupos'!$AM$6</f>
        <v>Campeonato Nacional</v>
      </c>
      <c r="B575" s="156"/>
      <c r="C575" s="156"/>
      <c r="D575" s="156"/>
      <c r="E575" s="156"/>
      <c r="F575" s="156"/>
      <c r="G575" s="156"/>
      <c r="H575" s="156"/>
      <c r="I575" s="156"/>
      <c r="J575" s="156"/>
      <c r="K575" s="156"/>
      <c r="L575" s="156"/>
      <c r="M575" s="156"/>
      <c r="N575" s="156"/>
      <c r="O575" s="156"/>
      <c r="P575" s="156"/>
      <c r="Q575" s="156"/>
      <c r="R575" s="156"/>
      <c r="S575" s="156"/>
      <c r="T575" s="156"/>
      <c r="U575" s="156"/>
      <c r="V575" s="156"/>
      <c r="W575" s="156"/>
      <c r="X575" s="156"/>
      <c r="Y575" s="156"/>
      <c r="Z575" s="156"/>
      <c r="AA575" s="156"/>
      <c r="AB575" s="156"/>
      <c r="AC575" s="156"/>
      <c r="AD575" s="156"/>
      <c r="AE575" s="156"/>
      <c r="AF575" s="156"/>
      <c r="AG575" s="156"/>
      <c r="AH575" s="156"/>
      <c r="AI575" s="156"/>
      <c r="AJ575" s="156"/>
      <c r="AK575" s="156"/>
      <c r="AL575" s="156"/>
      <c r="AM575" s="156"/>
      <c r="AN575" s="156"/>
      <c r="AO575" s="156"/>
      <c r="AP575" s="156"/>
    </row>
    <row r="576" spans="1:45" s="17" customFormat="1" ht="26.25" x14ac:dyDescent="0.4">
      <c r="A576" s="157" t="s">
        <v>39</v>
      </c>
      <c r="B576" s="157"/>
      <c r="C576" s="157"/>
      <c r="D576" s="157"/>
      <c r="E576" s="157"/>
      <c r="F576" s="157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  <c r="Q576" s="157"/>
      <c r="R576" s="157"/>
      <c r="S576" s="157"/>
      <c r="T576" s="157"/>
      <c r="U576" s="157"/>
      <c r="V576" s="157"/>
      <c r="W576" s="157"/>
      <c r="X576" s="157"/>
      <c r="Y576" s="157"/>
      <c r="Z576" s="157"/>
      <c r="AA576" s="157"/>
      <c r="AB576" s="157"/>
      <c r="AC576" s="157"/>
      <c r="AD576" s="157"/>
      <c r="AE576" s="157"/>
      <c r="AF576" s="157"/>
      <c r="AG576" s="157"/>
      <c r="AH576" s="157"/>
      <c r="AI576" s="157"/>
      <c r="AJ576" s="157"/>
      <c r="AK576" s="157"/>
      <c r="AL576" s="157"/>
      <c r="AM576" s="157"/>
      <c r="AN576" s="157"/>
      <c r="AO576" s="157"/>
      <c r="AP576" s="157"/>
    </row>
    <row r="577" spans="1:45" s="7" customFormat="1" ht="19.5" thickBot="1" x14ac:dyDescent="0.35">
      <c r="A577" s="158" t="str">
        <f>CONCATENATE(SORTEIO!B12," ",SORTEIO!B14)</f>
        <v>Juvenil Masculino</v>
      </c>
      <c r="B577" s="158"/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58"/>
      <c r="N577" s="158"/>
      <c r="R577" s="8"/>
      <c r="S577" s="8"/>
      <c r="T577" s="8"/>
      <c r="U577" s="8"/>
      <c r="V577" s="8"/>
      <c r="W577" s="8"/>
      <c r="X577" s="8"/>
    </row>
    <row r="578" spans="1:45" s="17" customFormat="1" ht="27.75" thickTop="1" thickBot="1" x14ac:dyDescent="0.45">
      <c r="A578" s="159" t="s">
        <v>40</v>
      </c>
      <c r="B578" s="160"/>
      <c r="C578" s="160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60"/>
      <c r="AD578" s="160"/>
      <c r="AE578" s="160"/>
      <c r="AF578" s="160"/>
      <c r="AG578" s="160"/>
      <c r="AH578" s="160"/>
      <c r="AI578" s="160"/>
      <c r="AJ578" s="160"/>
      <c r="AK578" s="160"/>
      <c r="AL578" s="160"/>
      <c r="AM578" s="160"/>
      <c r="AN578" s="160"/>
      <c r="AO578" s="160"/>
      <c r="AP578" s="161"/>
    </row>
    <row r="579" spans="1:45" s="7" customFormat="1" ht="20.25" thickTop="1" thickBot="1" x14ac:dyDescent="0.35">
      <c r="A579" s="143" t="s">
        <v>41</v>
      </c>
      <c r="B579" s="144"/>
      <c r="C579" s="144"/>
      <c r="D579" s="144"/>
      <c r="E579" s="144"/>
      <c r="F579" s="144"/>
      <c r="G579" s="145"/>
      <c r="H579" s="143" t="s">
        <v>42</v>
      </c>
      <c r="I579" s="144"/>
      <c r="J579" s="144"/>
      <c r="K579" s="144"/>
      <c r="L579" s="144"/>
      <c r="M579" s="144"/>
      <c r="N579" s="145"/>
      <c r="O579" s="143" t="s">
        <v>43</v>
      </c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  <c r="AA579" s="144"/>
      <c r="AB579" s="145"/>
      <c r="AC579" s="143" t="s">
        <v>44</v>
      </c>
      <c r="AD579" s="144"/>
      <c r="AE579" s="144"/>
      <c r="AF579" s="144"/>
      <c r="AG579" s="144"/>
      <c r="AH579" s="144"/>
      <c r="AI579" s="145"/>
      <c r="AJ579" s="143" t="s">
        <v>45</v>
      </c>
      <c r="AK579" s="144"/>
      <c r="AL579" s="144"/>
      <c r="AM579" s="144"/>
      <c r="AN579" s="144"/>
      <c r="AO579" s="144"/>
      <c r="AP579" s="145"/>
    </row>
    <row r="580" spans="1:45" s="18" customFormat="1" ht="63" thickTop="1" thickBot="1" x14ac:dyDescent="0.95">
      <c r="A580" s="149">
        <v>3</v>
      </c>
      <c r="B580" s="150"/>
      <c r="C580" s="150"/>
      <c r="D580" s="150"/>
      <c r="E580" s="150"/>
      <c r="F580" s="150"/>
      <c r="G580" s="151"/>
      <c r="H580" s="149" t="s">
        <v>73</v>
      </c>
      <c r="I580" s="150"/>
      <c r="J580" s="150"/>
      <c r="K580" s="150"/>
      <c r="L580" s="150"/>
      <c r="M580" s="150"/>
      <c r="N580" s="151"/>
      <c r="O580" s="152"/>
      <c r="P580" s="150"/>
      <c r="Q580" s="150"/>
      <c r="R580" s="150"/>
      <c r="S580" s="150"/>
      <c r="T580" s="150"/>
      <c r="U580" s="150"/>
      <c r="V580" s="150"/>
      <c r="W580" s="150"/>
      <c r="X580" s="10" t="s">
        <v>46</v>
      </c>
      <c r="Y580" s="150"/>
      <c r="Z580" s="150"/>
      <c r="AA580" s="150"/>
      <c r="AB580" s="151"/>
      <c r="AC580" s="153"/>
      <c r="AD580" s="154"/>
      <c r="AE580" s="154"/>
      <c r="AF580" s="154"/>
      <c r="AG580" s="154"/>
      <c r="AH580" s="154"/>
      <c r="AI580" s="155"/>
      <c r="AJ580" s="153"/>
      <c r="AK580" s="154"/>
      <c r="AL580" s="154"/>
      <c r="AM580" s="154"/>
      <c r="AN580" s="154"/>
      <c r="AO580" s="154"/>
      <c r="AP580" s="155"/>
      <c r="AS580" s="7"/>
    </row>
    <row r="581" spans="1:45" s="7" customFormat="1" ht="20.25" thickTop="1" thickBot="1" x14ac:dyDescent="0.35">
      <c r="R581" s="8"/>
      <c r="S581" s="8"/>
      <c r="T581" s="8"/>
      <c r="U581" s="8"/>
      <c r="V581" s="8"/>
      <c r="W581" s="8"/>
      <c r="X581" s="8"/>
    </row>
    <row r="582" spans="1:45" s="7" customFormat="1" ht="20.25" thickTop="1" thickBot="1" x14ac:dyDescent="0.35">
      <c r="A582" s="143" t="s">
        <v>47</v>
      </c>
      <c r="B582" s="144"/>
      <c r="C582" s="145"/>
      <c r="D582" s="143" t="s">
        <v>48</v>
      </c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5"/>
      <c r="R582" s="146" t="s">
        <v>49</v>
      </c>
      <c r="S582" s="147"/>
      <c r="T582" s="147"/>
      <c r="U582" s="147"/>
      <c r="V582" s="147"/>
      <c r="W582" s="147"/>
      <c r="X582" s="148"/>
      <c r="Y582" s="143" t="s">
        <v>50</v>
      </c>
      <c r="Z582" s="144"/>
      <c r="AA582" s="145"/>
      <c r="AB582" s="143" t="s">
        <v>51</v>
      </c>
      <c r="AC582" s="144"/>
      <c r="AD582" s="145"/>
      <c r="AE582" s="143" t="s">
        <v>52</v>
      </c>
      <c r="AF582" s="144"/>
      <c r="AG582" s="145"/>
      <c r="AH582" s="143" t="s">
        <v>53</v>
      </c>
      <c r="AI582" s="144"/>
      <c r="AJ582" s="145"/>
      <c r="AK582" s="143" t="s">
        <v>54</v>
      </c>
      <c r="AL582" s="144"/>
      <c r="AM582" s="145"/>
      <c r="AN582" s="143" t="s">
        <v>55</v>
      </c>
      <c r="AO582" s="144"/>
      <c r="AP582" s="145"/>
    </row>
    <row r="583" spans="1:45" s="19" customFormat="1" ht="48" thickTop="1" thickBot="1" x14ac:dyDescent="0.75">
      <c r="A583" s="131">
        <f>VLOOKUP(2,'Fase Grupos'!$AM$122:$AP$129,2,FALSE)</f>
        <v>0</v>
      </c>
      <c r="B583" s="132"/>
      <c r="C583" s="133"/>
      <c r="D583" s="134">
        <f>VLOOKUP(2,'Fase Grupos'!$AM$122:$AP$129,3,FALSE)</f>
        <v>0</v>
      </c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6"/>
      <c r="R583" s="137">
        <f>VLOOKUP(2,'Fase Grupos'!$AM$122:$AP$129,4,FALSE)</f>
        <v>0</v>
      </c>
      <c r="S583" s="138"/>
      <c r="T583" s="138"/>
      <c r="U583" s="138"/>
      <c r="V583" s="138"/>
      <c r="W583" s="138"/>
      <c r="X583" s="139"/>
      <c r="Y583" s="140"/>
      <c r="Z583" s="141"/>
      <c r="AA583" s="142"/>
      <c r="AB583" s="140"/>
      <c r="AC583" s="141"/>
      <c r="AD583" s="142"/>
      <c r="AE583" s="140"/>
      <c r="AF583" s="141"/>
      <c r="AG583" s="142"/>
      <c r="AH583" s="140"/>
      <c r="AI583" s="141"/>
      <c r="AJ583" s="142"/>
      <c r="AK583" s="140"/>
      <c r="AL583" s="141"/>
      <c r="AM583" s="142"/>
      <c r="AN583" s="140"/>
      <c r="AO583" s="141"/>
      <c r="AP583" s="142"/>
      <c r="AS583" s="20"/>
    </row>
    <row r="584" spans="1:45" s="19" customFormat="1" ht="48" customHeight="1" thickTop="1" thickBot="1" x14ac:dyDescent="0.75">
      <c r="A584" s="131">
        <f>VLOOKUP(3,'Fase Grupos'!$AM$122:$AP$129,2,FALSE)</f>
        <v>0</v>
      </c>
      <c r="B584" s="132"/>
      <c r="C584" s="133"/>
      <c r="D584" s="134">
        <f>VLOOKUP(3,'Fase Grupos'!$AM$122:$AP$129,3,FALSE)</f>
        <v>0</v>
      </c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6"/>
      <c r="R584" s="137">
        <f>VLOOKUP(3,'Fase Grupos'!$AM$122:$AP$129,4,FALSE)</f>
        <v>0</v>
      </c>
      <c r="S584" s="138"/>
      <c r="T584" s="138"/>
      <c r="U584" s="138"/>
      <c r="V584" s="138"/>
      <c r="W584" s="138"/>
      <c r="X584" s="139"/>
      <c r="Y584" s="140"/>
      <c r="Z584" s="141"/>
      <c r="AA584" s="142"/>
      <c r="AB584" s="140"/>
      <c r="AC584" s="141"/>
      <c r="AD584" s="142"/>
      <c r="AE584" s="140"/>
      <c r="AF584" s="141"/>
      <c r="AG584" s="142"/>
      <c r="AH584" s="140"/>
      <c r="AI584" s="141"/>
      <c r="AJ584" s="142"/>
      <c r="AK584" s="140"/>
      <c r="AL584" s="141"/>
      <c r="AM584" s="142"/>
      <c r="AN584" s="140"/>
      <c r="AO584" s="141"/>
      <c r="AP584" s="142"/>
    </row>
    <row r="585" spans="1:45" s="7" customFormat="1" ht="24" customHeight="1" thickTop="1" x14ac:dyDescent="0.3">
      <c r="R585" s="8"/>
      <c r="S585" s="8"/>
      <c r="T585" s="8"/>
      <c r="U585" s="8"/>
      <c r="V585" s="8"/>
      <c r="W585" s="8"/>
      <c r="X585" s="8"/>
    </row>
    <row r="586" spans="1:45" s="7" customFormat="1" ht="19.5" thickBot="1" x14ac:dyDescent="0.35">
      <c r="A586" s="129" t="s">
        <v>56</v>
      </c>
      <c r="B586" s="129"/>
      <c r="C586" s="129"/>
      <c r="D586" s="129"/>
      <c r="E586" s="129"/>
      <c r="F586" s="24"/>
      <c r="G586" s="24"/>
      <c r="H586" s="11"/>
      <c r="I586" s="11"/>
      <c r="J586" s="11"/>
      <c r="K586" s="11"/>
      <c r="L586" s="11"/>
      <c r="M586" s="11"/>
      <c r="N586" s="11"/>
      <c r="O586" s="11"/>
      <c r="P586" s="11"/>
      <c r="Q586" s="129" t="s">
        <v>57</v>
      </c>
      <c r="R586" s="129"/>
      <c r="S586" s="129"/>
      <c r="T586" s="129"/>
      <c r="U586" s="129"/>
      <c r="V586" s="129"/>
      <c r="W586" s="129"/>
      <c r="X586" s="12"/>
      <c r="Y586" s="24"/>
      <c r="Z586" s="24"/>
      <c r="AA586" s="24"/>
      <c r="AB586" s="11"/>
      <c r="AC586" s="11"/>
      <c r="AD586" s="11"/>
      <c r="AE586" s="11"/>
      <c r="AF586" s="11"/>
      <c r="AG586" s="11"/>
      <c r="AH586" s="11"/>
      <c r="AI586" s="129" t="s">
        <v>58</v>
      </c>
      <c r="AJ586" s="129"/>
      <c r="AK586" s="129"/>
      <c r="AL586" s="130"/>
      <c r="AM586" s="130"/>
      <c r="AN586" s="13" t="s">
        <v>46</v>
      </c>
      <c r="AO586" s="130"/>
      <c r="AP586" s="130"/>
    </row>
    <row r="587" spans="1:45" s="14" customFormat="1" ht="13.5" thickTop="1" x14ac:dyDescent="0.2">
      <c r="R587" s="15"/>
      <c r="S587" s="15"/>
      <c r="T587" s="15"/>
      <c r="U587" s="15"/>
      <c r="V587" s="15"/>
      <c r="W587" s="15"/>
      <c r="X587" s="15"/>
    </row>
    <row r="588" spans="1:45" s="14" customFormat="1" ht="12.75" x14ac:dyDescent="0.2">
      <c r="R588" s="15"/>
      <c r="S588" s="15"/>
      <c r="T588" s="15"/>
      <c r="U588" s="15"/>
      <c r="V588" s="15"/>
      <c r="W588" s="15"/>
      <c r="X588" s="15"/>
    </row>
    <row r="589" spans="1:45" s="16" customFormat="1" ht="36" x14ac:dyDescent="0.55000000000000004">
      <c r="A589" s="156" t="str">
        <f>'Fase Grupos'!$AM$6</f>
        <v>Campeonato Nacional</v>
      </c>
      <c r="B589" s="156"/>
      <c r="C589" s="156"/>
      <c r="D589" s="156"/>
      <c r="E589" s="156"/>
      <c r="F589" s="156"/>
      <c r="G589" s="156"/>
      <c r="H589" s="156"/>
      <c r="I589" s="156"/>
      <c r="J589" s="156"/>
      <c r="K589" s="156"/>
      <c r="L589" s="156"/>
      <c r="M589" s="156"/>
      <c r="N589" s="156"/>
      <c r="O589" s="156"/>
      <c r="P589" s="156"/>
      <c r="Q589" s="156"/>
      <c r="R589" s="156"/>
      <c r="S589" s="156"/>
      <c r="T589" s="156"/>
      <c r="U589" s="156"/>
      <c r="V589" s="156"/>
      <c r="W589" s="156"/>
      <c r="X589" s="156"/>
      <c r="Y589" s="156"/>
      <c r="Z589" s="156"/>
      <c r="AA589" s="156"/>
      <c r="AB589" s="156"/>
      <c r="AC589" s="156"/>
      <c r="AD589" s="156"/>
      <c r="AE589" s="156"/>
      <c r="AF589" s="156"/>
      <c r="AG589" s="156"/>
      <c r="AH589" s="156"/>
      <c r="AI589" s="156"/>
      <c r="AJ589" s="156"/>
      <c r="AK589" s="156"/>
      <c r="AL589" s="156"/>
      <c r="AM589" s="156"/>
      <c r="AN589" s="156"/>
      <c r="AO589" s="156"/>
      <c r="AP589" s="156"/>
    </row>
    <row r="590" spans="1:45" s="17" customFormat="1" ht="26.25" x14ac:dyDescent="0.4">
      <c r="A590" s="157" t="s">
        <v>39</v>
      </c>
      <c r="B590" s="157"/>
      <c r="C590" s="157"/>
      <c r="D590" s="157"/>
      <c r="E590" s="157"/>
      <c r="F590" s="157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  <c r="Q590" s="157"/>
      <c r="R590" s="157"/>
      <c r="S590" s="157"/>
      <c r="T590" s="157"/>
      <c r="U590" s="157"/>
      <c r="V590" s="157"/>
      <c r="W590" s="157"/>
      <c r="X590" s="157"/>
      <c r="Y590" s="157"/>
      <c r="Z590" s="157"/>
      <c r="AA590" s="157"/>
      <c r="AB590" s="157"/>
      <c r="AC590" s="157"/>
      <c r="AD590" s="157"/>
      <c r="AE590" s="157"/>
      <c r="AF590" s="157"/>
      <c r="AG590" s="157"/>
      <c r="AH590" s="157"/>
      <c r="AI590" s="157"/>
      <c r="AJ590" s="157"/>
      <c r="AK590" s="157"/>
      <c r="AL590" s="157"/>
      <c r="AM590" s="157"/>
      <c r="AN590" s="157"/>
      <c r="AO590" s="157"/>
      <c r="AP590" s="157"/>
    </row>
    <row r="591" spans="1:45" s="7" customFormat="1" ht="19.5" thickBot="1" x14ac:dyDescent="0.35">
      <c r="A591" s="158" t="str">
        <f>CONCATENATE(SORTEIO!B12," ",SORTEIO!B14)</f>
        <v>Juvenil Masculino</v>
      </c>
      <c r="B591" s="158"/>
      <c r="C591" s="158"/>
      <c r="D591" s="158"/>
      <c r="E591" s="158"/>
      <c r="F591" s="158"/>
      <c r="G591" s="158"/>
      <c r="H591" s="158"/>
      <c r="I591" s="158"/>
      <c r="J591" s="158"/>
      <c r="K591" s="158"/>
      <c r="L591" s="158"/>
      <c r="M591" s="158"/>
      <c r="N591" s="158"/>
      <c r="R591" s="8"/>
      <c r="S591" s="8"/>
      <c r="T591" s="8"/>
      <c r="U591" s="8"/>
      <c r="V591" s="8"/>
      <c r="W591" s="8"/>
      <c r="X591" s="8"/>
    </row>
    <row r="592" spans="1:45" s="17" customFormat="1" ht="27.75" thickTop="1" thickBot="1" x14ac:dyDescent="0.45">
      <c r="A592" s="159" t="s">
        <v>40</v>
      </c>
      <c r="B592" s="160"/>
      <c r="C592" s="160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60"/>
      <c r="AD592" s="160"/>
      <c r="AE592" s="160"/>
      <c r="AF592" s="160"/>
      <c r="AG592" s="160"/>
      <c r="AH592" s="160"/>
      <c r="AI592" s="160"/>
      <c r="AJ592" s="160"/>
      <c r="AK592" s="160"/>
      <c r="AL592" s="160"/>
      <c r="AM592" s="160"/>
      <c r="AN592" s="160"/>
      <c r="AO592" s="160"/>
      <c r="AP592" s="161"/>
    </row>
    <row r="593" spans="1:45" s="7" customFormat="1" ht="20.25" thickTop="1" thickBot="1" x14ac:dyDescent="0.35">
      <c r="A593" s="143" t="s">
        <v>41</v>
      </c>
      <c r="B593" s="144"/>
      <c r="C593" s="144"/>
      <c r="D593" s="144"/>
      <c r="E593" s="144"/>
      <c r="F593" s="144"/>
      <c r="G593" s="145"/>
      <c r="H593" s="143" t="s">
        <v>42</v>
      </c>
      <c r="I593" s="144"/>
      <c r="J593" s="144"/>
      <c r="K593" s="144"/>
      <c r="L593" s="144"/>
      <c r="M593" s="144"/>
      <c r="N593" s="145"/>
      <c r="O593" s="143" t="s">
        <v>43</v>
      </c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5"/>
      <c r="AC593" s="143" t="s">
        <v>44</v>
      </c>
      <c r="AD593" s="144"/>
      <c r="AE593" s="144"/>
      <c r="AF593" s="144"/>
      <c r="AG593" s="144"/>
      <c r="AH593" s="144"/>
      <c r="AI593" s="145"/>
      <c r="AJ593" s="143" t="s">
        <v>45</v>
      </c>
      <c r="AK593" s="144"/>
      <c r="AL593" s="144"/>
      <c r="AM593" s="144"/>
      <c r="AN593" s="144"/>
      <c r="AO593" s="144"/>
      <c r="AP593" s="145"/>
    </row>
    <row r="594" spans="1:45" s="18" customFormat="1" ht="63" thickTop="1" thickBot="1" x14ac:dyDescent="0.95">
      <c r="A594" s="149">
        <v>1</v>
      </c>
      <c r="B594" s="150"/>
      <c r="C594" s="150"/>
      <c r="D594" s="150"/>
      <c r="E594" s="150"/>
      <c r="F594" s="150"/>
      <c r="G594" s="151"/>
      <c r="H594" s="149" t="s">
        <v>74</v>
      </c>
      <c r="I594" s="150"/>
      <c r="J594" s="150"/>
      <c r="K594" s="150"/>
      <c r="L594" s="150"/>
      <c r="M594" s="150"/>
      <c r="N594" s="151"/>
      <c r="O594" s="152"/>
      <c r="P594" s="150"/>
      <c r="Q594" s="150"/>
      <c r="R594" s="150"/>
      <c r="S594" s="150"/>
      <c r="T594" s="150"/>
      <c r="U594" s="150"/>
      <c r="V594" s="150"/>
      <c r="W594" s="150"/>
      <c r="X594" s="10" t="s">
        <v>46</v>
      </c>
      <c r="Y594" s="150"/>
      <c r="Z594" s="150"/>
      <c r="AA594" s="150"/>
      <c r="AB594" s="151"/>
      <c r="AC594" s="153"/>
      <c r="AD594" s="154"/>
      <c r="AE594" s="154"/>
      <c r="AF594" s="154"/>
      <c r="AG594" s="154"/>
      <c r="AH594" s="154"/>
      <c r="AI594" s="155"/>
      <c r="AJ594" s="153"/>
      <c r="AK594" s="154"/>
      <c r="AL594" s="154"/>
      <c r="AM594" s="154"/>
      <c r="AN594" s="154"/>
      <c r="AO594" s="154"/>
      <c r="AP594" s="155"/>
      <c r="AS594" s="7"/>
    </row>
    <row r="595" spans="1:45" s="7" customFormat="1" ht="20.25" thickTop="1" thickBot="1" x14ac:dyDescent="0.35">
      <c r="R595" s="8"/>
      <c r="S595" s="8"/>
      <c r="T595" s="8"/>
      <c r="U595" s="8"/>
      <c r="V595" s="8"/>
      <c r="W595" s="8"/>
      <c r="X595" s="8"/>
    </row>
    <row r="596" spans="1:45" s="7" customFormat="1" ht="20.25" thickTop="1" thickBot="1" x14ac:dyDescent="0.35">
      <c r="A596" s="143" t="s">
        <v>47</v>
      </c>
      <c r="B596" s="144"/>
      <c r="C596" s="145"/>
      <c r="D596" s="143" t="s">
        <v>48</v>
      </c>
      <c r="E596" s="144"/>
      <c r="F596" s="144"/>
      <c r="G596" s="14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5"/>
      <c r="R596" s="146" t="s">
        <v>49</v>
      </c>
      <c r="S596" s="147"/>
      <c r="T596" s="147"/>
      <c r="U596" s="147"/>
      <c r="V596" s="147"/>
      <c r="W596" s="147"/>
      <c r="X596" s="148"/>
      <c r="Y596" s="143" t="s">
        <v>50</v>
      </c>
      <c r="Z596" s="144"/>
      <c r="AA596" s="145"/>
      <c r="AB596" s="143" t="s">
        <v>51</v>
      </c>
      <c r="AC596" s="144"/>
      <c r="AD596" s="145"/>
      <c r="AE596" s="143" t="s">
        <v>52</v>
      </c>
      <c r="AF596" s="144"/>
      <c r="AG596" s="145"/>
      <c r="AH596" s="143" t="s">
        <v>53</v>
      </c>
      <c r="AI596" s="144"/>
      <c r="AJ596" s="145"/>
      <c r="AK596" s="143" t="s">
        <v>54</v>
      </c>
      <c r="AL596" s="144"/>
      <c r="AM596" s="145"/>
      <c r="AN596" s="143" t="s">
        <v>55</v>
      </c>
      <c r="AO596" s="144"/>
      <c r="AP596" s="145"/>
    </row>
    <row r="597" spans="1:45" s="19" customFormat="1" ht="48" thickTop="1" thickBot="1" x14ac:dyDescent="0.75">
      <c r="A597" s="131">
        <f>VLOOKUP(1,'Fase Grupos'!$AM$140:$AP$147,2,FALSE)</f>
        <v>0</v>
      </c>
      <c r="B597" s="132"/>
      <c r="C597" s="133"/>
      <c r="D597" s="134">
        <f>VLOOKUP(1,'Fase Grupos'!$AM$140:$AP$147,3,FALSE)</f>
        <v>0</v>
      </c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6"/>
      <c r="R597" s="137">
        <f>VLOOKUP(1,'Fase Grupos'!$AM$140:$AP$147,4,FALSE)</f>
        <v>0</v>
      </c>
      <c r="S597" s="138"/>
      <c r="T597" s="138"/>
      <c r="U597" s="138"/>
      <c r="V597" s="138"/>
      <c r="W597" s="138"/>
      <c r="X597" s="139"/>
      <c r="Y597" s="140"/>
      <c r="Z597" s="141"/>
      <c r="AA597" s="142"/>
      <c r="AB597" s="140"/>
      <c r="AC597" s="141"/>
      <c r="AD597" s="142"/>
      <c r="AE597" s="140"/>
      <c r="AF597" s="141"/>
      <c r="AG597" s="142"/>
      <c r="AH597" s="140"/>
      <c r="AI597" s="141"/>
      <c r="AJ597" s="142"/>
      <c r="AK597" s="140"/>
      <c r="AL597" s="141"/>
      <c r="AM597" s="142"/>
      <c r="AN597" s="140"/>
      <c r="AO597" s="141"/>
      <c r="AP597" s="142"/>
      <c r="AS597" s="20"/>
    </row>
    <row r="598" spans="1:45" s="19" customFormat="1" ht="48" customHeight="1" thickTop="1" thickBot="1" x14ac:dyDescent="0.75">
      <c r="A598" s="131">
        <f>VLOOKUP(3,'Fase Grupos'!$AM$140:$AP$147,2,FALSE)</f>
        <v>0</v>
      </c>
      <c r="B598" s="132"/>
      <c r="C598" s="133"/>
      <c r="D598" s="134">
        <f>VLOOKUP(3,'Fase Grupos'!$AM$140:$AP$147,3,FALSE)</f>
        <v>0</v>
      </c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6"/>
      <c r="R598" s="137">
        <f>VLOOKUP(3,'Fase Grupos'!$AM$140:$AP$147,4,FALSE)</f>
        <v>0</v>
      </c>
      <c r="S598" s="138"/>
      <c r="T598" s="138"/>
      <c r="U598" s="138"/>
      <c r="V598" s="138"/>
      <c r="W598" s="138"/>
      <c r="X598" s="139"/>
      <c r="Y598" s="140"/>
      <c r="Z598" s="141"/>
      <c r="AA598" s="142"/>
      <c r="AB598" s="140"/>
      <c r="AC598" s="141"/>
      <c r="AD598" s="142"/>
      <c r="AE598" s="140"/>
      <c r="AF598" s="141"/>
      <c r="AG598" s="142"/>
      <c r="AH598" s="140"/>
      <c r="AI598" s="141"/>
      <c r="AJ598" s="142"/>
      <c r="AK598" s="140"/>
      <c r="AL598" s="141"/>
      <c r="AM598" s="142"/>
      <c r="AN598" s="140"/>
      <c r="AO598" s="141"/>
      <c r="AP598" s="142"/>
    </row>
    <row r="599" spans="1:45" s="7" customFormat="1" ht="24" customHeight="1" thickTop="1" x14ac:dyDescent="0.3">
      <c r="R599" s="8"/>
      <c r="S599" s="8"/>
      <c r="T599" s="8"/>
      <c r="U599" s="8"/>
      <c r="V599" s="8"/>
      <c r="W599" s="8"/>
      <c r="X599" s="8"/>
    </row>
    <row r="600" spans="1:45" s="7" customFormat="1" ht="19.5" thickBot="1" x14ac:dyDescent="0.35">
      <c r="A600" s="129" t="s">
        <v>56</v>
      </c>
      <c r="B600" s="129"/>
      <c r="C600" s="129"/>
      <c r="D600" s="129"/>
      <c r="E600" s="129"/>
      <c r="F600" s="24"/>
      <c r="G600" s="24"/>
      <c r="H600" s="11"/>
      <c r="I600" s="11"/>
      <c r="J600" s="11"/>
      <c r="K600" s="11"/>
      <c r="L600" s="11"/>
      <c r="M600" s="11"/>
      <c r="N600" s="11"/>
      <c r="O600" s="11"/>
      <c r="P600" s="11"/>
      <c r="Q600" s="129" t="s">
        <v>57</v>
      </c>
      <c r="R600" s="129"/>
      <c r="S600" s="129"/>
      <c r="T600" s="129"/>
      <c r="U600" s="129"/>
      <c r="V600" s="129"/>
      <c r="W600" s="129"/>
      <c r="X600" s="12"/>
      <c r="Y600" s="24"/>
      <c r="Z600" s="24"/>
      <c r="AA600" s="24"/>
      <c r="AB600" s="11"/>
      <c r="AC600" s="11"/>
      <c r="AD600" s="11"/>
      <c r="AE600" s="11"/>
      <c r="AF600" s="11"/>
      <c r="AG600" s="11"/>
      <c r="AH600" s="11"/>
      <c r="AI600" s="129" t="s">
        <v>58</v>
      </c>
      <c r="AJ600" s="129"/>
      <c r="AK600" s="129"/>
      <c r="AL600" s="130"/>
      <c r="AM600" s="130"/>
      <c r="AN600" s="13" t="s">
        <v>46</v>
      </c>
      <c r="AO600" s="130"/>
      <c r="AP600" s="130"/>
    </row>
    <row r="601" spans="1:45" s="14" customFormat="1" ht="13.5" thickTop="1" x14ac:dyDescent="0.2">
      <c r="R601" s="15"/>
      <c r="S601" s="15"/>
      <c r="T601" s="15"/>
      <c r="U601" s="15"/>
      <c r="V601" s="15"/>
      <c r="W601" s="15"/>
      <c r="X601" s="15"/>
    </row>
    <row r="602" spans="1:45" s="14" customFormat="1" ht="12.75" x14ac:dyDescent="0.2">
      <c r="R602" s="15"/>
      <c r="S602" s="15"/>
      <c r="T602" s="15"/>
      <c r="U602" s="15"/>
      <c r="V602" s="15"/>
      <c r="W602" s="15"/>
      <c r="X602" s="15"/>
    </row>
    <row r="603" spans="1:45" s="16" customFormat="1" ht="36" hidden="1" x14ac:dyDescent="0.55000000000000004">
      <c r="A603" s="156" t="str">
        <f>'Fase Grupos'!$AM$6</f>
        <v>Campeonato Nacional</v>
      </c>
      <c r="B603" s="156"/>
      <c r="C603" s="156"/>
      <c r="D603" s="156"/>
      <c r="E603" s="156"/>
      <c r="F603" s="156"/>
      <c r="G603" s="156"/>
      <c r="H603" s="156"/>
      <c r="I603" s="156"/>
      <c r="J603" s="156"/>
      <c r="K603" s="156"/>
      <c r="L603" s="156"/>
      <c r="M603" s="156"/>
      <c r="N603" s="156"/>
      <c r="O603" s="156"/>
      <c r="P603" s="156"/>
      <c r="Q603" s="156"/>
      <c r="R603" s="156"/>
      <c r="S603" s="156"/>
      <c r="T603" s="156"/>
      <c r="U603" s="156"/>
      <c r="V603" s="156"/>
      <c r="W603" s="156"/>
      <c r="X603" s="156"/>
      <c r="Y603" s="156"/>
      <c r="Z603" s="156"/>
      <c r="AA603" s="156"/>
      <c r="AB603" s="156"/>
      <c r="AC603" s="156"/>
      <c r="AD603" s="156"/>
      <c r="AE603" s="156"/>
      <c r="AF603" s="156"/>
      <c r="AG603" s="156"/>
      <c r="AH603" s="156"/>
      <c r="AI603" s="156"/>
      <c r="AJ603" s="156"/>
      <c r="AK603" s="156"/>
      <c r="AL603" s="156"/>
      <c r="AM603" s="156"/>
      <c r="AN603" s="156"/>
      <c r="AO603" s="156"/>
      <c r="AP603" s="156"/>
    </row>
    <row r="604" spans="1:45" s="17" customFormat="1" ht="26.25" hidden="1" x14ac:dyDescent="0.4">
      <c r="A604" s="157" t="s">
        <v>39</v>
      </c>
      <c r="B604" s="157"/>
      <c r="C604" s="157"/>
      <c r="D604" s="157"/>
      <c r="E604" s="157"/>
      <c r="F604" s="157"/>
      <c r="G604" s="157"/>
      <c r="H604" s="157"/>
      <c r="I604" s="157"/>
      <c r="J604" s="157"/>
      <c r="K604" s="157"/>
      <c r="L604" s="157"/>
      <c r="M604" s="157"/>
      <c r="N604" s="157"/>
      <c r="O604" s="157"/>
      <c r="P604" s="157"/>
      <c r="Q604" s="157"/>
      <c r="R604" s="157"/>
      <c r="S604" s="157"/>
      <c r="T604" s="157"/>
      <c r="U604" s="157"/>
      <c r="V604" s="157"/>
      <c r="W604" s="157"/>
      <c r="X604" s="157"/>
      <c r="Y604" s="157"/>
      <c r="Z604" s="157"/>
      <c r="AA604" s="157"/>
      <c r="AB604" s="157"/>
      <c r="AC604" s="157"/>
      <c r="AD604" s="157"/>
      <c r="AE604" s="157"/>
      <c r="AF604" s="157"/>
      <c r="AG604" s="157"/>
      <c r="AH604" s="157"/>
      <c r="AI604" s="157"/>
      <c r="AJ604" s="157"/>
      <c r="AK604" s="157"/>
      <c r="AL604" s="157"/>
      <c r="AM604" s="157"/>
      <c r="AN604" s="157"/>
      <c r="AO604" s="157"/>
      <c r="AP604" s="157"/>
    </row>
    <row r="605" spans="1:45" s="7" customFormat="1" ht="19.5" hidden="1" thickBot="1" x14ac:dyDescent="0.35">
      <c r="A605" s="158" t="str">
        <f>CONCATENATE(SORTEIO!B12," ",SORTEIO!B14)</f>
        <v>Juvenil Masculino</v>
      </c>
      <c r="B605" s="158"/>
      <c r="C605" s="158"/>
      <c r="D605" s="158"/>
      <c r="E605" s="158"/>
      <c r="F605" s="158"/>
      <c r="G605" s="158"/>
      <c r="H605" s="158"/>
      <c r="I605" s="158"/>
      <c r="J605" s="158"/>
      <c r="K605" s="158"/>
      <c r="L605" s="158"/>
      <c r="M605" s="158"/>
      <c r="N605" s="158"/>
      <c r="R605" s="8"/>
      <c r="S605" s="8"/>
      <c r="T605" s="8"/>
      <c r="U605" s="8"/>
      <c r="V605" s="8"/>
      <c r="W605" s="8"/>
      <c r="X605" s="8"/>
    </row>
    <row r="606" spans="1:45" s="17" customFormat="1" ht="27.75" hidden="1" thickTop="1" thickBot="1" x14ac:dyDescent="0.45">
      <c r="A606" s="159" t="s">
        <v>40</v>
      </c>
      <c r="B606" s="160"/>
      <c r="C606" s="160"/>
      <c r="D606" s="160"/>
      <c r="E606" s="160"/>
      <c r="F606" s="160"/>
      <c r="G606" s="160"/>
      <c r="H606" s="160"/>
      <c r="I606" s="160"/>
      <c r="J606" s="160"/>
      <c r="K606" s="160"/>
      <c r="L606" s="160"/>
      <c r="M606" s="160"/>
      <c r="N606" s="160"/>
      <c r="O606" s="160"/>
      <c r="P606" s="160"/>
      <c r="Q606" s="160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60"/>
      <c r="AD606" s="160"/>
      <c r="AE606" s="160"/>
      <c r="AF606" s="160"/>
      <c r="AG606" s="160"/>
      <c r="AH606" s="160"/>
      <c r="AI606" s="160"/>
      <c r="AJ606" s="160"/>
      <c r="AK606" s="160"/>
      <c r="AL606" s="160"/>
      <c r="AM606" s="160"/>
      <c r="AN606" s="160"/>
      <c r="AO606" s="160"/>
      <c r="AP606" s="161"/>
    </row>
    <row r="607" spans="1:45" s="7" customFormat="1" ht="20.25" hidden="1" thickTop="1" thickBot="1" x14ac:dyDescent="0.35">
      <c r="A607" s="143" t="s">
        <v>41</v>
      </c>
      <c r="B607" s="144"/>
      <c r="C607" s="144"/>
      <c r="D607" s="144"/>
      <c r="E607" s="144"/>
      <c r="F607" s="144"/>
      <c r="G607" s="145"/>
      <c r="H607" s="143" t="s">
        <v>42</v>
      </c>
      <c r="I607" s="144"/>
      <c r="J607" s="144"/>
      <c r="K607" s="144"/>
      <c r="L607" s="144"/>
      <c r="M607" s="144"/>
      <c r="N607" s="145"/>
      <c r="O607" s="143" t="s">
        <v>43</v>
      </c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  <c r="AA607" s="144"/>
      <c r="AB607" s="145"/>
      <c r="AC607" s="143" t="s">
        <v>44</v>
      </c>
      <c r="AD607" s="144"/>
      <c r="AE607" s="144"/>
      <c r="AF607" s="144"/>
      <c r="AG607" s="144"/>
      <c r="AH607" s="144"/>
      <c r="AI607" s="145"/>
      <c r="AJ607" s="143" t="s">
        <v>45</v>
      </c>
      <c r="AK607" s="144"/>
      <c r="AL607" s="144"/>
      <c r="AM607" s="144"/>
      <c r="AN607" s="144"/>
      <c r="AO607" s="144"/>
      <c r="AP607" s="145"/>
    </row>
    <row r="608" spans="1:45" s="18" customFormat="1" ht="63" hidden="1" thickTop="1" thickBot="1" x14ac:dyDescent="0.95">
      <c r="A608" s="149">
        <v>2</v>
      </c>
      <c r="B608" s="150"/>
      <c r="C608" s="150"/>
      <c r="D608" s="150"/>
      <c r="E608" s="150"/>
      <c r="F608" s="150"/>
      <c r="G608" s="151"/>
      <c r="H608" s="149" t="s">
        <v>74</v>
      </c>
      <c r="I608" s="150"/>
      <c r="J608" s="150"/>
      <c r="K608" s="150"/>
      <c r="L608" s="150"/>
      <c r="M608" s="150"/>
      <c r="N608" s="151"/>
      <c r="O608" s="152"/>
      <c r="P608" s="150"/>
      <c r="Q608" s="150"/>
      <c r="R608" s="150"/>
      <c r="S608" s="150"/>
      <c r="T608" s="150"/>
      <c r="U608" s="150"/>
      <c r="V608" s="150"/>
      <c r="W608" s="150"/>
      <c r="X608" s="10" t="s">
        <v>46</v>
      </c>
      <c r="Y608" s="150"/>
      <c r="Z608" s="150"/>
      <c r="AA608" s="150"/>
      <c r="AB608" s="151"/>
      <c r="AC608" s="153"/>
      <c r="AD608" s="154"/>
      <c r="AE608" s="154"/>
      <c r="AF608" s="154"/>
      <c r="AG608" s="154"/>
      <c r="AH608" s="154"/>
      <c r="AI608" s="155"/>
      <c r="AJ608" s="153"/>
      <c r="AK608" s="154"/>
      <c r="AL608" s="154"/>
      <c r="AM608" s="154"/>
      <c r="AN608" s="154"/>
      <c r="AO608" s="154"/>
      <c r="AP608" s="155"/>
      <c r="AS608" s="7"/>
    </row>
    <row r="609" spans="1:45" s="7" customFormat="1" ht="20.25" hidden="1" thickTop="1" thickBot="1" x14ac:dyDescent="0.35">
      <c r="R609" s="8"/>
      <c r="S609" s="8"/>
      <c r="T609" s="8"/>
      <c r="U609" s="8"/>
      <c r="V609" s="8"/>
      <c r="W609" s="8"/>
      <c r="X609" s="8"/>
    </row>
    <row r="610" spans="1:45" s="7" customFormat="1" ht="20.25" hidden="1" thickTop="1" thickBot="1" x14ac:dyDescent="0.35">
      <c r="A610" s="143" t="s">
        <v>47</v>
      </c>
      <c r="B610" s="144"/>
      <c r="C610" s="145"/>
      <c r="D610" s="143" t="s">
        <v>48</v>
      </c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5"/>
      <c r="R610" s="146" t="s">
        <v>49</v>
      </c>
      <c r="S610" s="147"/>
      <c r="T610" s="147"/>
      <c r="U610" s="147"/>
      <c r="V610" s="147"/>
      <c r="W610" s="147"/>
      <c r="X610" s="148"/>
      <c r="Y610" s="143" t="s">
        <v>50</v>
      </c>
      <c r="Z610" s="144"/>
      <c r="AA610" s="145"/>
      <c r="AB610" s="143" t="s">
        <v>51</v>
      </c>
      <c r="AC610" s="144"/>
      <c r="AD610" s="145"/>
      <c r="AE610" s="143" t="s">
        <v>52</v>
      </c>
      <c r="AF610" s="144"/>
      <c r="AG610" s="145"/>
      <c r="AH610" s="143" t="s">
        <v>53</v>
      </c>
      <c r="AI610" s="144"/>
      <c r="AJ610" s="145"/>
      <c r="AK610" s="143" t="s">
        <v>54</v>
      </c>
      <c r="AL610" s="144"/>
      <c r="AM610" s="145"/>
      <c r="AN610" s="143" t="s">
        <v>55</v>
      </c>
      <c r="AO610" s="144"/>
      <c r="AP610" s="145"/>
    </row>
    <row r="611" spans="1:45" s="19" customFormat="1" ht="48" hidden="1" thickTop="1" thickBot="1" x14ac:dyDescent="0.75">
      <c r="A611" s="131">
        <f>VLOOKUP(2,'Fase Grupos'!$AM$140:$AP$147,2,FALSE)</f>
        <v>0</v>
      </c>
      <c r="B611" s="132"/>
      <c r="C611" s="133"/>
      <c r="D611" s="134">
        <f>VLOOKUP(2,'Fase Grupos'!$AM$140:$AP$147,3,FALSE)</f>
        <v>0</v>
      </c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6"/>
      <c r="R611" s="137">
        <f>VLOOKUP(2,'Fase Grupos'!$AM$140:$AP$147,4,FALSE)</f>
        <v>0</v>
      </c>
      <c r="S611" s="138"/>
      <c r="T611" s="138"/>
      <c r="U611" s="138"/>
      <c r="V611" s="138"/>
      <c r="W611" s="138"/>
      <c r="X611" s="139"/>
      <c r="Y611" s="140"/>
      <c r="Z611" s="141"/>
      <c r="AA611" s="142"/>
      <c r="AB611" s="140"/>
      <c r="AC611" s="141"/>
      <c r="AD611" s="142"/>
      <c r="AE611" s="140"/>
      <c r="AF611" s="141"/>
      <c r="AG611" s="142"/>
      <c r="AH611" s="140"/>
      <c r="AI611" s="141"/>
      <c r="AJ611" s="142"/>
      <c r="AK611" s="140"/>
      <c r="AL611" s="141"/>
      <c r="AM611" s="142"/>
      <c r="AN611" s="140"/>
      <c r="AO611" s="141"/>
      <c r="AP611" s="142"/>
      <c r="AS611" s="20"/>
    </row>
    <row r="612" spans="1:45" s="19" customFormat="1" ht="48" hidden="1" customHeight="1" thickTop="1" thickBot="1" x14ac:dyDescent="0.75">
      <c r="A612" s="131">
        <f>VLOOKUP(4,'Fase Grupos'!$AM$140:$AP$147,2,FALSE)</f>
        <v>0</v>
      </c>
      <c r="B612" s="132"/>
      <c r="C612" s="133"/>
      <c r="D612" s="134">
        <f>VLOOKUP(4,'Fase Grupos'!$AM$140:$AP$147,3,FALSE)</f>
        <v>0</v>
      </c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6"/>
      <c r="R612" s="137">
        <f>VLOOKUP(4,'Fase Grupos'!$AM$140:$AP$147,4,FALSE)</f>
        <v>0</v>
      </c>
      <c r="S612" s="138"/>
      <c r="T612" s="138"/>
      <c r="U612" s="138"/>
      <c r="V612" s="138"/>
      <c r="W612" s="138"/>
      <c r="X612" s="139"/>
      <c r="Y612" s="140"/>
      <c r="Z612" s="141"/>
      <c r="AA612" s="142"/>
      <c r="AB612" s="140"/>
      <c r="AC612" s="141"/>
      <c r="AD612" s="142"/>
      <c r="AE612" s="140"/>
      <c r="AF612" s="141"/>
      <c r="AG612" s="142"/>
      <c r="AH612" s="140"/>
      <c r="AI612" s="141"/>
      <c r="AJ612" s="142"/>
      <c r="AK612" s="140"/>
      <c r="AL612" s="141"/>
      <c r="AM612" s="142"/>
      <c r="AN612" s="140"/>
      <c r="AO612" s="141"/>
      <c r="AP612" s="142"/>
    </row>
    <row r="613" spans="1:45" s="7" customFormat="1" ht="24" hidden="1" customHeight="1" thickTop="1" x14ac:dyDescent="0.3">
      <c r="R613" s="8"/>
      <c r="S613" s="8"/>
      <c r="T613" s="8"/>
      <c r="U613" s="8"/>
      <c r="V613" s="8"/>
      <c r="W613" s="8"/>
      <c r="X613" s="8"/>
    </row>
    <row r="614" spans="1:45" s="7" customFormat="1" ht="19.5" hidden="1" thickBot="1" x14ac:dyDescent="0.35">
      <c r="A614" s="129" t="s">
        <v>56</v>
      </c>
      <c r="B614" s="129"/>
      <c r="C614" s="129"/>
      <c r="D614" s="129"/>
      <c r="E614" s="129"/>
      <c r="F614" s="24"/>
      <c r="G614" s="24"/>
      <c r="H614" s="11"/>
      <c r="I614" s="11"/>
      <c r="J614" s="11"/>
      <c r="K614" s="11"/>
      <c r="L614" s="11"/>
      <c r="M614" s="11"/>
      <c r="N614" s="11"/>
      <c r="O614" s="11"/>
      <c r="P614" s="11"/>
      <c r="Q614" s="129" t="s">
        <v>57</v>
      </c>
      <c r="R614" s="129"/>
      <c r="S614" s="129"/>
      <c r="T614" s="129"/>
      <c r="U614" s="129"/>
      <c r="V614" s="129"/>
      <c r="W614" s="129"/>
      <c r="X614" s="12"/>
      <c r="Y614" s="24"/>
      <c r="Z614" s="24"/>
      <c r="AA614" s="24"/>
      <c r="AB614" s="11"/>
      <c r="AC614" s="11"/>
      <c r="AD614" s="11"/>
      <c r="AE614" s="11"/>
      <c r="AF614" s="11"/>
      <c r="AG614" s="11"/>
      <c r="AH614" s="11"/>
      <c r="AI614" s="129" t="s">
        <v>58</v>
      </c>
      <c r="AJ614" s="129"/>
      <c r="AK614" s="129"/>
      <c r="AL614" s="130"/>
      <c r="AM614" s="130"/>
      <c r="AN614" s="13" t="s">
        <v>46</v>
      </c>
      <c r="AO614" s="130"/>
      <c r="AP614" s="130"/>
    </row>
    <row r="615" spans="1:45" s="14" customFormat="1" ht="13.5" hidden="1" thickTop="1" x14ac:dyDescent="0.2">
      <c r="R615" s="15"/>
      <c r="S615" s="15"/>
      <c r="T615" s="15"/>
      <c r="U615" s="15"/>
      <c r="V615" s="15"/>
      <c r="W615" s="15"/>
      <c r="X615" s="15"/>
    </row>
    <row r="616" spans="1:45" s="14" customFormat="1" ht="12.75" hidden="1" x14ac:dyDescent="0.2">
      <c r="R616" s="15"/>
      <c r="S616" s="15"/>
      <c r="T616" s="15"/>
      <c r="U616" s="15"/>
      <c r="V616" s="15"/>
      <c r="W616" s="15"/>
      <c r="X616" s="15"/>
    </row>
    <row r="617" spans="1:45" s="16" customFormat="1" ht="36" x14ac:dyDescent="0.55000000000000004">
      <c r="A617" s="156" t="str">
        <f>'Fase Grupos'!$AM$6</f>
        <v>Campeonato Nacional</v>
      </c>
      <c r="B617" s="156"/>
      <c r="C617" s="156"/>
      <c r="D617" s="156"/>
      <c r="E617" s="156"/>
      <c r="F617" s="156"/>
      <c r="G617" s="156"/>
      <c r="H617" s="156"/>
      <c r="I617" s="156"/>
      <c r="J617" s="156"/>
      <c r="K617" s="156"/>
      <c r="L617" s="156"/>
      <c r="M617" s="156"/>
      <c r="N617" s="156"/>
      <c r="O617" s="156"/>
      <c r="P617" s="156"/>
      <c r="Q617" s="156"/>
      <c r="R617" s="156"/>
      <c r="S617" s="156"/>
      <c r="T617" s="156"/>
      <c r="U617" s="156"/>
      <c r="V617" s="156"/>
      <c r="W617" s="156"/>
      <c r="X617" s="156"/>
      <c r="Y617" s="156"/>
      <c r="Z617" s="156"/>
      <c r="AA617" s="156"/>
      <c r="AB617" s="156"/>
      <c r="AC617" s="156"/>
      <c r="AD617" s="156"/>
      <c r="AE617" s="156"/>
      <c r="AF617" s="156"/>
      <c r="AG617" s="156"/>
      <c r="AH617" s="156"/>
      <c r="AI617" s="156"/>
      <c r="AJ617" s="156"/>
      <c r="AK617" s="156"/>
      <c r="AL617" s="156"/>
      <c r="AM617" s="156"/>
      <c r="AN617" s="156"/>
      <c r="AO617" s="156"/>
      <c r="AP617" s="156"/>
    </row>
    <row r="618" spans="1:45" s="17" customFormat="1" ht="26.25" x14ac:dyDescent="0.4">
      <c r="A618" s="157" t="s">
        <v>39</v>
      </c>
      <c r="B618" s="157"/>
      <c r="C618" s="157"/>
      <c r="D618" s="157"/>
      <c r="E618" s="157"/>
      <c r="F618" s="157"/>
      <c r="G618" s="157"/>
      <c r="H618" s="157"/>
      <c r="I618" s="157"/>
      <c r="J618" s="157"/>
      <c r="K618" s="157"/>
      <c r="L618" s="157"/>
      <c r="M618" s="157"/>
      <c r="N618" s="157"/>
      <c r="O618" s="157"/>
      <c r="P618" s="157"/>
      <c r="Q618" s="157"/>
      <c r="R618" s="157"/>
      <c r="S618" s="157"/>
      <c r="T618" s="157"/>
      <c r="U618" s="157"/>
      <c r="V618" s="157"/>
      <c r="W618" s="157"/>
      <c r="X618" s="157"/>
      <c r="Y618" s="157"/>
      <c r="Z618" s="157"/>
      <c r="AA618" s="157"/>
      <c r="AB618" s="157"/>
      <c r="AC618" s="157"/>
      <c r="AD618" s="157"/>
      <c r="AE618" s="157"/>
      <c r="AF618" s="157"/>
      <c r="AG618" s="157"/>
      <c r="AH618" s="157"/>
      <c r="AI618" s="157"/>
      <c r="AJ618" s="157"/>
      <c r="AK618" s="157"/>
      <c r="AL618" s="157"/>
      <c r="AM618" s="157"/>
      <c r="AN618" s="157"/>
      <c r="AO618" s="157"/>
      <c r="AP618" s="157"/>
    </row>
    <row r="619" spans="1:45" s="7" customFormat="1" ht="19.5" thickBot="1" x14ac:dyDescent="0.35">
      <c r="A619" s="158" t="str">
        <f>CONCATENATE(SORTEIO!B12," ",SORTEIO!B14)</f>
        <v>Juvenil Masculino</v>
      </c>
      <c r="B619" s="158"/>
      <c r="C619" s="158"/>
      <c r="D619" s="158"/>
      <c r="E619" s="158"/>
      <c r="F619" s="158"/>
      <c r="G619" s="158"/>
      <c r="H619" s="158"/>
      <c r="I619" s="158"/>
      <c r="J619" s="158"/>
      <c r="K619" s="158"/>
      <c r="L619" s="158"/>
      <c r="M619" s="158"/>
      <c r="N619" s="158"/>
      <c r="R619" s="8"/>
      <c r="S619" s="8"/>
      <c r="T619" s="8"/>
      <c r="U619" s="8"/>
      <c r="V619" s="8"/>
      <c r="W619" s="8"/>
      <c r="X619" s="8"/>
    </row>
    <row r="620" spans="1:45" s="17" customFormat="1" ht="27.75" thickTop="1" thickBot="1" x14ac:dyDescent="0.45">
      <c r="A620" s="159" t="s">
        <v>40</v>
      </c>
      <c r="B620" s="160"/>
      <c r="C620" s="160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60"/>
      <c r="AD620" s="160"/>
      <c r="AE620" s="160"/>
      <c r="AF620" s="160"/>
      <c r="AG620" s="160"/>
      <c r="AH620" s="160"/>
      <c r="AI620" s="160"/>
      <c r="AJ620" s="160"/>
      <c r="AK620" s="160"/>
      <c r="AL620" s="160"/>
      <c r="AM620" s="160"/>
      <c r="AN620" s="160"/>
      <c r="AO620" s="160"/>
      <c r="AP620" s="161"/>
    </row>
    <row r="621" spans="1:45" s="7" customFormat="1" ht="20.25" thickTop="1" thickBot="1" x14ac:dyDescent="0.35">
      <c r="A621" s="143" t="s">
        <v>41</v>
      </c>
      <c r="B621" s="144"/>
      <c r="C621" s="144"/>
      <c r="D621" s="144"/>
      <c r="E621" s="144"/>
      <c r="F621" s="144"/>
      <c r="G621" s="145"/>
      <c r="H621" s="143" t="s">
        <v>42</v>
      </c>
      <c r="I621" s="144"/>
      <c r="J621" s="144"/>
      <c r="K621" s="144"/>
      <c r="L621" s="144"/>
      <c r="M621" s="144"/>
      <c r="N621" s="145"/>
      <c r="O621" s="143" t="s">
        <v>43</v>
      </c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  <c r="AA621" s="144"/>
      <c r="AB621" s="145"/>
      <c r="AC621" s="143" t="s">
        <v>44</v>
      </c>
      <c r="AD621" s="144"/>
      <c r="AE621" s="144"/>
      <c r="AF621" s="144"/>
      <c r="AG621" s="144"/>
      <c r="AH621" s="144"/>
      <c r="AI621" s="145"/>
      <c r="AJ621" s="143" t="s">
        <v>45</v>
      </c>
      <c r="AK621" s="144"/>
      <c r="AL621" s="144"/>
      <c r="AM621" s="144"/>
      <c r="AN621" s="144"/>
      <c r="AO621" s="144"/>
      <c r="AP621" s="145"/>
    </row>
    <row r="622" spans="1:45" s="18" customFormat="1" ht="63" thickTop="1" thickBot="1" x14ac:dyDescent="0.95">
      <c r="A622" s="149">
        <v>2</v>
      </c>
      <c r="B622" s="150"/>
      <c r="C622" s="150"/>
      <c r="D622" s="150"/>
      <c r="E622" s="150"/>
      <c r="F622" s="150"/>
      <c r="G622" s="151"/>
      <c r="H622" s="149" t="s">
        <v>74</v>
      </c>
      <c r="I622" s="150"/>
      <c r="J622" s="150"/>
      <c r="K622" s="150"/>
      <c r="L622" s="150"/>
      <c r="M622" s="150"/>
      <c r="N622" s="151"/>
      <c r="O622" s="152"/>
      <c r="P622" s="150"/>
      <c r="Q622" s="150"/>
      <c r="R622" s="150"/>
      <c r="S622" s="150"/>
      <c r="T622" s="150"/>
      <c r="U622" s="150"/>
      <c r="V622" s="150"/>
      <c r="W622" s="150"/>
      <c r="X622" s="10" t="s">
        <v>46</v>
      </c>
      <c r="Y622" s="150"/>
      <c r="Z622" s="150"/>
      <c r="AA622" s="150"/>
      <c r="AB622" s="151"/>
      <c r="AC622" s="153"/>
      <c r="AD622" s="154"/>
      <c r="AE622" s="154"/>
      <c r="AF622" s="154"/>
      <c r="AG622" s="154"/>
      <c r="AH622" s="154"/>
      <c r="AI622" s="155"/>
      <c r="AJ622" s="153"/>
      <c r="AK622" s="154"/>
      <c r="AL622" s="154"/>
      <c r="AM622" s="154"/>
      <c r="AN622" s="154"/>
      <c r="AO622" s="154"/>
      <c r="AP622" s="155"/>
      <c r="AS622" s="7"/>
    </row>
    <row r="623" spans="1:45" s="7" customFormat="1" ht="20.25" thickTop="1" thickBot="1" x14ac:dyDescent="0.35">
      <c r="R623" s="8"/>
      <c r="S623" s="8"/>
      <c r="T623" s="8"/>
      <c r="U623" s="8"/>
      <c r="V623" s="8"/>
      <c r="W623" s="8"/>
      <c r="X623" s="8"/>
    </row>
    <row r="624" spans="1:45" s="7" customFormat="1" ht="20.25" thickTop="1" thickBot="1" x14ac:dyDescent="0.35">
      <c r="A624" s="143" t="s">
        <v>47</v>
      </c>
      <c r="B624" s="144"/>
      <c r="C624" s="145"/>
      <c r="D624" s="143" t="s">
        <v>48</v>
      </c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5"/>
      <c r="R624" s="146" t="s">
        <v>49</v>
      </c>
      <c r="S624" s="147"/>
      <c r="T624" s="147"/>
      <c r="U624" s="147"/>
      <c r="V624" s="147"/>
      <c r="W624" s="147"/>
      <c r="X624" s="148"/>
      <c r="Y624" s="143" t="s">
        <v>50</v>
      </c>
      <c r="Z624" s="144"/>
      <c r="AA624" s="145"/>
      <c r="AB624" s="143" t="s">
        <v>51</v>
      </c>
      <c r="AC624" s="144"/>
      <c r="AD624" s="145"/>
      <c r="AE624" s="143" t="s">
        <v>52</v>
      </c>
      <c r="AF624" s="144"/>
      <c r="AG624" s="145"/>
      <c r="AH624" s="143" t="s">
        <v>53</v>
      </c>
      <c r="AI624" s="144"/>
      <c r="AJ624" s="145"/>
      <c r="AK624" s="143" t="s">
        <v>54</v>
      </c>
      <c r="AL624" s="144"/>
      <c r="AM624" s="145"/>
      <c r="AN624" s="143" t="s">
        <v>55</v>
      </c>
      <c r="AO624" s="144"/>
      <c r="AP624" s="145"/>
    </row>
    <row r="625" spans="1:45" s="19" customFormat="1" ht="48" thickTop="1" thickBot="1" x14ac:dyDescent="0.75">
      <c r="A625" s="131">
        <f>VLOOKUP(1,'Fase Grupos'!$AM$140:$AP$147,2,FALSE)</f>
        <v>0</v>
      </c>
      <c r="B625" s="132"/>
      <c r="C625" s="133"/>
      <c r="D625" s="134">
        <f>VLOOKUP(1,'Fase Grupos'!$AM$140:$AP$147,3,FALSE)</f>
        <v>0</v>
      </c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6"/>
      <c r="R625" s="137">
        <f>VLOOKUP(1,'Fase Grupos'!$AM$140:$AP$147,4,FALSE)</f>
        <v>0</v>
      </c>
      <c r="S625" s="138"/>
      <c r="T625" s="138"/>
      <c r="U625" s="138"/>
      <c r="V625" s="138"/>
      <c r="W625" s="138"/>
      <c r="X625" s="139"/>
      <c r="Y625" s="140"/>
      <c r="Z625" s="141"/>
      <c r="AA625" s="142"/>
      <c r="AB625" s="140"/>
      <c r="AC625" s="141"/>
      <c r="AD625" s="142"/>
      <c r="AE625" s="140"/>
      <c r="AF625" s="141"/>
      <c r="AG625" s="142"/>
      <c r="AH625" s="140"/>
      <c r="AI625" s="141"/>
      <c r="AJ625" s="142"/>
      <c r="AK625" s="140"/>
      <c r="AL625" s="141"/>
      <c r="AM625" s="142"/>
      <c r="AN625" s="140"/>
      <c r="AO625" s="141"/>
      <c r="AP625" s="142"/>
      <c r="AS625" s="20"/>
    </row>
    <row r="626" spans="1:45" s="19" customFormat="1" ht="48" customHeight="1" thickTop="1" thickBot="1" x14ac:dyDescent="0.75">
      <c r="A626" s="131">
        <f>VLOOKUP(2,'Fase Grupos'!$AM$140:$AP$147,2,FALSE)</f>
        <v>0</v>
      </c>
      <c r="B626" s="132"/>
      <c r="C626" s="133"/>
      <c r="D626" s="134">
        <f>VLOOKUP(2,'Fase Grupos'!$AM$140:$AP$147,3,FALSE)</f>
        <v>0</v>
      </c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6"/>
      <c r="R626" s="137">
        <f>VLOOKUP(2,'Fase Grupos'!$AM$140:$AP$147,4,FALSE)</f>
        <v>0</v>
      </c>
      <c r="S626" s="138"/>
      <c r="T626" s="138"/>
      <c r="U626" s="138"/>
      <c r="V626" s="138"/>
      <c r="W626" s="138"/>
      <c r="X626" s="139"/>
      <c r="Y626" s="140"/>
      <c r="Z626" s="141"/>
      <c r="AA626" s="142"/>
      <c r="AB626" s="140"/>
      <c r="AC626" s="141"/>
      <c r="AD626" s="142"/>
      <c r="AE626" s="140"/>
      <c r="AF626" s="141"/>
      <c r="AG626" s="142"/>
      <c r="AH626" s="140"/>
      <c r="AI626" s="141"/>
      <c r="AJ626" s="142"/>
      <c r="AK626" s="140"/>
      <c r="AL626" s="141"/>
      <c r="AM626" s="142"/>
      <c r="AN626" s="140"/>
      <c r="AO626" s="141"/>
      <c r="AP626" s="142"/>
    </row>
    <row r="627" spans="1:45" s="7" customFormat="1" ht="24" customHeight="1" thickTop="1" x14ac:dyDescent="0.3">
      <c r="R627" s="8"/>
      <c r="S627" s="8"/>
      <c r="T627" s="8"/>
      <c r="U627" s="8"/>
      <c r="V627" s="8"/>
      <c r="W627" s="8"/>
      <c r="X627" s="8"/>
    </row>
    <row r="628" spans="1:45" s="7" customFormat="1" ht="19.5" thickBot="1" x14ac:dyDescent="0.35">
      <c r="A628" s="129" t="s">
        <v>56</v>
      </c>
      <c r="B628" s="129"/>
      <c r="C628" s="129"/>
      <c r="D628" s="129"/>
      <c r="E628" s="129"/>
      <c r="F628" s="24"/>
      <c r="G628" s="24"/>
      <c r="H628" s="11"/>
      <c r="I628" s="11"/>
      <c r="J628" s="11"/>
      <c r="K628" s="11"/>
      <c r="L628" s="11"/>
      <c r="M628" s="11"/>
      <c r="N628" s="11"/>
      <c r="O628" s="11"/>
      <c r="P628" s="11"/>
      <c r="Q628" s="129" t="s">
        <v>57</v>
      </c>
      <c r="R628" s="129"/>
      <c r="S628" s="129"/>
      <c r="T628" s="129"/>
      <c r="U628" s="129"/>
      <c r="V628" s="129"/>
      <c r="W628" s="129"/>
      <c r="X628" s="12"/>
      <c r="Y628" s="24"/>
      <c r="Z628" s="24"/>
      <c r="AA628" s="24"/>
      <c r="AB628" s="11"/>
      <c r="AC628" s="11"/>
      <c r="AD628" s="11"/>
      <c r="AE628" s="11"/>
      <c r="AF628" s="11"/>
      <c r="AG628" s="11"/>
      <c r="AH628" s="11"/>
      <c r="AI628" s="129" t="s">
        <v>58</v>
      </c>
      <c r="AJ628" s="129"/>
      <c r="AK628" s="129"/>
      <c r="AL628" s="130"/>
      <c r="AM628" s="130"/>
      <c r="AN628" s="13" t="s">
        <v>46</v>
      </c>
      <c r="AO628" s="130"/>
      <c r="AP628" s="130"/>
    </row>
    <row r="629" spans="1:45" s="14" customFormat="1" ht="13.5" thickTop="1" x14ac:dyDescent="0.2">
      <c r="R629" s="15"/>
      <c r="S629" s="15"/>
      <c r="T629" s="15"/>
      <c r="U629" s="15"/>
      <c r="V629" s="15"/>
      <c r="W629" s="15"/>
      <c r="X629" s="15"/>
    </row>
    <row r="630" spans="1:45" s="14" customFormat="1" ht="12.75" x14ac:dyDescent="0.2">
      <c r="R630" s="15"/>
      <c r="S630" s="15"/>
      <c r="T630" s="15"/>
      <c r="U630" s="15"/>
      <c r="V630" s="15"/>
      <c r="W630" s="15"/>
      <c r="X630" s="15"/>
    </row>
    <row r="631" spans="1:45" s="16" customFormat="1" ht="36" hidden="1" x14ac:dyDescent="0.55000000000000004">
      <c r="A631" s="156" t="str">
        <f>'Fase Grupos'!$AM$6</f>
        <v>Campeonato Nacional</v>
      </c>
      <c r="B631" s="156"/>
      <c r="C631" s="156"/>
      <c r="D631" s="156"/>
      <c r="E631" s="156"/>
      <c r="F631" s="156"/>
      <c r="G631" s="156"/>
      <c r="H631" s="156"/>
      <c r="I631" s="156"/>
      <c r="J631" s="156"/>
      <c r="K631" s="156"/>
      <c r="L631" s="156"/>
      <c r="M631" s="156"/>
      <c r="N631" s="156"/>
      <c r="O631" s="156"/>
      <c r="P631" s="156"/>
      <c r="Q631" s="156"/>
      <c r="R631" s="156"/>
      <c r="S631" s="156"/>
      <c r="T631" s="156"/>
      <c r="U631" s="156"/>
      <c r="V631" s="156"/>
      <c r="W631" s="156"/>
      <c r="X631" s="156"/>
      <c r="Y631" s="156"/>
      <c r="Z631" s="156"/>
      <c r="AA631" s="156"/>
      <c r="AB631" s="156"/>
      <c r="AC631" s="156"/>
      <c r="AD631" s="156"/>
      <c r="AE631" s="156"/>
      <c r="AF631" s="156"/>
      <c r="AG631" s="156"/>
      <c r="AH631" s="156"/>
      <c r="AI631" s="156"/>
      <c r="AJ631" s="156"/>
      <c r="AK631" s="156"/>
      <c r="AL631" s="156"/>
      <c r="AM631" s="156"/>
      <c r="AN631" s="156"/>
      <c r="AO631" s="156"/>
      <c r="AP631" s="156"/>
    </row>
    <row r="632" spans="1:45" s="17" customFormat="1" ht="26.25" hidden="1" x14ac:dyDescent="0.4">
      <c r="A632" s="157" t="s">
        <v>39</v>
      </c>
      <c r="B632" s="157"/>
      <c r="C632" s="157"/>
      <c r="D632" s="157"/>
      <c r="E632" s="157"/>
      <c r="F632" s="157"/>
      <c r="G632" s="157"/>
      <c r="H632" s="157"/>
      <c r="I632" s="157"/>
      <c r="J632" s="157"/>
      <c r="K632" s="157"/>
      <c r="L632" s="157"/>
      <c r="M632" s="157"/>
      <c r="N632" s="157"/>
      <c r="O632" s="157"/>
      <c r="P632" s="157"/>
      <c r="Q632" s="157"/>
      <c r="R632" s="157"/>
      <c r="S632" s="157"/>
      <c r="T632" s="157"/>
      <c r="U632" s="157"/>
      <c r="V632" s="157"/>
      <c r="W632" s="157"/>
      <c r="X632" s="157"/>
      <c r="Y632" s="157"/>
      <c r="Z632" s="157"/>
      <c r="AA632" s="157"/>
      <c r="AB632" s="157"/>
      <c r="AC632" s="157"/>
      <c r="AD632" s="157"/>
      <c r="AE632" s="157"/>
      <c r="AF632" s="157"/>
      <c r="AG632" s="157"/>
      <c r="AH632" s="157"/>
      <c r="AI632" s="157"/>
      <c r="AJ632" s="157"/>
      <c r="AK632" s="157"/>
      <c r="AL632" s="157"/>
      <c r="AM632" s="157"/>
      <c r="AN632" s="157"/>
      <c r="AO632" s="157"/>
      <c r="AP632" s="157"/>
    </row>
    <row r="633" spans="1:45" s="7" customFormat="1" ht="19.5" hidden="1" thickBot="1" x14ac:dyDescent="0.35">
      <c r="A633" s="158" t="str">
        <f>CONCATENATE(SORTEIO!B12," ",SORTEIO!B14)</f>
        <v>Juvenil Masculino</v>
      </c>
      <c r="B633" s="158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58"/>
      <c r="N633" s="158"/>
      <c r="R633" s="8"/>
      <c r="S633" s="8"/>
      <c r="T633" s="8"/>
      <c r="U633" s="8"/>
      <c r="V633" s="8"/>
      <c r="W633" s="8"/>
      <c r="X633" s="8"/>
    </row>
    <row r="634" spans="1:45" s="17" customFormat="1" ht="27.75" hidden="1" thickTop="1" thickBot="1" x14ac:dyDescent="0.45">
      <c r="A634" s="159" t="s">
        <v>40</v>
      </c>
      <c r="B634" s="160"/>
      <c r="C634" s="160"/>
      <c r="D634" s="160"/>
      <c r="E634" s="160"/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60"/>
      <c r="AD634" s="160"/>
      <c r="AE634" s="160"/>
      <c r="AF634" s="160"/>
      <c r="AG634" s="160"/>
      <c r="AH634" s="160"/>
      <c r="AI634" s="160"/>
      <c r="AJ634" s="160"/>
      <c r="AK634" s="160"/>
      <c r="AL634" s="160"/>
      <c r="AM634" s="160"/>
      <c r="AN634" s="160"/>
      <c r="AO634" s="160"/>
      <c r="AP634" s="161"/>
    </row>
    <row r="635" spans="1:45" s="7" customFormat="1" ht="20.25" hidden="1" thickTop="1" thickBot="1" x14ac:dyDescent="0.35">
      <c r="A635" s="143" t="s">
        <v>41</v>
      </c>
      <c r="B635" s="144"/>
      <c r="C635" s="144"/>
      <c r="D635" s="144"/>
      <c r="E635" s="144"/>
      <c r="F635" s="144"/>
      <c r="G635" s="145"/>
      <c r="H635" s="143" t="s">
        <v>42</v>
      </c>
      <c r="I635" s="144"/>
      <c r="J635" s="144"/>
      <c r="K635" s="144"/>
      <c r="L635" s="144"/>
      <c r="M635" s="144"/>
      <c r="N635" s="145"/>
      <c r="O635" s="143" t="s">
        <v>43</v>
      </c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  <c r="AA635" s="144"/>
      <c r="AB635" s="145"/>
      <c r="AC635" s="143" t="s">
        <v>44</v>
      </c>
      <c r="AD635" s="144"/>
      <c r="AE635" s="144"/>
      <c r="AF635" s="144"/>
      <c r="AG635" s="144"/>
      <c r="AH635" s="144"/>
      <c r="AI635" s="145"/>
      <c r="AJ635" s="143" t="s">
        <v>45</v>
      </c>
      <c r="AK635" s="144"/>
      <c r="AL635" s="144"/>
      <c r="AM635" s="144"/>
      <c r="AN635" s="144"/>
      <c r="AO635" s="144"/>
      <c r="AP635" s="145"/>
    </row>
    <row r="636" spans="1:45" s="18" customFormat="1" ht="63" hidden="1" thickTop="1" thickBot="1" x14ac:dyDescent="0.95">
      <c r="A636" s="149">
        <v>4</v>
      </c>
      <c r="B636" s="150"/>
      <c r="C636" s="150"/>
      <c r="D636" s="150"/>
      <c r="E636" s="150"/>
      <c r="F636" s="150"/>
      <c r="G636" s="151"/>
      <c r="H636" s="149" t="s">
        <v>74</v>
      </c>
      <c r="I636" s="150"/>
      <c r="J636" s="150"/>
      <c r="K636" s="150"/>
      <c r="L636" s="150"/>
      <c r="M636" s="150"/>
      <c r="N636" s="151"/>
      <c r="O636" s="152"/>
      <c r="P636" s="150"/>
      <c r="Q636" s="150"/>
      <c r="R636" s="150"/>
      <c r="S636" s="150"/>
      <c r="T636" s="150"/>
      <c r="U636" s="150"/>
      <c r="V636" s="150"/>
      <c r="W636" s="150"/>
      <c r="X636" s="10" t="s">
        <v>46</v>
      </c>
      <c r="Y636" s="150"/>
      <c r="Z636" s="150"/>
      <c r="AA636" s="150"/>
      <c r="AB636" s="151"/>
      <c r="AC636" s="153"/>
      <c r="AD636" s="154"/>
      <c r="AE636" s="154"/>
      <c r="AF636" s="154"/>
      <c r="AG636" s="154"/>
      <c r="AH636" s="154"/>
      <c r="AI636" s="155"/>
      <c r="AJ636" s="153"/>
      <c r="AK636" s="154"/>
      <c r="AL636" s="154"/>
      <c r="AM636" s="154"/>
      <c r="AN636" s="154"/>
      <c r="AO636" s="154"/>
      <c r="AP636" s="155"/>
      <c r="AS636" s="7"/>
    </row>
    <row r="637" spans="1:45" s="7" customFormat="1" ht="20.25" hidden="1" thickTop="1" thickBot="1" x14ac:dyDescent="0.35">
      <c r="R637" s="8"/>
      <c r="S637" s="8"/>
      <c r="T637" s="8"/>
      <c r="U637" s="8"/>
      <c r="V637" s="8"/>
      <c r="W637" s="8"/>
      <c r="X637" s="8"/>
    </row>
    <row r="638" spans="1:45" s="7" customFormat="1" ht="20.25" hidden="1" thickTop="1" thickBot="1" x14ac:dyDescent="0.35">
      <c r="A638" s="143" t="s">
        <v>47</v>
      </c>
      <c r="B638" s="144"/>
      <c r="C638" s="145"/>
      <c r="D638" s="143" t="s">
        <v>48</v>
      </c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5"/>
      <c r="R638" s="146" t="s">
        <v>49</v>
      </c>
      <c r="S638" s="147"/>
      <c r="T638" s="147"/>
      <c r="U638" s="147"/>
      <c r="V638" s="147"/>
      <c r="W638" s="147"/>
      <c r="X638" s="148"/>
      <c r="Y638" s="143" t="s">
        <v>50</v>
      </c>
      <c r="Z638" s="144"/>
      <c r="AA638" s="145"/>
      <c r="AB638" s="143" t="s">
        <v>51</v>
      </c>
      <c r="AC638" s="144"/>
      <c r="AD638" s="145"/>
      <c r="AE638" s="143" t="s">
        <v>52</v>
      </c>
      <c r="AF638" s="144"/>
      <c r="AG638" s="145"/>
      <c r="AH638" s="143" t="s">
        <v>53</v>
      </c>
      <c r="AI638" s="144"/>
      <c r="AJ638" s="145"/>
      <c r="AK638" s="143" t="s">
        <v>54</v>
      </c>
      <c r="AL638" s="144"/>
      <c r="AM638" s="145"/>
      <c r="AN638" s="143" t="s">
        <v>55</v>
      </c>
      <c r="AO638" s="144"/>
      <c r="AP638" s="145"/>
    </row>
    <row r="639" spans="1:45" s="19" customFormat="1" ht="48" hidden="1" thickTop="1" thickBot="1" x14ac:dyDescent="0.75">
      <c r="A639" s="131">
        <f>VLOOKUP(3,'Fase Grupos'!$AM$140:$AP$147,2,FALSE)</f>
        <v>0</v>
      </c>
      <c r="B639" s="132"/>
      <c r="C639" s="133"/>
      <c r="D639" s="134">
        <f>VLOOKUP(3,'Fase Grupos'!$AM$140:$AP$147,3,FALSE)</f>
        <v>0</v>
      </c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6"/>
      <c r="R639" s="137">
        <f>VLOOKUP(3,'Fase Grupos'!$AM$140:$AP$147,4,FALSE)</f>
        <v>0</v>
      </c>
      <c r="S639" s="138"/>
      <c r="T639" s="138"/>
      <c r="U639" s="138"/>
      <c r="V639" s="138"/>
      <c r="W639" s="138"/>
      <c r="X639" s="139"/>
      <c r="Y639" s="140"/>
      <c r="Z639" s="141"/>
      <c r="AA639" s="142"/>
      <c r="AB639" s="140"/>
      <c r="AC639" s="141"/>
      <c r="AD639" s="142"/>
      <c r="AE639" s="140"/>
      <c r="AF639" s="141"/>
      <c r="AG639" s="142"/>
      <c r="AH639" s="140"/>
      <c r="AI639" s="141"/>
      <c r="AJ639" s="142"/>
      <c r="AK639" s="140"/>
      <c r="AL639" s="141"/>
      <c r="AM639" s="142"/>
      <c r="AN639" s="140"/>
      <c r="AO639" s="141"/>
      <c r="AP639" s="142"/>
      <c r="AS639" s="20"/>
    </row>
    <row r="640" spans="1:45" s="19" customFormat="1" ht="48" hidden="1" customHeight="1" thickTop="1" thickBot="1" x14ac:dyDescent="0.75">
      <c r="A640" s="131">
        <f>VLOOKUP(4,'Fase Grupos'!$AM$140:$AP$147,2,FALSE)</f>
        <v>0</v>
      </c>
      <c r="B640" s="132"/>
      <c r="C640" s="133"/>
      <c r="D640" s="134">
        <f>VLOOKUP(4,'Fase Grupos'!$AM$140:$AP$147,3,FALSE)</f>
        <v>0</v>
      </c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6"/>
      <c r="R640" s="137">
        <f>VLOOKUP(4,'Fase Grupos'!$AM$140:$AP$147,4,FALSE)</f>
        <v>0</v>
      </c>
      <c r="S640" s="138"/>
      <c r="T640" s="138"/>
      <c r="U640" s="138"/>
      <c r="V640" s="138"/>
      <c r="W640" s="138"/>
      <c r="X640" s="139"/>
      <c r="Y640" s="140"/>
      <c r="Z640" s="141"/>
      <c r="AA640" s="142"/>
      <c r="AB640" s="140"/>
      <c r="AC640" s="141"/>
      <c r="AD640" s="142"/>
      <c r="AE640" s="140"/>
      <c r="AF640" s="141"/>
      <c r="AG640" s="142"/>
      <c r="AH640" s="140"/>
      <c r="AI640" s="141"/>
      <c r="AJ640" s="142"/>
      <c r="AK640" s="140"/>
      <c r="AL640" s="141"/>
      <c r="AM640" s="142"/>
      <c r="AN640" s="140"/>
      <c r="AO640" s="141"/>
      <c r="AP640" s="142"/>
    </row>
    <row r="641" spans="1:45" s="7" customFormat="1" ht="24" hidden="1" customHeight="1" thickTop="1" x14ac:dyDescent="0.3">
      <c r="R641" s="8"/>
      <c r="S641" s="8"/>
      <c r="T641" s="8"/>
      <c r="U641" s="8"/>
      <c r="V641" s="8"/>
      <c r="W641" s="8"/>
      <c r="X641" s="8"/>
    </row>
    <row r="642" spans="1:45" s="7" customFormat="1" ht="19.5" hidden="1" thickBot="1" x14ac:dyDescent="0.35">
      <c r="A642" s="129" t="s">
        <v>56</v>
      </c>
      <c r="B642" s="129"/>
      <c r="C642" s="129"/>
      <c r="D642" s="129"/>
      <c r="E642" s="129"/>
      <c r="F642" s="24"/>
      <c r="G642" s="24"/>
      <c r="H642" s="11"/>
      <c r="I642" s="11"/>
      <c r="J642" s="11"/>
      <c r="K642" s="11"/>
      <c r="L642" s="11"/>
      <c r="M642" s="11"/>
      <c r="N642" s="11"/>
      <c r="O642" s="11"/>
      <c r="P642" s="11"/>
      <c r="Q642" s="129" t="s">
        <v>57</v>
      </c>
      <c r="R642" s="129"/>
      <c r="S642" s="129"/>
      <c r="T642" s="129"/>
      <c r="U642" s="129"/>
      <c r="V642" s="129"/>
      <c r="W642" s="129"/>
      <c r="X642" s="12"/>
      <c r="Y642" s="24"/>
      <c r="Z642" s="24"/>
      <c r="AA642" s="24"/>
      <c r="AB642" s="11"/>
      <c r="AC642" s="11"/>
      <c r="AD642" s="11"/>
      <c r="AE642" s="11"/>
      <c r="AF642" s="11"/>
      <c r="AG642" s="11"/>
      <c r="AH642" s="11"/>
      <c r="AI642" s="129" t="s">
        <v>58</v>
      </c>
      <c r="AJ642" s="129"/>
      <c r="AK642" s="129"/>
      <c r="AL642" s="130"/>
      <c r="AM642" s="130"/>
      <c r="AN642" s="13" t="s">
        <v>46</v>
      </c>
      <c r="AO642" s="130"/>
      <c r="AP642" s="130"/>
    </row>
    <row r="643" spans="1:45" s="14" customFormat="1" ht="13.5" hidden="1" thickTop="1" x14ac:dyDescent="0.2">
      <c r="R643" s="15"/>
      <c r="S643" s="15"/>
      <c r="T643" s="15"/>
      <c r="U643" s="15"/>
      <c r="V643" s="15"/>
      <c r="W643" s="15"/>
      <c r="X643" s="15"/>
    </row>
    <row r="644" spans="1:45" s="14" customFormat="1" ht="12.75" hidden="1" x14ac:dyDescent="0.2">
      <c r="R644" s="15"/>
      <c r="S644" s="15"/>
      <c r="T644" s="15"/>
      <c r="U644" s="15"/>
      <c r="V644" s="15"/>
      <c r="W644" s="15"/>
      <c r="X644" s="15"/>
    </row>
    <row r="645" spans="1:45" s="16" customFormat="1" ht="36" hidden="1" x14ac:dyDescent="0.55000000000000004">
      <c r="A645" s="156" t="str">
        <f>'Fase Grupos'!$AM$6</f>
        <v>Campeonato Nacional</v>
      </c>
      <c r="B645" s="156"/>
      <c r="C645" s="156"/>
      <c r="D645" s="156"/>
      <c r="E645" s="156"/>
      <c r="F645" s="156"/>
      <c r="G645" s="156"/>
      <c r="H645" s="156"/>
      <c r="I645" s="156"/>
      <c r="J645" s="156"/>
      <c r="K645" s="156"/>
      <c r="L645" s="156"/>
      <c r="M645" s="156"/>
      <c r="N645" s="156"/>
      <c r="O645" s="156"/>
      <c r="P645" s="156"/>
      <c r="Q645" s="156"/>
      <c r="R645" s="156"/>
      <c r="S645" s="156"/>
      <c r="T645" s="156"/>
      <c r="U645" s="156"/>
      <c r="V645" s="156"/>
      <c r="W645" s="156"/>
      <c r="X645" s="156"/>
      <c r="Y645" s="156"/>
      <c r="Z645" s="156"/>
      <c r="AA645" s="156"/>
      <c r="AB645" s="156"/>
      <c r="AC645" s="156"/>
      <c r="AD645" s="156"/>
      <c r="AE645" s="156"/>
      <c r="AF645" s="156"/>
      <c r="AG645" s="156"/>
      <c r="AH645" s="156"/>
      <c r="AI645" s="156"/>
      <c r="AJ645" s="156"/>
      <c r="AK645" s="156"/>
      <c r="AL645" s="156"/>
      <c r="AM645" s="156"/>
      <c r="AN645" s="156"/>
      <c r="AO645" s="156"/>
      <c r="AP645" s="156"/>
    </row>
    <row r="646" spans="1:45" s="17" customFormat="1" ht="26.25" hidden="1" x14ac:dyDescent="0.4">
      <c r="A646" s="157" t="s">
        <v>39</v>
      </c>
      <c r="B646" s="157"/>
      <c r="C646" s="157"/>
      <c r="D646" s="157"/>
      <c r="E646" s="157"/>
      <c r="F646" s="157"/>
      <c r="G646" s="157"/>
      <c r="H646" s="157"/>
      <c r="I646" s="157"/>
      <c r="J646" s="157"/>
      <c r="K646" s="157"/>
      <c r="L646" s="157"/>
      <c r="M646" s="157"/>
      <c r="N646" s="157"/>
      <c r="O646" s="157"/>
      <c r="P646" s="157"/>
      <c r="Q646" s="157"/>
      <c r="R646" s="157"/>
      <c r="S646" s="157"/>
      <c r="T646" s="157"/>
      <c r="U646" s="157"/>
      <c r="V646" s="157"/>
      <c r="W646" s="157"/>
      <c r="X646" s="157"/>
      <c r="Y646" s="157"/>
      <c r="Z646" s="157"/>
      <c r="AA646" s="157"/>
      <c r="AB646" s="157"/>
      <c r="AC646" s="157"/>
      <c r="AD646" s="157"/>
      <c r="AE646" s="157"/>
      <c r="AF646" s="157"/>
      <c r="AG646" s="157"/>
      <c r="AH646" s="157"/>
      <c r="AI646" s="157"/>
      <c r="AJ646" s="157"/>
      <c r="AK646" s="157"/>
      <c r="AL646" s="157"/>
      <c r="AM646" s="157"/>
      <c r="AN646" s="157"/>
      <c r="AO646" s="157"/>
      <c r="AP646" s="157"/>
    </row>
    <row r="647" spans="1:45" s="7" customFormat="1" ht="19.5" hidden="1" thickBot="1" x14ac:dyDescent="0.35">
      <c r="A647" s="158" t="str">
        <f>CONCATENATE(SORTEIO!B12," ",SORTEIO!B14)</f>
        <v>Juvenil Masculino</v>
      </c>
      <c r="B647" s="158"/>
      <c r="C647" s="158"/>
      <c r="D647" s="158"/>
      <c r="E647" s="158"/>
      <c r="F647" s="158"/>
      <c r="G647" s="158"/>
      <c r="H647" s="158"/>
      <c r="I647" s="158"/>
      <c r="J647" s="158"/>
      <c r="K647" s="158"/>
      <c r="L647" s="158"/>
      <c r="M647" s="158"/>
      <c r="N647" s="158"/>
      <c r="R647" s="8"/>
      <c r="S647" s="8"/>
      <c r="T647" s="8"/>
      <c r="U647" s="8"/>
      <c r="V647" s="8"/>
      <c r="W647" s="8"/>
      <c r="X647" s="8"/>
    </row>
    <row r="648" spans="1:45" s="17" customFormat="1" ht="27.75" hidden="1" thickTop="1" thickBot="1" x14ac:dyDescent="0.45">
      <c r="A648" s="159" t="s">
        <v>40</v>
      </c>
      <c r="B648" s="160"/>
      <c r="C648" s="160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60"/>
      <c r="AD648" s="160"/>
      <c r="AE648" s="160"/>
      <c r="AF648" s="160"/>
      <c r="AG648" s="160"/>
      <c r="AH648" s="160"/>
      <c r="AI648" s="160"/>
      <c r="AJ648" s="160"/>
      <c r="AK648" s="160"/>
      <c r="AL648" s="160"/>
      <c r="AM648" s="160"/>
      <c r="AN648" s="160"/>
      <c r="AO648" s="160"/>
      <c r="AP648" s="161"/>
    </row>
    <row r="649" spans="1:45" s="7" customFormat="1" ht="20.25" hidden="1" thickTop="1" thickBot="1" x14ac:dyDescent="0.35">
      <c r="A649" s="143" t="s">
        <v>41</v>
      </c>
      <c r="B649" s="144"/>
      <c r="C649" s="144"/>
      <c r="D649" s="144"/>
      <c r="E649" s="144"/>
      <c r="F649" s="144"/>
      <c r="G649" s="145"/>
      <c r="H649" s="143" t="s">
        <v>42</v>
      </c>
      <c r="I649" s="144"/>
      <c r="J649" s="144"/>
      <c r="K649" s="144"/>
      <c r="L649" s="144"/>
      <c r="M649" s="144"/>
      <c r="N649" s="145"/>
      <c r="O649" s="143" t="s">
        <v>43</v>
      </c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  <c r="AA649" s="144"/>
      <c r="AB649" s="145"/>
      <c r="AC649" s="143" t="s">
        <v>44</v>
      </c>
      <c r="AD649" s="144"/>
      <c r="AE649" s="144"/>
      <c r="AF649" s="144"/>
      <c r="AG649" s="144"/>
      <c r="AH649" s="144"/>
      <c r="AI649" s="145"/>
      <c r="AJ649" s="143" t="s">
        <v>45</v>
      </c>
      <c r="AK649" s="144"/>
      <c r="AL649" s="144"/>
      <c r="AM649" s="144"/>
      <c r="AN649" s="144"/>
      <c r="AO649" s="144"/>
      <c r="AP649" s="145"/>
    </row>
    <row r="650" spans="1:45" s="18" customFormat="1" ht="63" hidden="1" thickTop="1" thickBot="1" x14ac:dyDescent="0.95">
      <c r="A650" s="149">
        <v>5</v>
      </c>
      <c r="B650" s="150"/>
      <c r="C650" s="150"/>
      <c r="D650" s="150"/>
      <c r="E650" s="150"/>
      <c r="F650" s="150"/>
      <c r="G650" s="151"/>
      <c r="H650" s="149" t="s">
        <v>74</v>
      </c>
      <c r="I650" s="150"/>
      <c r="J650" s="150"/>
      <c r="K650" s="150"/>
      <c r="L650" s="150"/>
      <c r="M650" s="150"/>
      <c r="N650" s="151"/>
      <c r="O650" s="152"/>
      <c r="P650" s="150"/>
      <c r="Q650" s="150"/>
      <c r="R650" s="150"/>
      <c r="S650" s="150"/>
      <c r="T650" s="150"/>
      <c r="U650" s="150"/>
      <c r="V650" s="150"/>
      <c r="W650" s="150"/>
      <c r="X650" s="10" t="s">
        <v>46</v>
      </c>
      <c r="Y650" s="150"/>
      <c r="Z650" s="150"/>
      <c r="AA650" s="150"/>
      <c r="AB650" s="151"/>
      <c r="AC650" s="153"/>
      <c r="AD650" s="154"/>
      <c r="AE650" s="154"/>
      <c r="AF650" s="154"/>
      <c r="AG650" s="154"/>
      <c r="AH650" s="154"/>
      <c r="AI650" s="155"/>
      <c r="AJ650" s="153"/>
      <c r="AK650" s="154"/>
      <c r="AL650" s="154"/>
      <c r="AM650" s="154"/>
      <c r="AN650" s="154"/>
      <c r="AO650" s="154"/>
      <c r="AP650" s="155"/>
      <c r="AS650" s="7"/>
    </row>
    <row r="651" spans="1:45" s="7" customFormat="1" ht="20.25" hidden="1" thickTop="1" thickBot="1" x14ac:dyDescent="0.35">
      <c r="R651" s="8"/>
      <c r="S651" s="8"/>
      <c r="T651" s="8"/>
      <c r="U651" s="8"/>
      <c r="V651" s="8"/>
      <c r="W651" s="8"/>
      <c r="X651" s="8"/>
    </row>
    <row r="652" spans="1:45" s="7" customFormat="1" ht="20.25" hidden="1" thickTop="1" thickBot="1" x14ac:dyDescent="0.35">
      <c r="A652" s="143" t="s">
        <v>47</v>
      </c>
      <c r="B652" s="144"/>
      <c r="C652" s="145"/>
      <c r="D652" s="143" t="s">
        <v>48</v>
      </c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5"/>
      <c r="R652" s="146" t="s">
        <v>49</v>
      </c>
      <c r="S652" s="147"/>
      <c r="T652" s="147"/>
      <c r="U652" s="147"/>
      <c r="V652" s="147"/>
      <c r="W652" s="147"/>
      <c r="X652" s="148"/>
      <c r="Y652" s="143" t="s">
        <v>50</v>
      </c>
      <c r="Z652" s="144"/>
      <c r="AA652" s="145"/>
      <c r="AB652" s="143" t="s">
        <v>51</v>
      </c>
      <c r="AC652" s="144"/>
      <c r="AD652" s="145"/>
      <c r="AE652" s="143" t="s">
        <v>52</v>
      </c>
      <c r="AF652" s="144"/>
      <c r="AG652" s="145"/>
      <c r="AH652" s="143" t="s">
        <v>53</v>
      </c>
      <c r="AI652" s="144"/>
      <c r="AJ652" s="145"/>
      <c r="AK652" s="143" t="s">
        <v>54</v>
      </c>
      <c r="AL652" s="144"/>
      <c r="AM652" s="145"/>
      <c r="AN652" s="143" t="s">
        <v>55</v>
      </c>
      <c r="AO652" s="144"/>
      <c r="AP652" s="145"/>
    </row>
    <row r="653" spans="1:45" s="19" customFormat="1" ht="48" hidden="1" thickTop="1" thickBot="1" x14ac:dyDescent="0.75">
      <c r="A653" s="131">
        <f>VLOOKUP(1,'Fase Grupos'!$AM$140:$AP$147,2,FALSE)</f>
        <v>0</v>
      </c>
      <c r="B653" s="132"/>
      <c r="C653" s="133"/>
      <c r="D653" s="134">
        <f>VLOOKUP(1,'Fase Grupos'!$AM$140:$AP$147,3,FALSE)</f>
        <v>0</v>
      </c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6"/>
      <c r="R653" s="137">
        <f>VLOOKUP(1,'Fase Grupos'!$AM$140:$AP$147,4,FALSE)</f>
        <v>0</v>
      </c>
      <c r="S653" s="138"/>
      <c r="T653" s="138"/>
      <c r="U653" s="138"/>
      <c r="V653" s="138"/>
      <c r="W653" s="138"/>
      <c r="X653" s="139"/>
      <c r="Y653" s="140"/>
      <c r="Z653" s="141"/>
      <c r="AA653" s="142"/>
      <c r="AB653" s="140"/>
      <c r="AC653" s="141"/>
      <c r="AD653" s="142"/>
      <c r="AE653" s="140"/>
      <c r="AF653" s="141"/>
      <c r="AG653" s="142"/>
      <c r="AH653" s="140"/>
      <c r="AI653" s="141"/>
      <c r="AJ653" s="142"/>
      <c r="AK653" s="140"/>
      <c r="AL653" s="141"/>
      <c r="AM653" s="142"/>
      <c r="AN653" s="140"/>
      <c r="AO653" s="141"/>
      <c r="AP653" s="142"/>
      <c r="AS653" s="20"/>
    </row>
    <row r="654" spans="1:45" s="19" customFormat="1" ht="48" hidden="1" customHeight="1" thickTop="1" thickBot="1" x14ac:dyDescent="0.75">
      <c r="A654" s="131">
        <f>VLOOKUP(4,'Fase Grupos'!$AM$140:$AP$147,2,FALSE)</f>
        <v>0</v>
      </c>
      <c r="B654" s="132"/>
      <c r="C654" s="133"/>
      <c r="D654" s="134">
        <f>VLOOKUP(4,'Fase Grupos'!$AM$140:$AP$147,3,FALSE)</f>
        <v>0</v>
      </c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6"/>
      <c r="R654" s="137">
        <f>VLOOKUP(4,'Fase Grupos'!$AM$140:$AP$147,4,FALSE)</f>
        <v>0</v>
      </c>
      <c r="S654" s="138"/>
      <c r="T654" s="138"/>
      <c r="U654" s="138"/>
      <c r="V654" s="138"/>
      <c r="W654" s="138"/>
      <c r="X654" s="139"/>
      <c r="Y654" s="140"/>
      <c r="Z654" s="141"/>
      <c r="AA654" s="142"/>
      <c r="AB654" s="140"/>
      <c r="AC654" s="141"/>
      <c r="AD654" s="142"/>
      <c r="AE654" s="140"/>
      <c r="AF654" s="141"/>
      <c r="AG654" s="142"/>
      <c r="AH654" s="140"/>
      <c r="AI654" s="141"/>
      <c r="AJ654" s="142"/>
      <c r="AK654" s="140"/>
      <c r="AL654" s="141"/>
      <c r="AM654" s="142"/>
      <c r="AN654" s="140"/>
      <c r="AO654" s="141"/>
      <c r="AP654" s="142"/>
    </row>
    <row r="655" spans="1:45" s="7" customFormat="1" ht="24" hidden="1" customHeight="1" thickTop="1" x14ac:dyDescent="0.3">
      <c r="R655" s="8"/>
      <c r="S655" s="8"/>
      <c r="T655" s="8"/>
      <c r="U655" s="8"/>
      <c r="V655" s="8"/>
      <c r="W655" s="8"/>
      <c r="X655" s="8"/>
    </row>
    <row r="656" spans="1:45" s="7" customFormat="1" ht="19.5" hidden="1" thickBot="1" x14ac:dyDescent="0.35">
      <c r="A656" s="129" t="s">
        <v>56</v>
      </c>
      <c r="B656" s="129"/>
      <c r="C656" s="129"/>
      <c r="D656" s="129"/>
      <c r="E656" s="129"/>
      <c r="F656" s="24"/>
      <c r="G656" s="24"/>
      <c r="H656" s="11"/>
      <c r="I656" s="11"/>
      <c r="J656" s="11"/>
      <c r="K656" s="11"/>
      <c r="L656" s="11"/>
      <c r="M656" s="11"/>
      <c r="N656" s="11"/>
      <c r="O656" s="11"/>
      <c r="P656" s="11"/>
      <c r="Q656" s="129" t="s">
        <v>57</v>
      </c>
      <c r="R656" s="129"/>
      <c r="S656" s="129"/>
      <c r="T656" s="129"/>
      <c r="U656" s="129"/>
      <c r="V656" s="129"/>
      <c r="W656" s="129"/>
      <c r="X656" s="12"/>
      <c r="Y656" s="24"/>
      <c r="Z656" s="24"/>
      <c r="AA656" s="24"/>
      <c r="AB656" s="11"/>
      <c r="AC656" s="11"/>
      <c r="AD656" s="11"/>
      <c r="AE656" s="11"/>
      <c r="AF656" s="11"/>
      <c r="AG656" s="11"/>
      <c r="AH656" s="11"/>
      <c r="AI656" s="129" t="s">
        <v>58</v>
      </c>
      <c r="AJ656" s="129"/>
      <c r="AK656" s="129"/>
      <c r="AL656" s="130"/>
      <c r="AM656" s="130"/>
      <c r="AN656" s="13" t="s">
        <v>46</v>
      </c>
      <c r="AO656" s="130"/>
      <c r="AP656" s="130"/>
    </row>
    <row r="657" spans="1:45" s="14" customFormat="1" ht="13.5" hidden="1" thickTop="1" x14ac:dyDescent="0.2">
      <c r="R657" s="15"/>
      <c r="S657" s="15"/>
      <c r="T657" s="15"/>
      <c r="U657" s="15"/>
      <c r="V657" s="15"/>
      <c r="W657" s="15"/>
      <c r="X657" s="15"/>
    </row>
    <row r="658" spans="1:45" s="14" customFormat="1" ht="12.75" hidden="1" x14ac:dyDescent="0.2">
      <c r="R658" s="15"/>
      <c r="S658" s="15"/>
      <c r="T658" s="15"/>
      <c r="U658" s="15"/>
      <c r="V658" s="15"/>
      <c r="W658" s="15"/>
      <c r="X658" s="15"/>
    </row>
    <row r="659" spans="1:45" s="16" customFormat="1" ht="36" x14ac:dyDescent="0.55000000000000004">
      <c r="A659" s="156" t="str">
        <f>'Fase Grupos'!$AM$6</f>
        <v>Campeonato Nacional</v>
      </c>
      <c r="B659" s="156"/>
      <c r="C659" s="156"/>
      <c r="D659" s="156"/>
      <c r="E659" s="156"/>
      <c r="F659" s="156"/>
      <c r="G659" s="156"/>
      <c r="H659" s="156"/>
      <c r="I659" s="156"/>
      <c r="J659" s="156"/>
      <c r="K659" s="156"/>
      <c r="L659" s="156"/>
      <c r="M659" s="156"/>
      <c r="N659" s="156"/>
      <c r="O659" s="156"/>
      <c r="P659" s="156"/>
      <c r="Q659" s="156"/>
      <c r="R659" s="156"/>
      <c r="S659" s="156"/>
      <c r="T659" s="156"/>
      <c r="U659" s="156"/>
      <c r="V659" s="156"/>
      <c r="W659" s="156"/>
      <c r="X659" s="156"/>
      <c r="Y659" s="156"/>
      <c r="Z659" s="156"/>
      <c r="AA659" s="156"/>
      <c r="AB659" s="156"/>
      <c r="AC659" s="156"/>
      <c r="AD659" s="156"/>
      <c r="AE659" s="156"/>
      <c r="AF659" s="156"/>
      <c r="AG659" s="156"/>
      <c r="AH659" s="156"/>
      <c r="AI659" s="156"/>
      <c r="AJ659" s="156"/>
      <c r="AK659" s="156"/>
      <c r="AL659" s="156"/>
      <c r="AM659" s="156"/>
      <c r="AN659" s="156"/>
      <c r="AO659" s="156"/>
      <c r="AP659" s="156"/>
    </row>
    <row r="660" spans="1:45" s="17" customFormat="1" ht="26.25" x14ac:dyDescent="0.4">
      <c r="A660" s="157" t="s">
        <v>39</v>
      </c>
      <c r="B660" s="157"/>
      <c r="C660" s="157"/>
      <c r="D660" s="157"/>
      <c r="E660" s="157"/>
      <c r="F660" s="157"/>
      <c r="G660" s="157"/>
      <c r="H660" s="157"/>
      <c r="I660" s="157"/>
      <c r="J660" s="157"/>
      <c r="K660" s="157"/>
      <c r="L660" s="157"/>
      <c r="M660" s="157"/>
      <c r="N660" s="157"/>
      <c r="O660" s="157"/>
      <c r="P660" s="157"/>
      <c r="Q660" s="157"/>
      <c r="R660" s="157"/>
      <c r="S660" s="157"/>
      <c r="T660" s="157"/>
      <c r="U660" s="157"/>
      <c r="V660" s="157"/>
      <c r="W660" s="157"/>
      <c r="X660" s="157"/>
      <c r="Y660" s="157"/>
      <c r="Z660" s="157"/>
      <c r="AA660" s="157"/>
      <c r="AB660" s="157"/>
      <c r="AC660" s="157"/>
      <c r="AD660" s="157"/>
      <c r="AE660" s="157"/>
      <c r="AF660" s="157"/>
      <c r="AG660" s="157"/>
      <c r="AH660" s="157"/>
      <c r="AI660" s="157"/>
      <c r="AJ660" s="157"/>
      <c r="AK660" s="157"/>
      <c r="AL660" s="157"/>
      <c r="AM660" s="157"/>
      <c r="AN660" s="157"/>
      <c r="AO660" s="157"/>
      <c r="AP660" s="157"/>
    </row>
    <row r="661" spans="1:45" s="7" customFormat="1" ht="19.5" thickBot="1" x14ac:dyDescent="0.35">
      <c r="A661" s="158" t="str">
        <f>CONCATENATE(SORTEIO!B12," ",SORTEIO!B14)</f>
        <v>Juvenil Masculino</v>
      </c>
      <c r="B661" s="158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58"/>
      <c r="N661" s="158"/>
      <c r="R661" s="8"/>
      <c r="S661" s="8"/>
      <c r="T661" s="8"/>
      <c r="U661" s="8"/>
      <c r="V661" s="8"/>
      <c r="W661" s="8"/>
      <c r="X661" s="8"/>
    </row>
    <row r="662" spans="1:45" s="17" customFormat="1" ht="27.75" thickTop="1" thickBot="1" x14ac:dyDescent="0.45">
      <c r="A662" s="159" t="s">
        <v>40</v>
      </c>
      <c r="B662" s="160"/>
      <c r="C662" s="160"/>
      <c r="D662" s="160"/>
      <c r="E662" s="160"/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60"/>
      <c r="AD662" s="160"/>
      <c r="AE662" s="160"/>
      <c r="AF662" s="160"/>
      <c r="AG662" s="160"/>
      <c r="AH662" s="160"/>
      <c r="AI662" s="160"/>
      <c r="AJ662" s="160"/>
      <c r="AK662" s="160"/>
      <c r="AL662" s="160"/>
      <c r="AM662" s="160"/>
      <c r="AN662" s="160"/>
      <c r="AO662" s="160"/>
      <c r="AP662" s="161"/>
    </row>
    <row r="663" spans="1:45" s="7" customFormat="1" ht="20.25" thickTop="1" thickBot="1" x14ac:dyDescent="0.35">
      <c r="A663" s="143" t="s">
        <v>41</v>
      </c>
      <c r="B663" s="144"/>
      <c r="C663" s="144"/>
      <c r="D663" s="144"/>
      <c r="E663" s="144"/>
      <c r="F663" s="144"/>
      <c r="G663" s="145"/>
      <c r="H663" s="143" t="s">
        <v>42</v>
      </c>
      <c r="I663" s="144"/>
      <c r="J663" s="144"/>
      <c r="K663" s="144"/>
      <c r="L663" s="144"/>
      <c r="M663" s="144"/>
      <c r="N663" s="145"/>
      <c r="O663" s="143" t="s">
        <v>43</v>
      </c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  <c r="AA663" s="144"/>
      <c r="AB663" s="145"/>
      <c r="AC663" s="143" t="s">
        <v>44</v>
      </c>
      <c r="AD663" s="144"/>
      <c r="AE663" s="144"/>
      <c r="AF663" s="144"/>
      <c r="AG663" s="144"/>
      <c r="AH663" s="144"/>
      <c r="AI663" s="145"/>
      <c r="AJ663" s="143" t="s">
        <v>45</v>
      </c>
      <c r="AK663" s="144"/>
      <c r="AL663" s="144"/>
      <c r="AM663" s="144"/>
      <c r="AN663" s="144"/>
      <c r="AO663" s="144"/>
      <c r="AP663" s="145"/>
    </row>
    <row r="664" spans="1:45" s="18" customFormat="1" ht="63" thickTop="1" thickBot="1" x14ac:dyDescent="0.95">
      <c r="A664" s="149">
        <v>3</v>
      </c>
      <c r="B664" s="150"/>
      <c r="C664" s="150"/>
      <c r="D664" s="150"/>
      <c r="E664" s="150"/>
      <c r="F664" s="150"/>
      <c r="G664" s="151"/>
      <c r="H664" s="149" t="s">
        <v>74</v>
      </c>
      <c r="I664" s="150"/>
      <c r="J664" s="150"/>
      <c r="K664" s="150"/>
      <c r="L664" s="150"/>
      <c r="M664" s="150"/>
      <c r="N664" s="151"/>
      <c r="O664" s="152"/>
      <c r="P664" s="150"/>
      <c r="Q664" s="150"/>
      <c r="R664" s="150"/>
      <c r="S664" s="150"/>
      <c r="T664" s="150"/>
      <c r="U664" s="150"/>
      <c r="V664" s="150"/>
      <c r="W664" s="150"/>
      <c r="X664" s="10" t="s">
        <v>46</v>
      </c>
      <c r="Y664" s="150"/>
      <c r="Z664" s="150"/>
      <c r="AA664" s="150"/>
      <c r="AB664" s="151"/>
      <c r="AC664" s="153"/>
      <c r="AD664" s="154"/>
      <c r="AE664" s="154"/>
      <c r="AF664" s="154"/>
      <c r="AG664" s="154"/>
      <c r="AH664" s="154"/>
      <c r="AI664" s="155"/>
      <c r="AJ664" s="153"/>
      <c r="AK664" s="154"/>
      <c r="AL664" s="154"/>
      <c r="AM664" s="154"/>
      <c r="AN664" s="154"/>
      <c r="AO664" s="154"/>
      <c r="AP664" s="155"/>
      <c r="AS664" s="7"/>
    </row>
    <row r="665" spans="1:45" s="7" customFormat="1" ht="20.25" thickTop="1" thickBot="1" x14ac:dyDescent="0.35">
      <c r="R665" s="8"/>
      <c r="S665" s="8"/>
      <c r="T665" s="8"/>
      <c r="U665" s="8"/>
      <c r="V665" s="8"/>
      <c r="W665" s="8"/>
      <c r="X665" s="8"/>
    </row>
    <row r="666" spans="1:45" s="7" customFormat="1" ht="20.25" thickTop="1" thickBot="1" x14ac:dyDescent="0.35">
      <c r="A666" s="143" t="s">
        <v>47</v>
      </c>
      <c r="B666" s="144"/>
      <c r="C666" s="145"/>
      <c r="D666" s="143" t="s">
        <v>48</v>
      </c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5"/>
      <c r="R666" s="146" t="s">
        <v>49</v>
      </c>
      <c r="S666" s="147"/>
      <c r="T666" s="147"/>
      <c r="U666" s="147"/>
      <c r="V666" s="147"/>
      <c r="W666" s="147"/>
      <c r="X666" s="148"/>
      <c r="Y666" s="143" t="s">
        <v>50</v>
      </c>
      <c r="Z666" s="144"/>
      <c r="AA666" s="145"/>
      <c r="AB666" s="143" t="s">
        <v>51</v>
      </c>
      <c r="AC666" s="144"/>
      <c r="AD666" s="145"/>
      <c r="AE666" s="143" t="s">
        <v>52</v>
      </c>
      <c r="AF666" s="144"/>
      <c r="AG666" s="145"/>
      <c r="AH666" s="143" t="s">
        <v>53</v>
      </c>
      <c r="AI666" s="144"/>
      <c r="AJ666" s="145"/>
      <c r="AK666" s="143" t="s">
        <v>54</v>
      </c>
      <c r="AL666" s="144"/>
      <c r="AM666" s="145"/>
      <c r="AN666" s="143" t="s">
        <v>55</v>
      </c>
      <c r="AO666" s="144"/>
      <c r="AP666" s="145"/>
    </row>
    <row r="667" spans="1:45" s="19" customFormat="1" ht="48" thickTop="1" thickBot="1" x14ac:dyDescent="0.75">
      <c r="A667" s="131">
        <f>VLOOKUP(2,'Fase Grupos'!$AM$140:$AP$147,2,FALSE)</f>
        <v>0</v>
      </c>
      <c r="B667" s="132"/>
      <c r="C667" s="133"/>
      <c r="D667" s="134">
        <f>VLOOKUP(2,'Fase Grupos'!$AM$140:$AP$147,3,FALSE)</f>
        <v>0</v>
      </c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6"/>
      <c r="R667" s="137">
        <f>VLOOKUP(2,'Fase Grupos'!$AM$140:$AP$147,4,FALSE)</f>
        <v>0</v>
      </c>
      <c r="S667" s="138"/>
      <c r="T667" s="138"/>
      <c r="U667" s="138"/>
      <c r="V667" s="138"/>
      <c r="W667" s="138"/>
      <c r="X667" s="139"/>
      <c r="Y667" s="140"/>
      <c r="Z667" s="141"/>
      <c r="AA667" s="142"/>
      <c r="AB667" s="140"/>
      <c r="AC667" s="141"/>
      <c r="AD667" s="142"/>
      <c r="AE667" s="140"/>
      <c r="AF667" s="141"/>
      <c r="AG667" s="142"/>
      <c r="AH667" s="140"/>
      <c r="AI667" s="141"/>
      <c r="AJ667" s="142"/>
      <c r="AK667" s="140"/>
      <c r="AL667" s="141"/>
      <c r="AM667" s="142"/>
      <c r="AN667" s="140"/>
      <c r="AO667" s="141"/>
      <c r="AP667" s="142"/>
      <c r="AS667" s="20"/>
    </row>
    <row r="668" spans="1:45" s="19" customFormat="1" ht="48" customHeight="1" thickTop="1" thickBot="1" x14ac:dyDescent="0.75">
      <c r="A668" s="131">
        <f>VLOOKUP(3,'Fase Grupos'!$AM$140:$AP$147,2,FALSE)</f>
        <v>0</v>
      </c>
      <c r="B668" s="132"/>
      <c r="C668" s="133"/>
      <c r="D668" s="134">
        <f>VLOOKUP(3,'Fase Grupos'!$AM$140:$AP$147,3,FALSE)</f>
        <v>0</v>
      </c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6"/>
      <c r="R668" s="137">
        <f>VLOOKUP(3,'Fase Grupos'!$AM$140:$AP$147,4,FALSE)</f>
        <v>0</v>
      </c>
      <c r="S668" s="138"/>
      <c r="T668" s="138"/>
      <c r="U668" s="138"/>
      <c r="V668" s="138"/>
      <c r="W668" s="138"/>
      <c r="X668" s="139"/>
      <c r="Y668" s="140"/>
      <c r="Z668" s="141"/>
      <c r="AA668" s="142"/>
      <c r="AB668" s="140"/>
      <c r="AC668" s="141"/>
      <c r="AD668" s="142"/>
      <c r="AE668" s="140"/>
      <c r="AF668" s="141"/>
      <c r="AG668" s="142"/>
      <c r="AH668" s="140"/>
      <c r="AI668" s="141"/>
      <c r="AJ668" s="142"/>
      <c r="AK668" s="140"/>
      <c r="AL668" s="141"/>
      <c r="AM668" s="142"/>
      <c r="AN668" s="140"/>
      <c r="AO668" s="141"/>
      <c r="AP668" s="142"/>
    </row>
    <row r="669" spans="1:45" s="7" customFormat="1" ht="24" customHeight="1" thickTop="1" x14ac:dyDescent="0.3">
      <c r="R669" s="8"/>
      <c r="S669" s="8"/>
      <c r="T669" s="8"/>
      <c r="U669" s="8"/>
      <c r="V669" s="8"/>
      <c r="W669" s="8"/>
      <c r="X669" s="8"/>
    </row>
    <row r="670" spans="1:45" s="7" customFormat="1" ht="19.5" thickBot="1" x14ac:dyDescent="0.35">
      <c r="A670" s="129" t="s">
        <v>56</v>
      </c>
      <c r="B670" s="129"/>
      <c r="C670" s="129"/>
      <c r="D670" s="129"/>
      <c r="E670" s="129"/>
      <c r="F670" s="24"/>
      <c r="G670" s="24"/>
      <c r="H670" s="11"/>
      <c r="I670" s="11"/>
      <c r="J670" s="11"/>
      <c r="K670" s="11"/>
      <c r="L670" s="11"/>
      <c r="M670" s="11"/>
      <c r="N670" s="11"/>
      <c r="O670" s="11"/>
      <c r="P670" s="11"/>
      <c r="Q670" s="129" t="s">
        <v>57</v>
      </c>
      <c r="R670" s="129"/>
      <c r="S670" s="129"/>
      <c r="T670" s="129"/>
      <c r="U670" s="129"/>
      <c r="V670" s="129"/>
      <c r="W670" s="129"/>
      <c r="X670" s="12"/>
      <c r="Y670" s="24"/>
      <c r="Z670" s="24"/>
      <c r="AA670" s="24"/>
      <c r="AB670" s="11"/>
      <c r="AC670" s="11"/>
      <c r="AD670" s="11"/>
      <c r="AE670" s="11"/>
      <c r="AF670" s="11"/>
      <c r="AG670" s="11"/>
      <c r="AH670" s="11"/>
      <c r="AI670" s="129" t="s">
        <v>58</v>
      </c>
      <c r="AJ670" s="129"/>
      <c r="AK670" s="129"/>
      <c r="AL670" s="130"/>
      <c r="AM670" s="130"/>
      <c r="AN670" s="13" t="s">
        <v>46</v>
      </c>
      <c r="AO670" s="130"/>
      <c r="AP670" s="130"/>
    </row>
    <row r="671" spans="1:45" s="14" customFormat="1" ht="13.5" thickTop="1" x14ac:dyDescent="0.2">
      <c r="R671" s="15"/>
      <c r="S671" s="15"/>
      <c r="T671" s="15"/>
      <c r="U671" s="15"/>
      <c r="V671" s="15"/>
      <c r="W671" s="15"/>
      <c r="X671" s="15"/>
    </row>
    <row r="672" spans="1:45" s="14" customFormat="1" ht="12.75" x14ac:dyDescent="0.2">
      <c r="R672" s="15"/>
      <c r="S672" s="15"/>
      <c r="T672" s="15"/>
      <c r="U672" s="15"/>
      <c r="V672" s="15"/>
      <c r="W672" s="15"/>
      <c r="X672" s="15"/>
    </row>
  </sheetData>
  <sheetProtection algorithmName="SHA-512" hashValue="FAxkV6PJr1+In9Dy/JJg6r8CUps/98SOodL81OBkdQ1KJ6yJbAsvrU33WsOgh+/6wgoyHkJAwWvF5fbAltuxHw==" saltValue="U56ekRJVE8v/PGdKjknq1A==" spinCount="100000" sheet="1" objects="1" scenarios="1"/>
  <mergeCells count="2256">
    <mergeCell ref="A670:E670"/>
    <mergeCell ref="Q670:W670"/>
    <mergeCell ref="AI670:AK670"/>
    <mergeCell ref="AL670:AM670"/>
    <mergeCell ref="AO670:AP670"/>
    <mergeCell ref="A667:C667"/>
    <mergeCell ref="D667:Q667"/>
    <mergeCell ref="R667:X667"/>
    <mergeCell ref="Y667:AA667"/>
    <mergeCell ref="AB667:AD667"/>
    <mergeCell ref="AE667:AG667"/>
    <mergeCell ref="AH667:AJ667"/>
    <mergeCell ref="AK667:AM667"/>
    <mergeCell ref="AN667:AP667"/>
    <mergeCell ref="A668:C668"/>
    <mergeCell ref="D668:Q668"/>
    <mergeCell ref="R668:X668"/>
    <mergeCell ref="Y668:AA668"/>
    <mergeCell ref="AB668:AD668"/>
    <mergeCell ref="AE668:AG668"/>
    <mergeCell ref="AH668:AJ668"/>
    <mergeCell ref="AK668:AM668"/>
    <mergeCell ref="AN668:AP668"/>
    <mergeCell ref="A662:AP662"/>
    <mergeCell ref="A663:G663"/>
    <mergeCell ref="H663:N663"/>
    <mergeCell ref="O663:AB663"/>
    <mergeCell ref="AC663:AI663"/>
    <mergeCell ref="AJ663:AP663"/>
    <mergeCell ref="A664:G664"/>
    <mergeCell ref="H664:N664"/>
    <mergeCell ref="O664:W664"/>
    <mergeCell ref="Y664:AB664"/>
    <mergeCell ref="AC664:AI664"/>
    <mergeCell ref="AJ664:AP664"/>
    <mergeCell ref="A666:C666"/>
    <mergeCell ref="D666:Q666"/>
    <mergeCell ref="R666:X666"/>
    <mergeCell ref="Y666:AA666"/>
    <mergeCell ref="AB666:AD666"/>
    <mergeCell ref="AE666:AG666"/>
    <mergeCell ref="AH666:AJ666"/>
    <mergeCell ref="AK666:AM666"/>
    <mergeCell ref="AN666:AP666"/>
    <mergeCell ref="A654:C654"/>
    <mergeCell ref="D654:Q654"/>
    <mergeCell ref="R654:X654"/>
    <mergeCell ref="Y654:AA654"/>
    <mergeCell ref="AB654:AD654"/>
    <mergeCell ref="AE654:AG654"/>
    <mergeCell ref="AH654:AJ654"/>
    <mergeCell ref="AK654:AM654"/>
    <mergeCell ref="AN654:AP654"/>
    <mergeCell ref="A656:E656"/>
    <mergeCell ref="Q656:W656"/>
    <mergeCell ref="AI656:AK656"/>
    <mergeCell ref="AL656:AM656"/>
    <mergeCell ref="AO656:AP656"/>
    <mergeCell ref="A659:AP659"/>
    <mergeCell ref="A660:AP660"/>
    <mergeCell ref="A661:N661"/>
    <mergeCell ref="A652:C652"/>
    <mergeCell ref="D652:Q652"/>
    <mergeCell ref="R652:X652"/>
    <mergeCell ref="Y652:AA652"/>
    <mergeCell ref="AB652:AD652"/>
    <mergeCell ref="AE652:AG652"/>
    <mergeCell ref="AH652:AJ652"/>
    <mergeCell ref="AK652:AM652"/>
    <mergeCell ref="AN652:AP652"/>
    <mergeCell ref="A653:C653"/>
    <mergeCell ref="D653:Q653"/>
    <mergeCell ref="R653:X653"/>
    <mergeCell ref="Y653:AA653"/>
    <mergeCell ref="AB653:AD653"/>
    <mergeCell ref="AE653:AG653"/>
    <mergeCell ref="AH653:AJ653"/>
    <mergeCell ref="AK653:AM653"/>
    <mergeCell ref="AN653:AP653"/>
    <mergeCell ref="A642:E642"/>
    <mergeCell ref="Q642:W642"/>
    <mergeCell ref="AI642:AK642"/>
    <mergeCell ref="AL642:AM642"/>
    <mergeCell ref="AO642:AP642"/>
    <mergeCell ref="A645:AP645"/>
    <mergeCell ref="A646:AP646"/>
    <mergeCell ref="A647:N647"/>
    <mergeCell ref="A648:AP648"/>
    <mergeCell ref="A649:G649"/>
    <mergeCell ref="H649:N649"/>
    <mergeCell ref="O649:AB649"/>
    <mergeCell ref="AC649:AI649"/>
    <mergeCell ref="AJ649:AP649"/>
    <mergeCell ref="A650:G650"/>
    <mergeCell ref="H650:N650"/>
    <mergeCell ref="O650:W650"/>
    <mergeCell ref="Y650:AB650"/>
    <mergeCell ref="AC650:AI650"/>
    <mergeCell ref="AJ650:AP650"/>
    <mergeCell ref="A639:C639"/>
    <mergeCell ref="D639:Q639"/>
    <mergeCell ref="R639:X639"/>
    <mergeCell ref="Y639:AA639"/>
    <mergeCell ref="AB639:AD639"/>
    <mergeCell ref="AE639:AG639"/>
    <mergeCell ref="AH639:AJ639"/>
    <mergeCell ref="AK639:AM639"/>
    <mergeCell ref="AN639:AP639"/>
    <mergeCell ref="A640:C640"/>
    <mergeCell ref="D640:Q640"/>
    <mergeCell ref="R640:X640"/>
    <mergeCell ref="Y640:AA640"/>
    <mergeCell ref="AB640:AD640"/>
    <mergeCell ref="AE640:AG640"/>
    <mergeCell ref="AH640:AJ640"/>
    <mergeCell ref="AK640:AM640"/>
    <mergeCell ref="AN640:AP640"/>
    <mergeCell ref="A634:AP634"/>
    <mergeCell ref="A635:G635"/>
    <mergeCell ref="H635:N635"/>
    <mergeCell ref="O635:AB635"/>
    <mergeCell ref="AC635:AI635"/>
    <mergeCell ref="AJ635:AP635"/>
    <mergeCell ref="A636:G636"/>
    <mergeCell ref="H636:N636"/>
    <mergeCell ref="O636:W636"/>
    <mergeCell ref="Y636:AB636"/>
    <mergeCell ref="AC636:AI636"/>
    <mergeCell ref="AJ636:AP636"/>
    <mergeCell ref="A638:C638"/>
    <mergeCell ref="D638:Q638"/>
    <mergeCell ref="R638:X638"/>
    <mergeCell ref="Y638:AA638"/>
    <mergeCell ref="AB638:AD638"/>
    <mergeCell ref="AE638:AG638"/>
    <mergeCell ref="AH638:AJ638"/>
    <mergeCell ref="AK638:AM638"/>
    <mergeCell ref="AN638:AP638"/>
    <mergeCell ref="A626:C626"/>
    <mergeCell ref="D626:Q626"/>
    <mergeCell ref="R626:X626"/>
    <mergeCell ref="Y626:AA626"/>
    <mergeCell ref="AB626:AD626"/>
    <mergeCell ref="AE626:AG626"/>
    <mergeCell ref="AH626:AJ626"/>
    <mergeCell ref="AK626:AM626"/>
    <mergeCell ref="AN626:AP626"/>
    <mergeCell ref="A628:E628"/>
    <mergeCell ref="Q628:W628"/>
    <mergeCell ref="AI628:AK628"/>
    <mergeCell ref="AL628:AM628"/>
    <mergeCell ref="AO628:AP628"/>
    <mergeCell ref="A631:AP631"/>
    <mergeCell ref="A632:AP632"/>
    <mergeCell ref="A633:N633"/>
    <mergeCell ref="A624:C624"/>
    <mergeCell ref="D624:Q624"/>
    <mergeCell ref="R624:X624"/>
    <mergeCell ref="Y624:AA624"/>
    <mergeCell ref="AB624:AD624"/>
    <mergeCell ref="AE624:AG624"/>
    <mergeCell ref="AH624:AJ624"/>
    <mergeCell ref="AK624:AM624"/>
    <mergeCell ref="AN624:AP624"/>
    <mergeCell ref="A625:C625"/>
    <mergeCell ref="D625:Q625"/>
    <mergeCell ref="R625:X625"/>
    <mergeCell ref="Y625:AA625"/>
    <mergeCell ref="AB625:AD625"/>
    <mergeCell ref="AE625:AG625"/>
    <mergeCell ref="AH625:AJ625"/>
    <mergeCell ref="AK625:AM625"/>
    <mergeCell ref="AN625:AP625"/>
    <mergeCell ref="A614:E614"/>
    <mergeCell ref="Q614:W614"/>
    <mergeCell ref="AI614:AK614"/>
    <mergeCell ref="AL614:AM614"/>
    <mergeCell ref="AO614:AP614"/>
    <mergeCell ref="A617:AP617"/>
    <mergeCell ref="A618:AP618"/>
    <mergeCell ref="A619:N619"/>
    <mergeCell ref="A620:AP620"/>
    <mergeCell ref="A621:G621"/>
    <mergeCell ref="H621:N621"/>
    <mergeCell ref="O621:AB621"/>
    <mergeCell ref="AC621:AI621"/>
    <mergeCell ref="AJ621:AP621"/>
    <mergeCell ref="A622:G622"/>
    <mergeCell ref="H622:N622"/>
    <mergeCell ref="O622:W622"/>
    <mergeCell ref="Y622:AB622"/>
    <mergeCell ref="AC622:AI622"/>
    <mergeCell ref="AJ622:AP622"/>
    <mergeCell ref="A611:C611"/>
    <mergeCell ref="D611:Q611"/>
    <mergeCell ref="R611:X611"/>
    <mergeCell ref="Y611:AA611"/>
    <mergeCell ref="AB611:AD611"/>
    <mergeCell ref="AE611:AG611"/>
    <mergeCell ref="AH611:AJ611"/>
    <mergeCell ref="AK611:AM611"/>
    <mergeCell ref="AN611:AP611"/>
    <mergeCell ref="A612:C612"/>
    <mergeCell ref="D612:Q612"/>
    <mergeCell ref="R612:X612"/>
    <mergeCell ref="Y612:AA612"/>
    <mergeCell ref="AB612:AD612"/>
    <mergeCell ref="AE612:AG612"/>
    <mergeCell ref="AH612:AJ612"/>
    <mergeCell ref="AK612:AM612"/>
    <mergeCell ref="AN612:AP612"/>
    <mergeCell ref="A606:AP606"/>
    <mergeCell ref="A607:G607"/>
    <mergeCell ref="H607:N607"/>
    <mergeCell ref="O607:AB607"/>
    <mergeCell ref="AC607:AI607"/>
    <mergeCell ref="AJ607:AP607"/>
    <mergeCell ref="A608:G608"/>
    <mergeCell ref="H608:N608"/>
    <mergeCell ref="O608:W608"/>
    <mergeCell ref="Y608:AB608"/>
    <mergeCell ref="AC608:AI608"/>
    <mergeCell ref="AJ608:AP608"/>
    <mergeCell ref="A610:C610"/>
    <mergeCell ref="D610:Q610"/>
    <mergeCell ref="R610:X610"/>
    <mergeCell ref="Y610:AA610"/>
    <mergeCell ref="AB610:AD610"/>
    <mergeCell ref="AE610:AG610"/>
    <mergeCell ref="AH610:AJ610"/>
    <mergeCell ref="AK610:AM610"/>
    <mergeCell ref="AN610:AP610"/>
    <mergeCell ref="A598:C598"/>
    <mergeCell ref="D598:Q598"/>
    <mergeCell ref="R598:X598"/>
    <mergeCell ref="Y598:AA598"/>
    <mergeCell ref="AB598:AD598"/>
    <mergeCell ref="AE598:AG598"/>
    <mergeCell ref="AH598:AJ598"/>
    <mergeCell ref="AK598:AM598"/>
    <mergeCell ref="AN598:AP598"/>
    <mergeCell ref="A600:E600"/>
    <mergeCell ref="Q600:W600"/>
    <mergeCell ref="AI600:AK600"/>
    <mergeCell ref="AL600:AM600"/>
    <mergeCell ref="AO600:AP600"/>
    <mergeCell ref="A603:AP603"/>
    <mergeCell ref="A604:AP604"/>
    <mergeCell ref="A605:N605"/>
    <mergeCell ref="A596:C596"/>
    <mergeCell ref="D596:Q596"/>
    <mergeCell ref="R596:X596"/>
    <mergeCell ref="Y596:AA596"/>
    <mergeCell ref="AB596:AD596"/>
    <mergeCell ref="AE596:AG596"/>
    <mergeCell ref="AH596:AJ596"/>
    <mergeCell ref="AK596:AM596"/>
    <mergeCell ref="AN596:AP596"/>
    <mergeCell ref="A597:C597"/>
    <mergeCell ref="D597:Q597"/>
    <mergeCell ref="R597:X597"/>
    <mergeCell ref="Y597:AA597"/>
    <mergeCell ref="AB597:AD597"/>
    <mergeCell ref="AE597:AG597"/>
    <mergeCell ref="AH597:AJ597"/>
    <mergeCell ref="AK597:AM597"/>
    <mergeCell ref="AN597:AP597"/>
    <mergeCell ref="A586:E586"/>
    <mergeCell ref="Q586:W586"/>
    <mergeCell ref="AI586:AK586"/>
    <mergeCell ref="AL586:AM586"/>
    <mergeCell ref="AO586:AP586"/>
    <mergeCell ref="A589:AP589"/>
    <mergeCell ref="A590:AP590"/>
    <mergeCell ref="A591:N591"/>
    <mergeCell ref="A592:AP592"/>
    <mergeCell ref="A593:G593"/>
    <mergeCell ref="H593:N593"/>
    <mergeCell ref="O593:AB593"/>
    <mergeCell ref="AC593:AI593"/>
    <mergeCell ref="AJ593:AP593"/>
    <mergeCell ref="A594:G594"/>
    <mergeCell ref="H594:N594"/>
    <mergeCell ref="O594:W594"/>
    <mergeCell ref="Y594:AB594"/>
    <mergeCell ref="AC594:AI594"/>
    <mergeCell ref="AJ594:AP594"/>
    <mergeCell ref="A583:C583"/>
    <mergeCell ref="D583:Q583"/>
    <mergeCell ref="R583:X583"/>
    <mergeCell ref="Y583:AA583"/>
    <mergeCell ref="AB583:AD583"/>
    <mergeCell ref="AE583:AG583"/>
    <mergeCell ref="AH583:AJ583"/>
    <mergeCell ref="AK583:AM583"/>
    <mergeCell ref="AN583:AP583"/>
    <mergeCell ref="A584:C584"/>
    <mergeCell ref="D584:Q584"/>
    <mergeCell ref="R584:X584"/>
    <mergeCell ref="Y584:AA584"/>
    <mergeCell ref="AB584:AD584"/>
    <mergeCell ref="AE584:AG584"/>
    <mergeCell ref="AH584:AJ584"/>
    <mergeCell ref="AK584:AM584"/>
    <mergeCell ref="AN584:AP584"/>
    <mergeCell ref="A578:AP578"/>
    <mergeCell ref="A579:G579"/>
    <mergeCell ref="H579:N579"/>
    <mergeCell ref="O579:AB579"/>
    <mergeCell ref="AC579:AI579"/>
    <mergeCell ref="AJ579:AP579"/>
    <mergeCell ref="A580:G580"/>
    <mergeCell ref="H580:N580"/>
    <mergeCell ref="O580:W580"/>
    <mergeCell ref="Y580:AB580"/>
    <mergeCell ref="AC580:AI580"/>
    <mergeCell ref="AJ580:AP580"/>
    <mergeCell ref="A582:C582"/>
    <mergeCell ref="D582:Q582"/>
    <mergeCell ref="R582:X582"/>
    <mergeCell ref="Y582:AA582"/>
    <mergeCell ref="AB582:AD582"/>
    <mergeCell ref="AE582:AG582"/>
    <mergeCell ref="AH582:AJ582"/>
    <mergeCell ref="AK582:AM582"/>
    <mergeCell ref="AN582:AP582"/>
    <mergeCell ref="A570:C570"/>
    <mergeCell ref="D570:Q570"/>
    <mergeCell ref="R570:X570"/>
    <mergeCell ref="Y570:AA570"/>
    <mergeCell ref="AB570:AD570"/>
    <mergeCell ref="AE570:AG570"/>
    <mergeCell ref="AH570:AJ570"/>
    <mergeCell ref="AK570:AM570"/>
    <mergeCell ref="AN570:AP570"/>
    <mergeCell ref="A572:E572"/>
    <mergeCell ref="Q572:W572"/>
    <mergeCell ref="AI572:AK572"/>
    <mergeCell ref="AL572:AM572"/>
    <mergeCell ref="AO572:AP572"/>
    <mergeCell ref="A575:AP575"/>
    <mergeCell ref="A576:AP576"/>
    <mergeCell ref="A577:N577"/>
    <mergeCell ref="A568:C568"/>
    <mergeCell ref="D568:Q568"/>
    <mergeCell ref="R568:X568"/>
    <mergeCell ref="Y568:AA568"/>
    <mergeCell ref="AB568:AD568"/>
    <mergeCell ref="AE568:AG568"/>
    <mergeCell ref="AH568:AJ568"/>
    <mergeCell ref="AK568:AM568"/>
    <mergeCell ref="AN568:AP568"/>
    <mergeCell ref="A569:C569"/>
    <mergeCell ref="D569:Q569"/>
    <mergeCell ref="R569:X569"/>
    <mergeCell ref="Y569:AA569"/>
    <mergeCell ref="AB569:AD569"/>
    <mergeCell ref="AE569:AG569"/>
    <mergeCell ref="AH569:AJ569"/>
    <mergeCell ref="AK569:AM569"/>
    <mergeCell ref="AN569:AP569"/>
    <mergeCell ref="A558:E558"/>
    <mergeCell ref="Q558:W558"/>
    <mergeCell ref="AI558:AK558"/>
    <mergeCell ref="AL558:AM558"/>
    <mergeCell ref="AO558:AP558"/>
    <mergeCell ref="A561:AP561"/>
    <mergeCell ref="A562:AP562"/>
    <mergeCell ref="A563:N563"/>
    <mergeCell ref="A564:AP564"/>
    <mergeCell ref="A565:G565"/>
    <mergeCell ref="H565:N565"/>
    <mergeCell ref="O565:AB565"/>
    <mergeCell ref="AC565:AI565"/>
    <mergeCell ref="AJ565:AP565"/>
    <mergeCell ref="A566:G566"/>
    <mergeCell ref="H566:N566"/>
    <mergeCell ref="O566:W566"/>
    <mergeCell ref="Y566:AB566"/>
    <mergeCell ref="AC566:AI566"/>
    <mergeCell ref="AJ566:AP566"/>
    <mergeCell ref="A555:C555"/>
    <mergeCell ref="D555:Q555"/>
    <mergeCell ref="R555:X555"/>
    <mergeCell ref="Y555:AA555"/>
    <mergeCell ref="AB555:AD555"/>
    <mergeCell ref="AE555:AG555"/>
    <mergeCell ref="AH555:AJ555"/>
    <mergeCell ref="AK555:AM555"/>
    <mergeCell ref="AN555:AP555"/>
    <mergeCell ref="A556:C556"/>
    <mergeCell ref="D556:Q556"/>
    <mergeCell ref="R556:X556"/>
    <mergeCell ref="Y556:AA556"/>
    <mergeCell ref="AB556:AD556"/>
    <mergeCell ref="AE556:AG556"/>
    <mergeCell ref="AH556:AJ556"/>
    <mergeCell ref="AK556:AM556"/>
    <mergeCell ref="AN556:AP556"/>
    <mergeCell ref="A550:AP550"/>
    <mergeCell ref="A551:G551"/>
    <mergeCell ref="H551:N551"/>
    <mergeCell ref="O551:AB551"/>
    <mergeCell ref="AC551:AI551"/>
    <mergeCell ref="AJ551:AP551"/>
    <mergeCell ref="A552:G552"/>
    <mergeCell ref="H552:N552"/>
    <mergeCell ref="O552:W552"/>
    <mergeCell ref="Y552:AB552"/>
    <mergeCell ref="AC552:AI552"/>
    <mergeCell ref="AJ552:AP552"/>
    <mergeCell ref="A554:C554"/>
    <mergeCell ref="D554:Q554"/>
    <mergeCell ref="R554:X554"/>
    <mergeCell ref="Y554:AA554"/>
    <mergeCell ref="AB554:AD554"/>
    <mergeCell ref="AE554:AG554"/>
    <mergeCell ref="AH554:AJ554"/>
    <mergeCell ref="AK554:AM554"/>
    <mergeCell ref="AN554:AP554"/>
    <mergeCell ref="A542:C542"/>
    <mergeCell ref="D542:Q542"/>
    <mergeCell ref="R542:X542"/>
    <mergeCell ref="Y542:AA542"/>
    <mergeCell ref="AB542:AD542"/>
    <mergeCell ref="AE542:AG542"/>
    <mergeCell ref="AH542:AJ542"/>
    <mergeCell ref="AK542:AM542"/>
    <mergeCell ref="AN542:AP542"/>
    <mergeCell ref="A544:E544"/>
    <mergeCell ref="Q544:W544"/>
    <mergeCell ref="AI544:AK544"/>
    <mergeCell ref="AL544:AM544"/>
    <mergeCell ref="AO544:AP544"/>
    <mergeCell ref="A547:AP547"/>
    <mergeCell ref="A548:AP548"/>
    <mergeCell ref="A549:N549"/>
    <mergeCell ref="A540:C540"/>
    <mergeCell ref="D540:Q540"/>
    <mergeCell ref="R540:X540"/>
    <mergeCell ref="Y540:AA540"/>
    <mergeCell ref="AB540:AD540"/>
    <mergeCell ref="AE540:AG540"/>
    <mergeCell ref="AH540:AJ540"/>
    <mergeCell ref="AK540:AM540"/>
    <mergeCell ref="AN540:AP540"/>
    <mergeCell ref="A541:C541"/>
    <mergeCell ref="D541:Q541"/>
    <mergeCell ref="R541:X541"/>
    <mergeCell ref="Y541:AA541"/>
    <mergeCell ref="AB541:AD541"/>
    <mergeCell ref="AE541:AG541"/>
    <mergeCell ref="AH541:AJ541"/>
    <mergeCell ref="AK541:AM541"/>
    <mergeCell ref="AN541:AP541"/>
    <mergeCell ref="A530:E530"/>
    <mergeCell ref="Q530:W530"/>
    <mergeCell ref="AI530:AK530"/>
    <mergeCell ref="AL530:AM530"/>
    <mergeCell ref="AO530:AP530"/>
    <mergeCell ref="A533:AP533"/>
    <mergeCell ref="A534:AP534"/>
    <mergeCell ref="A535:N535"/>
    <mergeCell ref="A536:AP536"/>
    <mergeCell ref="A537:G537"/>
    <mergeCell ref="H537:N537"/>
    <mergeCell ref="O537:AB537"/>
    <mergeCell ref="AC537:AI537"/>
    <mergeCell ref="AJ537:AP537"/>
    <mergeCell ref="A538:G538"/>
    <mergeCell ref="H538:N538"/>
    <mergeCell ref="O538:W538"/>
    <mergeCell ref="Y538:AB538"/>
    <mergeCell ref="AC538:AI538"/>
    <mergeCell ref="AJ538:AP538"/>
    <mergeCell ref="A527:C527"/>
    <mergeCell ref="D527:Q527"/>
    <mergeCell ref="R527:X527"/>
    <mergeCell ref="Y527:AA527"/>
    <mergeCell ref="AB527:AD527"/>
    <mergeCell ref="AE527:AG527"/>
    <mergeCell ref="AH527:AJ527"/>
    <mergeCell ref="AK527:AM527"/>
    <mergeCell ref="AN527:AP527"/>
    <mergeCell ref="A528:C528"/>
    <mergeCell ref="D528:Q528"/>
    <mergeCell ref="R528:X528"/>
    <mergeCell ref="Y528:AA528"/>
    <mergeCell ref="AB528:AD528"/>
    <mergeCell ref="AE528:AG528"/>
    <mergeCell ref="AH528:AJ528"/>
    <mergeCell ref="AK528:AM528"/>
    <mergeCell ref="AN528:AP528"/>
    <mergeCell ref="A522:AP522"/>
    <mergeCell ref="A523:G523"/>
    <mergeCell ref="H523:N523"/>
    <mergeCell ref="O523:AB523"/>
    <mergeCell ref="AC523:AI523"/>
    <mergeCell ref="AJ523:AP523"/>
    <mergeCell ref="A524:G524"/>
    <mergeCell ref="H524:N524"/>
    <mergeCell ref="O524:W524"/>
    <mergeCell ref="Y524:AB524"/>
    <mergeCell ref="AC524:AI524"/>
    <mergeCell ref="AJ524:AP524"/>
    <mergeCell ref="A526:C526"/>
    <mergeCell ref="D526:Q526"/>
    <mergeCell ref="R526:X526"/>
    <mergeCell ref="Y526:AA526"/>
    <mergeCell ref="AB526:AD526"/>
    <mergeCell ref="AE526:AG526"/>
    <mergeCell ref="AH526:AJ526"/>
    <mergeCell ref="AK526:AM526"/>
    <mergeCell ref="AN526:AP526"/>
    <mergeCell ref="A514:C514"/>
    <mergeCell ref="D514:Q514"/>
    <mergeCell ref="R514:X514"/>
    <mergeCell ref="Y514:AA514"/>
    <mergeCell ref="AB514:AD514"/>
    <mergeCell ref="AE514:AG514"/>
    <mergeCell ref="AH514:AJ514"/>
    <mergeCell ref="AK514:AM514"/>
    <mergeCell ref="AN514:AP514"/>
    <mergeCell ref="A516:E516"/>
    <mergeCell ref="Q516:W516"/>
    <mergeCell ref="AI516:AK516"/>
    <mergeCell ref="AL516:AM516"/>
    <mergeCell ref="AO516:AP516"/>
    <mergeCell ref="A519:AP519"/>
    <mergeCell ref="A520:AP520"/>
    <mergeCell ref="A521:N521"/>
    <mergeCell ref="A512:C512"/>
    <mergeCell ref="D512:Q512"/>
    <mergeCell ref="R512:X512"/>
    <mergeCell ref="Y512:AA512"/>
    <mergeCell ref="AB512:AD512"/>
    <mergeCell ref="AE512:AG512"/>
    <mergeCell ref="AH512:AJ512"/>
    <mergeCell ref="AK512:AM512"/>
    <mergeCell ref="AN512:AP512"/>
    <mergeCell ref="A513:C513"/>
    <mergeCell ref="D513:Q513"/>
    <mergeCell ref="R513:X513"/>
    <mergeCell ref="Y513:AA513"/>
    <mergeCell ref="AB513:AD513"/>
    <mergeCell ref="AE513:AG513"/>
    <mergeCell ref="AH513:AJ513"/>
    <mergeCell ref="AK513:AM513"/>
    <mergeCell ref="AN513:AP513"/>
    <mergeCell ref="A502:E502"/>
    <mergeCell ref="Q502:W502"/>
    <mergeCell ref="AI502:AK502"/>
    <mergeCell ref="AL502:AM502"/>
    <mergeCell ref="AO502:AP502"/>
    <mergeCell ref="A505:AP505"/>
    <mergeCell ref="A506:AP506"/>
    <mergeCell ref="A507:N507"/>
    <mergeCell ref="A508:AP508"/>
    <mergeCell ref="A509:G509"/>
    <mergeCell ref="H509:N509"/>
    <mergeCell ref="O509:AB509"/>
    <mergeCell ref="AC509:AI509"/>
    <mergeCell ref="AJ509:AP509"/>
    <mergeCell ref="A510:G510"/>
    <mergeCell ref="H510:N510"/>
    <mergeCell ref="O510:W510"/>
    <mergeCell ref="Y510:AB510"/>
    <mergeCell ref="AC510:AI510"/>
    <mergeCell ref="AJ510:AP510"/>
    <mergeCell ref="A499:C499"/>
    <mergeCell ref="D499:Q499"/>
    <mergeCell ref="R499:X499"/>
    <mergeCell ref="Y499:AA499"/>
    <mergeCell ref="AB499:AD499"/>
    <mergeCell ref="AE499:AG499"/>
    <mergeCell ref="AH499:AJ499"/>
    <mergeCell ref="AK499:AM499"/>
    <mergeCell ref="AN499:AP499"/>
    <mergeCell ref="A500:C500"/>
    <mergeCell ref="D500:Q500"/>
    <mergeCell ref="R500:X500"/>
    <mergeCell ref="Y500:AA500"/>
    <mergeCell ref="AB500:AD500"/>
    <mergeCell ref="AE500:AG500"/>
    <mergeCell ref="AH500:AJ500"/>
    <mergeCell ref="AK500:AM500"/>
    <mergeCell ref="AN500:AP500"/>
    <mergeCell ref="A494:AP494"/>
    <mergeCell ref="A495:G495"/>
    <mergeCell ref="H495:N495"/>
    <mergeCell ref="O495:AB495"/>
    <mergeCell ref="AC495:AI495"/>
    <mergeCell ref="AJ495:AP495"/>
    <mergeCell ref="A496:G496"/>
    <mergeCell ref="H496:N496"/>
    <mergeCell ref="O496:W496"/>
    <mergeCell ref="Y496:AB496"/>
    <mergeCell ref="AC496:AI496"/>
    <mergeCell ref="AJ496:AP496"/>
    <mergeCell ref="A498:C498"/>
    <mergeCell ref="D498:Q498"/>
    <mergeCell ref="R498:X498"/>
    <mergeCell ref="Y498:AA498"/>
    <mergeCell ref="AB498:AD498"/>
    <mergeCell ref="AE498:AG498"/>
    <mergeCell ref="AH498:AJ498"/>
    <mergeCell ref="AK498:AM498"/>
    <mergeCell ref="AN498:AP498"/>
    <mergeCell ref="A486:C486"/>
    <mergeCell ref="D486:Q486"/>
    <mergeCell ref="R486:X486"/>
    <mergeCell ref="Y486:AA486"/>
    <mergeCell ref="AB486:AD486"/>
    <mergeCell ref="AE486:AG486"/>
    <mergeCell ref="AH486:AJ486"/>
    <mergeCell ref="AK486:AM486"/>
    <mergeCell ref="AN486:AP486"/>
    <mergeCell ref="A488:E488"/>
    <mergeCell ref="Q488:W488"/>
    <mergeCell ref="AI488:AK488"/>
    <mergeCell ref="AL488:AM488"/>
    <mergeCell ref="AO488:AP488"/>
    <mergeCell ref="A491:AP491"/>
    <mergeCell ref="A492:AP492"/>
    <mergeCell ref="A493:N493"/>
    <mergeCell ref="A484:C484"/>
    <mergeCell ref="D484:Q484"/>
    <mergeCell ref="R484:X484"/>
    <mergeCell ref="Y484:AA484"/>
    <mergeCell ref="AB484:AD484"/>
    <mergeCell ref="AE484:AG484"/>
    <mergeCell ref="AH484:AJ484"/>
    <mergeCell ref="AK484:AM484"/>
    <mergeCell ref="AN484:AP484"/>
    <mergeCell ref="A485:C485"/>
    <mergeCell ref="D485:Q485"/>
    <mergeCell ref="R485:X485"/>
    <mergeCell ref="Y485:AA485"/>
    <mergeCell ref="AB485:AD485"/>
    <mergeCell ref="AE485:AG485"/>
    <mergeCell ref="AH485:AJ485"/>
    <mergeCell ref="AK485:AM485"/>
    <mergeCell ref="AN485:AP485"/>
    <mergeCell ref="A474:E474"/>
    <mergeCell ref="Q474:W474"/>
    <mergeCell ref="AI474:AK474"/>
    <mergeCell ref="AL474:AM474"/>
    <mergeCell ref="AO474:AP474"/>
    <mergeCell ref="A477:AP477"/>
    <mergeCell ref="A478:AP478"/>
    <mergeCell ref="A479:N479"/>
    <mergeCell ref="A480:AP480"/>
    <mergeCell ref="A481:G481"/>
    <mergeCell ref="H481:N481"/>
    <mergeCell ref="O481:AB481"/>
    <mergeCell ref="AC481:AI481"/>
    <mergeCell ref="AJ481:AP481"/>
    <mergeCell ref="A482:G482"/>
    <mergeCell ref="H482:N482"/>
    <mergeCell ref="O482:W482"/>
    <mergeCell ref="Y482:AB482"/>
    <mergeCell ref="AC482:AI482"/>
    <mergeCell ref="AJ482:AP482"/>
    <mergeCell ref="A471:C471"/>
    <mergeCell ref="D471:Q471"/>
    <mergeCell ref="R471:X471"/>
    <mergeCell ref="Y471:AA471"/>
    <mergeCell ref="AB471:AD471"/>
    <mergeCell ref="AE471:AG471"/>
    <mergeCell ref="AH471:AJ471"/>
    <mergeCell ref="AK471:AM471"/>
    <mergeCell ref="AN471:AP471"/>
    <mergeCell ref="A472:C472"/>
    <mergeCell ref="D472:Q472"/>
    <mergeCell ref="R472:X472"/>
    <mergeCell ref="Y472:AA472"/>
    <mergeCell ref="AB472:AD472"/>
    <mergeCell ref="AE472:AG472"/>
    <mergeCell ref="AH472:AJ472"/>
    <mergeCell ref="AK472:AM472"/>
    <mergeCell ref="AN472:AP472"/>
    <mergeCell ref="A466:AP466"/>
    <mergeCell ref="A467:G467"/>
    <mergeCell ref="H467:N467"/>
    <mergeCell ref="O467:AB467"/>
    <mergeCell ref="AC467:AI467"/>
    <mergeCell ref="AJ467:AP467"/>
    <mergeCell ref="A468:G468"/>
    <mergeCell ref="H468:N468"/>
    <mergeCell ref="O468:W468"/>
    <mergeCell ref="Y468:AB468"/>
    <mergeCell ref="AC468:AI468"/>
    <mergeCell ref="AJ468:AP468"/>
    <mergeCell ref="A470:C470"/>
    <mergeCell ref="D470:Q470"/>
    <mergeCell ref="R470:X470"/>
    <mergeCell ref="Y470:AA470"/>
    <mergeCell ref="AB470:AD470"/>
    <mergeCell ref="AE470:AG470"/>
    <mergeCell ref="AH470:AJ470"/>
    <mergeCell ref="AK470:AM470"/>
    <mergeCell ref="AN470:AP470"/>
    <mergeCell ref="A458:C458"/>
    <mergeCell ref="D458:Q458"/>
    <mergeCell ref="R458:X458"/>
    <mergeCell ref="Y458:AA458"/>
    <mergeCell ref="AB458:AD458"/>
    <mergeCell ref="AE458:AG458"/>
    <mergeCell ref="AH458:AJ458"/>
    <mergeCell ref="AK458:AM458"/>
    <mergeCell ref="AN458:AP458"/>
    <mergeCell ref="A460:E460"/>
    <mergeCell ref="Q460:W460"/>
    <mergeCell ref="AI460:AK460"/>
    <mergeCell ref="AL460:AM460"/>
    <mergeCell ref="AO460:AP460"/>
    <mergeCell ref="A463:AP463"/>
    <mergeCell ref="A464:AP464"/>
    <mergeCell ref="A465:N465"/>
    <mergeCell ref="A456:C456"/>
    <mergeCell ref="D456:Q456"/>
    <mergeCell ref="R456:X456"/>
    <mergeCell ref="Y456:AA456"/>
    <mergeCell ref="AB456:AD456"/>
    <mergeCell ref="AE456:AG456"/>
    <mergeCell ref="AH456:AJ456"/>
    <mergeCell ref="AK456:AM456"/>
    <mergeCell ref="AN456:AP456"/>
    <mergeCell ref="A457:C457"/>
    <mergeCell ref="D457:Q457"/>
    <mergeCell ref="R457:X457"/>
    <mergeCell ref="Y457:AA457"/>
    <mergeCell ref="AB457:AD457"/>
    <mergeCell ref="AE457:AG457"/>
    <mergeCell ref="AH457:AJ457"/>
    <mergeCell ref="AK457:AM457"/>
    <mergeCell ref="AN457:AP457"/>
    <mergeCell ref="A446:E446"/>
    <mergeCell ref="Q446:W446"/>
    <mergeCell ref="AI446:AK446"/>
    <mergeCell ref="AL446:AM446"/>
    <mergeCell ref="AO446:AP446"/>
    <mergeCell ref="A449:AP449"/>
    <mergeCell ref="A450:AP450"/>
    <mergeCell ref="A451:N451"/>
    <mergeCell ref="A452:AP452"/>
    <mergeCell ref="A453:G453"/>
    <mergeCell ref="H453:N453"/>
    <mergeCell ref="O453:AB453"/>
    <mergeCell ref="AC453:AI453"/>
    <mergeCell ref="AJ453:AP453"/>
    <mergeCell ref="A454:G454"/>
    <mergeCell ref="H454:N454"/>
    <mergeCell ref="O454:W454"/>
    <mergeCell ref="Y454:AB454"/>
    <mergeCell ref="AC454:AI454"/>
    <mergeCell ref="AJ454:AP454"/>
    <mergeCell ref="A443:C443"/>
    <mergeCell ref="D443:Q443"/>
    <mergeCell ref="R443:X443"/>
    <mergeCell ref="Y443:AA443"/>
    <mergeCell ref="AB443:AD443"/>
    <mergeCell ref="AE443:AG443"/>
    <mergeCell ref="AH443:AJ443"/>
    <mergeCell ref="AK443:AM443"/>
    <mergeCell ref="AN443:AP443"/>
    <mergeCell ref="A444:C444"/>
    <mergeCell ref="D444:Q444"/>
    <mergeCell ref="R444:X444"/>
    <mergeCell ref="Y444:AA444"/>
    <mergeCell ref="AB444:AD444"/>
    <mergeCell ref="AE444:AG444"/>
    <mergeCell ref="AH444:AJ444"/>
    <mergeCell ref="AK444:AM444"/>
    <mergeCell ref="AN444:AP444"/>
    <mergeCell ref="A438:AP438"/>
    <mergeCell ref="A439:G439"/>
    <mergeCell ref="H439:N439"/>
    <mergeCell ref="O439:AB439"/>
    <mergeCell ref="AC439:AI439"/>
    <mergeCell ref="AJ439:AP439"/>
    <mergeCell ref="A440:G440"/>
    <mergeCell ref="H440:N440"/>
    <mergeCell ref="O440:W440"/>
    <mergeCell ref="Y440:AB440"/>
    <mergeCell ref="AC440:AI440"/>
    <mergeCell ref="AJ440:AP440"/>
    <mergeCell ref="A442:C442"/>
    <mergeCell ref="D442:Q442"/>
    <mergeCell ref="R442:X442"/>
    <mergeCell ref="Y442:AA442"/>
    <mergeCell ref="AB442:AD442"/>
    <mergeCell ref="AE442:AG442"/>
    <mergeCell ref="AH442:AJ442"/>
    <mergeCell ref="AK442:AM442"/>
    <mergeCell ref="AN442:AP442"/>
    <mergeCell ref="A430:C430"/>
    <mergeCell ref="D430:Q430"/>
    <mergeCell ref="R430:X430"/>
    <mergeCell ref="Y430:AA430"/>
    <mergeCell ref="AB430:AD430"/>
    <mergeCell ref="AE430:AG430"/>
    <mergeCell ref="AH430:AJ430"/>
    <mergeCell ref="AK430:AM430"/>
    <mergeCell ref="AN430:AP430"/>
    <mergeCell ref="A432:E432"/>
    <mergeCell ref="Q432:W432"/>
    <mergeCell ref="AI432:AK432"/>
    <mergeCell ref="AL432:AM432"/>
    <mergeCell ref="AO432:AP432"/>
    <mergeCell ref="A435:AP435"/>
    <mergeCell ref="A436:AP436"/>
    <mergeCell ref="A437:N437"/>
    <mergeCell ref="A428:C428"/>
    <mergeCell ref="D428:Q428"/>
    <mergeCell ref="R428:X428"/>
    <mergeCell ref="Y428:AA428"/>
    <mergeCell ref="AB428:AD428"/>
    <mergeCell ref="AE428:AG428"/>
    <mergeCell ref="AH428:AJ428"/>
    <mergeCell ref="AK428:AM428"/>
    <mergeCell ref="AN428:AP428"/>
    <mergeCell ref="A429:C429"/>
    <mergeCell ref="D429:Q429"/>
    <mergeCell ref="R429:X429"/>
    <mergeCell ref="Y429:AA429"/>
    <mergeCell ref="AB429:AD429"/>
    <mergeCell ref="AE429:AG429"/>
    <mergeCell ref="AH429:AJ429"/>
    <mergeCell ref="AK429:AM429"/>
    <mergeCell ref="AN429:AP429"/>
    <mergeCell ref="A418:E418"/>
    <mergeCell ref="Q418:W418"/>
    <mergeCell ref="AI418:AK418"/>
    <mergeCell ref="AL418:AM418"/>
    <mergeCell ref="AO418:AP418"/>
    <mergeCell ref="A421:AP421"/>
    <mergeCell ref="A422:AP422"/>
    <mergeCell ref="A423:N423"/>
    <mergeCell ref="A424:AP424"/>
    <mergeCell ref="A425:G425"/>
    <mergeCell ref="H425:N425"/>
    <mergeCell ref="O425:AB425"/>
    <mergeCell ref="AC425:AI425"/>
    <mergeCell ref="AJ425:AP425"/>
    <mergeCell ref="A426:G426"/>
    <mergeCell ref="H426:N426"/>
    <mergeCell ref="O426:W426"/>
    <mergeCell ref="Y426:AB426"/>
    <mergeCell ref="AC426:AI426"/>
    <mergeCell ref="AJ426:AP426"/>
    <mergeCell ref="A415:C415"/>
    <mergeCell ref="D415:Q415"/>
    <mergeCell ref="R415:X415"/>
    <mergeCell ref="Y415:AA415"/>
    <mergeCell ref="AB415:AD415"/>
    <mergeCell ref="AE415:AG415"/>
    <mergeCell ref="AH415:AJ415"/>
    <mergeCell ref="AK415:AM415"/>
    <mergeCell ref="AN415:AP415"/>
    <mergeCell ref="A416:C416"/>
    <mergeCell ref="D416:Q416"/>
    <mergeCell ref="R416:X416"/>
    <mergeCell ref="Y416:AA416"/>
    <mergeCell ref="AB416:AD416"/>
    <mergeCell ref="AE416:AG416"/>
    <mergeCell ref="AH416:AJ416"/>
    <mergeCell ref="AK416:AM416"/>
    <mergeCell ref="AN416:AP416"/>
    <mergeCell ref="A410:AP410"/>
    <mergeCell ref="A411:G411"/>
    <mergeCell ref="H411:N411"/>
    <mergeCell ref="O411:AB411"/>
    <mergeCell ref="AC411:AI411"/>
    <mergeCell ref="AJ411:AP411"/>
    <mergeCell ref="A412:G412"/>
    <mergeCell ref="H412:N412"/>
    <mergeCell ref="O412:W412"/>
    <mergeCell ref="Y412:AB412"/>
    <mergeCell ref="AC412:AI412"/>
    <mergeCell ref="AJ412:AP412"/>
    <mergeCell ref="A414:C414"/>
    <mergeCell ref="D414:Q414"/>
    <mergeCell ref="R414:X414"/>
    <mergeCell ref="Y414:AA414"/>
    <mergeCell ref="AB414:AD414"/>
    <mergeCell ref="AE414:AG414"/>
    <mergeCell ref="AH414:AJ414"/>
    <mergeCell ref="AK414:AM414"/>
    <mergeCell ref="AN414:AP414"/>
    <mergeCell ref="A402:C402"/>
    <mergeCell ref="D402:Q402"/>
    <mergeCell ref="R402:X402"/>
    <mergeCell ref="Y402:AA402"/>
    <mergeCell ref="AB402:AD402"/>
    <mergeCell ref="AE402:AG402"/>
    <mergeCell ref="AH402:AJ402"/>
    <mergeCell ref="AK402:AM402"/>
    <mergeCell ref="AN402:AP402"/>
    <mergeCell ref="A404:E404"/>
    <mergeCell ref="Q404:W404"/>
    <mergeCell ref="AI404:AK404"/>
    <mergeCell ref="AL404:AM404"/>
    <mergeCell ref="AO404:AP404"/>
    <mergeCell ref="A407:AP407"/>
    <mergeCell ref="A408:AP408"/>
    <mergeCell ref="A409:N409"/>
    <mergeCell ref="A400:C400"/>
    <mergeCell ref="D400:Q400"/>
    <mergeCell ref="R400:X400"/>
    <mergeCell ref="Y400:AA400"/>
    <mergeCell ref="AB400:AD400"/>
    <mergeCell ref="AE400:AG400"/>
    <mergeCell ref="AH400:AJ400"/>
    <mergeCell ref="AK400:AM400"/>
    <mergeCell ref="AN400:AP400"/>
    <mergeCell ref="A401:C401"/>
    <mergeCell ref="D401:Q401"/>
    <mergeCell ref="R401:X401"/>
    <mergeCell ref="Y401:AA401"/>
    <mergeCell ref="AB401:AD401"/>
    <mergeCell ref="AE401:AG401"/>
    <mergeCell ref="AH401:AJ401"/>
    <mergeCell ref="AK401:AM401"/>
    <mergeCell ref="AN401:AP401"/>
    <mergeCell ref="A390:E390"/>
    <mergeCell ref="Q390:W390"/>
    <mergeCell ref="AI390:AK390"/>
    <mergeCell ref="AL390:AM390"/>
    <mergeCell ref="AO390:AP390"/>
    <mergeCell ref="A393:AP393"/>
    <mergeCell ref="A394:AP394"/>
    <mergeCell ref="A395:N395"/>
    <mergeCell ref="A396:AP396"/>
    <mergeCell ref="A397:G397"/>
    <mergeCell ref="H397:N397"/>
    <mergeCell ref="O397:AB397"/>
    <mergeCell ref="AC397:AI397"/>
    <mergeCell ref="AJ397:AP397"/>
    <mergeCell ref="A398:G398"/>
    <mergeCell ref="H398:N398"/>
    <mergeCell ref="O398:W398"/>
    <mergeCell ref="Y398:AB398"/>
    <mergeCell ref="AC398:AI398"/>
    <mergeCell ref="AJ398:AP398"/>
    <mergeCell ref="A387:C387"/>
    <mergeCell ref="D387:Q387"/>
    <mergeCell ref="R387:X387"/>
    <mergeCell ref="Y387:AA387"/>
    <mergeCell ref="AB387:AD387"/>
    <mergeCell ref="AE387:AG387"/>
    <mergeCell ref="AH387:AJ387"/>
    <mergeCell ref="AK387:AM387"/>
    <mergeCell ref="AN387:AP387"/>
    <mergeCell ref="A388:C388"/>
    <mergeCell ref="D388:Q388"/>
    <mergeCell ref="R388:X388"/>
    <mergeCell ref="Y388:AA388"/>
    <mergeCell ref="AB388:AD388"/>
    <mergeCell ref="AE388:AG388"/>
    <mergeCell ref="AH388:AJ388"/>
    <mergeCell ref="AK388:AM388"/>
    <mergeCell ref="AN388:AP388"/>
    <mergeCell ref="A382:AP382"/>
    <mergeCell ref="A383:G383"/>
    <mergeCell ref="H383:N383"/>
    <mergeCell ref="O383:AB383"/>
    <mergeCell ref="AC383:AI383"/>
    <mergeCell ref="AJ383:AP383"/>
    <mergeCell ref="A384:G384"/>
    <mergeCell ref="H384:N384"/>
    <mergeCell ref="O384:W384"/>
    <mergeCell ref="Y384:AB384"/>
    <mergeCell ref="AC384:AI384"/>
    <mergeCell ref="AJ384:AP384"/>
    <mergeCell ref="A386:C386"/>
    <mergeCell ref="D386:Q386"/>
    <mergeCell ref="R386:X386"/>
    <mergeCell ref="Y386:AA386"/>
    <mergeCell ref="AB386:AD386"/>
    <mergeCell ref="AE386:AG386"/>
    <mergeCell ref="AH386:AJ386"/>
    <mergeCell ref="AK386:AM386"/>
    <mergeCell ref="AN386:AP386"/>
    <mergeCell ref="A374:C374"/>
    <mergeCell ref="D374:Q374"/>
    <mergeCell ref="R374:X374"/>
    <mergeCell ref="Y374:AA374"/>
    <mergeCell ref="AB374:AD374"/>
    <mergeCell ref="AE374:AG374"/>
    <mergeCell ref="AH374:AJ374"/>
    <mergeCell ref="AK374:AM374"/>
    <mergeCell ref="AN374:AP374"/>
    <mergeCell ref="A376:E376"/>
    <mergeCell ref="Q376:W376"/>
    <mergeCell ref="AI376:AK376"/>
    <mergeCell ref="AL376:AM376"/>
    <mergeCell ref="AO376:AP376"/>
    <mergeCell ref="A379:AP379"/>
    <mergeCell ref="A380:AP380"/>
    <mergeCell ref="A381:N381"/>
    <mergeCell ref="A372:C372"/>
    <mergeCell ref="D372:Q372"/>
    <mergeCell ref="R372:X372"/>
    <mergeCell ref="Y372:AA372"/>
    <mergeCell ref="AB372:AD372"/>
    <mergeCell ref="AE372:AG372"/>
    <mergeCell ref="AH372:AJ372"/>
    <mergeCell ref="AK372:AM372"/>
    <mergeCell ref="AN372:AP372"/>
    <mergeCell ref="A373:C373"/>
    <mergeCell ref="D373:Q373"/>
    <mergeCell ref="R373:X373"/>
    <mergeCell ref="Y373:AA373"/>
    <mergeCell ref="AB373:AD373"/>
    <mergeCell ref="AE373:AG373"/>
    <mergeCell ref="AH373:AJ373"/>
    <mergeCell ref="AK373:AM373"/>
    <mergeCell ref="AN373:AP373"/>
    <mergeCell ref="A362:E362"/>
    <mergeCell ref="Q362:W362"/>
    <mergeCell ref="AI362:AK362"/>
    <mergeCell ref="AL362:AM362"/>
    <mergeCell ref="AO362:AP362"/>
    <mergeCell ref="A365:AP365"/>
    <mergeCell ref="A366:AP366"/>
    <mergeCell ref="A367:N367"/>
    <mergeCell ref="A368:AP368"/>
    <mergeCell ref="A369:G369"/>
    <mergeCell ref="H369:N369"/>
    <mergeCell ref="O369:AB369"/>
    <mergeCell ref="AC369:AI369"/>
    <mergeCell ref="AJ369:AP369"/>
    <mergeCell ref="A370:G370"/>
    <mergeCell ref="H370:N370"/>
    <mergeCell ref="O370:W370"/>
    <mergeCell ref="Y370:AB370"/>
    <mergeCell ref="AC370:AI370"/>
    <mergeCell ref="AJ370:AP370"/>
    <mergeCell ref="A359:C359"/>
    <mergeCell ref="D359:Q359"/>
    <mergeCell ref="R359:X359"/>
    <mergeCell ref="Y359:AA359"/>
    <mergeCell ref="AB359:AD359"/>
    <mergeCell ref="AE359:AG359"/>
    <mergeCell ref="AH359:AJ359"/>
    <mergeCell ref="AK359:AM359"/>
    <mergeCell ref="AN359:AP359"/>
    <mergeCell ref="A360:C360"/>
    <mergeCell ref="D360:Q360"/>
    <mergeCell ref="R360:X360"/>
    <mergeCell ref="Y360:AA360"/>
    <mergeCell ref="AB360:AD360"/>
    <mergeCell ref="AE360:AG360"/>
    <mergeCell ref="AH360:AJ360"/>
    <mergeCell ref="AK360:AM360"/>
    <mergeCell ref="AN360:AP360"/>
    <mergeCell ref="A354:AP354"/>
    <mergeCell ref="A355:G355"/>
    <mergeCell ref="H355:N355"/>
    <mergeCell ref="O355:AB355"/>
    <mergeCell ref="AC355:AI355"/>
    <mergeCell ref="AJ355:AP355"/>
    <mergeCell ref="A356:G356"/>
    <mergeCell ref="H356:N356"/>
    <mergeCell ref="O356:W356"/>
    <mergeCell ref="Y356:AB356"/>
    <mergeCell ref="AC356:AI356"/>
    <mergeCell ref="AJ356:AP356"/>
    <mergeCell ref="A358:C358"/>
    <mergeCell ref="D358:Q358"/>
    <mergeCell ref="R358:X358"/>
    <mergeCell ref="Y358:AA358"/>
    <mergeCell ref="AB358:AD358"/>
    <mergeCell ref="AE358:AG358"/>
    <mergeCell ref="AH358:AJ358"/>
    <mergeCell ref="AK358:AM358"/>
    <mergeCell ref="AN358:AP358"/>
    <mergeCell ref="A346:C346"/>
    <mergeCell ref="D346:Q346"/>
    <mergeCell ref="R346:X346"/>
    <mergeCell ref="Y346:AA346"/>
    <mergeCell ref="AB346:AD346"/>
    <mergeCell ref="AE346:AG346"/>
    <mergeCell ref="AH346:AJ346"/>
    <mergeCell ref="AK346:AM346"/>
    <mergeCell ref="AN346:AP346"/>
    <mergeCell ref="A348:E348"/>
    <mergeCell ref="Q348:W348"/>
    <mergeCell ref="AI348:AK348"/>
    <mergeCell ref="AL348:AM348"/>
    <mergeCell ref="AO348:AP348"/>
    <mergeCell ref="A351:AP351"/>
    <mergeCell ref="A352:AP352"/>
    <mergeCell ref="A353:N353"/>
    <mergeCell ref="A342:G342"/>
    <mergeCell ref="H342:N342"/>
    <mergeCell ref="O342:W342"/>
    <mergeCell ref="Y342:AB342"/>
    <mergeCell ref="AC342:AI342"/>
    <mergeCell ref="AJ342:AP342"/>
    <mergeCell ref="A344:C344"/>
    <mergeCell ref="D344:Q344"/>
    <mergeCell ref="R344:X344"/>
    <mergeCell ref="Y344:AA344"/>
    <mergeCell ref="AB344:AD344"/>
    <mergeCell ref="AE344:AG344"/>
    <mergeCell ref="AH344:AJ344"/>
    <mergeCell ref="AK344:AM344"/>
    <mergeCell ref="AN344:AP344"/>
    <mergeCell ref="A345:C345"/>
    <mergeCell ref="D345:Q345"/>
    <mergeCell ref="R345:X345"/>
    <mergeCell ref="Y345:AA345"/>
    <mergeCell ref="AB345:AD345"/>
    <mergeCell ref="AE345:AG345"/>
    <mergeCell ref="AH345:AJ345"/>
    <mergeCell ref="AK345:AM345"/>
    <mergeCell ref="AN345:AP345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337:AP337"/>
    <mergeCell ref="A338:AP338"/>
    <mergeCell ref="A339:N339"/>
    <mergeCell ref="A340:AP340"/>
    <mergeCell ref="A341:G341"/>
    <mergeCell ref="H341:N341"/>
    <mergeCell ref="O341:AB341"/>
    <mergeCell ref="AC341:AI341"/>
    <mergeCell ref="AJ341:AP341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8:G48"/>
    <mergeCell ref="H48:N48"/>
    <mergeCell ref="O48:W48"/>
    <mergeCell ref="Y48:AB48"/>
    <mergeCell ref="AC48:AI48"/>
    <mergeCell ref="AJ48:AP48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64:C64"/>
    <mergeCell ref="D64:Q64"/>
    <mergeCell ref="R64:X64"/>
    <mergeCell ref="Y64:AA64"/>
    <mergeCell ref="AB64:AD64"/>
    <mergeCell ref="AE64:AG64"/>
    <mergeCell ref="A62:G62"/>
    <mergeCell ref="H62:N62"/>
    <mergeCell ref="O62:W62"/>
    <mergeCell ref="Y62:AB62"/>
    <mergeCell ref="AC62:AI62"/>
    <mergeCell ref="AJ62:AP62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N66:AP66"/>
    <mergeCell ref="A68:E68"/>
    <mergeCell ref="Q68:W68"/>
    <mergeCell ref="AI68:AK68"/>
    <mergeCell ref="AL68:AM68"/>
    <mergeCell ref="AO68:AP68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78:C78"/>
    <mergeCell ref="D78:Q78"/>
    <mergeCell ref="R78:X78"/>
    <mergeCell ref="Y78:AA78"/>
    <mergeCell ref="AB78:AD78"/>
    <mergeCell ref="AE78:AG78"/>
    <mergeCell ref="A76:G76"/>
    <mergeCell ref="H76:N76"/>
    <mergeCell ref="O76:W76"/>
    <mergeCell ref="Y76:AB76"/>
    <mergeCell ref="AC76:AI76"/>
    <mergeCell ref="AJ76:AP76"/>
    <mergeCell ref="A85:AP85"/>
    <mergeCell ref="A86:AP86"/>
    <mergeCell ref="A87:N87"/>
    <mergeCell ref="A88:AP88"/>
    <mergeCell ref="A89:G89"/>
    <mergeCell ref="H89:N89"/>
    <mergeCell ref="O89:AB89"/>
    <mergeCell ref="AC89:AI89"/>
    <mergeCell ref="AJ89:AP89"/>
    <mergeCell ref="AN80:AP80"/>
    <mergeCell ref="A82:E82"/>
    <mergeCell ref="Q82:W82"/>
    <mergeCell ref="AI82:AK82"/>
    <mergeCell ref="AL82:AM82"/>
    <mergeCell ref="AO82:AP82"/>
    <mergeCell ref="AK79:AM79"/>
    <mergeCell ref="AN79:AP79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0:G90"/>
    <mergeCell ref="H90:N90"/>
    <mergeCell ref="O90:W90"/>
    <mergeCell ref="Y90:AB90"/>
    <mergeCell ref="AC90:AI90"/>
    <mergeCell ref="AJ90:AP90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17:G117"/>
    <mergeCell ref="H117:N117"/>
    <mergeCell ref="O117:AB117"/>
    <mergeCell ref="AC117:AI117"/>
    <mergeCell ref="AJ117:AP117"/>
    <mergeCell ref="A118:G118"/>
    <mergeCell ref="H118:N118"/>
    <mergeCell ref="O118:W118"/>
    <mergeCell ref="Y118:AB118"/>
    <mergeCell ref="AC118:AI118"/>
    <mergeCell ref="AJ118:AP118"/>
    <mergeCell ref="A110:E110"/>
    <mergeCell ref="Q110:W110"/>
    <mergeCell ref="AI110:AK110"/>
    <mergeCell ref="AL110:AM110"/>
    <mergeCell ref="AO110:AP110"/>
    <mergeCell ref="A113:AP113"/>
    <mergeCell ref="A114:AP114"/>
    <mergeCell ref="A115:N115"/>
    <mergeCell ref="A116:AP116"/>
    <mergeCell ref="A121:C121"/>
    <mergeCell ref="D121:Q121"/>
    <mergeCell ref="R121:X121"/>
    <mergeCell ref="Y121:AA121"/>
    <mergeCell ref="AB121:AD121"/>
    <mergeCell ref="AE121:AG121"/>
    <mergeCell ref="AH121:AJ121"/>
    <mergeCell ref="AK121:AM121"/>
    <mergeCell ref="AN121:AP121"/>
    <mergeCell ref="A120:C120"/>
    <mergeCell ref="D120:Q120"/>
    <mergeCell ref="R120:X120"/>
    <mergeCell ref="Y120:AA120"/>
    <mergeCell ref="AB120:AD120"/>
    <mergeCell ref="AE120:AG120"/>
    <mergeCell ref="AH120:AJ120"/>
    <mergeCell ref="AK120:AM120"/>
    <mergeCell ref="AN120:AP120"/>
    <mergeCell ref="A124:E124"/>
    <mergeCell ref="Q124:W124"/>
    <mergeCell ref="AI124:AK124"/>
    <mergeCell ref="AL124:AM124"/>
    <mergeCell ref="AO124:AP124"/>
    <mergeCell ref="A127:AP127"/>
    <mergeCell ref="A128:AP128"/>
    <mergeCell ref="A129:N129"/>
    <mergeCell ref="A130:AP130"/>
    <mergeCell ref="A122:C122"/>
    <mergeCell ref="D122:Q122"/>
    <mergeCell ref="R122:X122"/>
    <mergeCell ref="Y122:AA122"/>
    <mergeCell ref="AB122:AD122"/>
    <mergeCell ref="AE122:AG122"/>
    <mergeCell ref="AH122:AJ122"/>
    <mergeCell ref="AK122:AM122"/>
    <mergeCell ref="AN122:AP122"/>
    <mergeCell ref="A134:C134"/>
    <mergeCell ref="D134:Q134"/>
    <mergeCell ref="R134:X134"/>
    <mergeCell ref="Y134:AA134"/>
    <mergeCell ref="AB134:AD134"/>
    <mergeCell ref="AE134:AG134"/>
    <mergeCell ref="AH134:AJ134"/>
    <mergeCell ref="AK134:AM134"/>
    <mergeCell ref="AN134:AP134"/>
    <mergeCell ref="A131:G131"/>
    <mergeCell ref="H131:N131"/>
    <mergeCell ref="O131:AB131"/>
    <mergeCell ref="AC131:AI131"/>
    <mergeCell ref="AJ131:AP131"/>
    <mergeCell ref="A132:G132"/>
    <mergeCell ref="H132:N132"/>
    <mergeCell ref="O132:W132"/>
    <mergeCell ref="Y132:AB132"/>
    <mergeCell ref="AC132:AI132"/>
    <mergeCell ref="AJ132:AP132"/>
    <mergeCell ref="A136:C136"/>
    <mergeCell ref="D136:Q136"/>
    <mergeCell ref="R136:X136"/>
    <mergeCell ref="Y136:AA136"/>
    <mergeCell ref="AB136:AD136"/>
    <mergeCell ref="AE136:AG136"/>
    <mergeCell ref="AH136:AJ136"/>
    <mergeCell ref="AK136:AM136"/>
    <mergeCell ref="AN136:AP136"/>
    <mergeCell ref="A135:C135"/>
    <mergeCell ref="D135:Q135"/>
    <mergeCell ref="R135:X135"/>
    <mergeCell ref="Y135:AA135"/>
    <mergeCell ref="AB135:AD135"/>
    <mergeCell ref="AE135:AG135"/>
    <mergeCell ref="AH135:AJ135"/>
    <mergeCell ref="AK135:AM135"/>
    <mergeCell ref="AN135:AP135"/>
    <mergeCell ref="A145:G145"/>
    <mergeCell ref="H145:N145"/>
    <mergeCell ref="O145:AB145"/>
    <mergeCell ref="AC145:AI145"/>
    <mergeCell ref="AJ145:AP145"/>
    <mergeCell ref="A146:G146"/>
    <mergeCell ref="H146:N146"/>
    <mergeCell ref="O146:W146"/>
    <mergeCell ref="Y146:AB146"/>
    <mergeCell ref="AC146:AI146"/>
    <mergeCell ref="AJ146:AP146"/>
    <mergeCell ref="A138:E138"/>
    <mergeCell ref="Q138:W138"/>
    <mergeCell ref="AI138:AK138"/>
    <mergeCell ref="AL138:AM138"/>
    <mergeCell ref="AO138:AP138"/>
    <mergeCell ref="A141:AP141"/>
    <mergeCell ref="A142:AP142"/>
    <mergeCell ref="A143:N143"/>
    <mergeCell ref="A144:AP144"/>
    <mergeCell ref="A149:C149"/>
    <mergeCell ref="D149:Q149"/>
    <mergeCell ref="R149:X149"/>
    <mergeCell ref="Y149:AA149"/>
    <mergeCell ref="AB149:AD149"/>
    <mergeCell ref="AE149:AG149"/>
    <mergeCell ref="AH149:AJ149"/>
    <mergeCell ref="AK149:AM149"/>
    <mergeCell ref="AN149:AP149"/>
    <mergeCell ref="A148:C148"/>
    <mergeCell ref="D148:Q148"/>
    <mergeCell ref="R148:X148"/>
    <mergeCell ref="Y148:AA148"/>
    <mergeCell ref="AB148:AD148"/>
    <mergeCell ref="AE148:AG148"/>
    <mergeCell ref="AH148:AJ148"/>
    <mergeCell ref="AK148:AM148"/>
    <mergeCell ref="AN148:AP148"/>
    <mergeCell ref="A152:E152"/>
    <mergeCell ref="Q152:W152"/>
    <mergeCell ref="AI152:AK152"/>
    <mergeCell ref="AL152:AM152"/>
    <mergeCell ref="AO152:AP152"/>
    <mergeCell ref="A155:AP155"/>
    <mergeCell ref="A156:AP156"/>
    <mergeCell ref="A157:N157"/>
    <mergeCell ref="A158:AP158"/>
    <mergeCell ref="A150:C150"/>
    <mergeCell ref="D150:Q150"/>
    <mergeCell ref="R150:X150"/>
    <mergeCell ref="Y150:AA150"/>
    <mergeCell ref="AB150:AD150"/>
    <mergeCell ref="AE150:AG150"/>
    <mergeCell ref="AH150:AJ150"/>
    <mergeCell ref="AK150:AM150"/>
    <mergeCell ref="AN150:AP150"/>
    <mergeCell ref="A162:C162"/>
    <mergeCell ref="D162:Q162"/>
    <mergeCell ref="R162:X162"/>
    <mergeCell ref="Y162:AA162"/>
    <mergeCell ref="AB162:AD162"/>
    <mergeCell ref="AE162:AG162"/>
    <mergeCell ref="AH162:AJ162"/>
    <mergeCell ref="AK162:AM162"/>
    <mergeCell ref="AN162:AP162"/>
    <mergeCell ref="A159:G159"/>
    <mergeCell ref="H159:N159"/>
    <mergeCell ref="O159:AB159"/>
    <mergeCell ref="AC159:AI159"/>
    <mergeCell ref="AJ159:AP159"/>
    <mergeCell ref="A160:G160"/>
    <mergeCell ref="H160:N160"/>
    <mergeCell ref="O160:W160"/>
    <mergeCell ref="Y160:AB160"/>
    <mergeCell ref="AC160:AI160"/>
    <mergeCell ref="AJ160:AP160"/>
    <mergeCell ref="A164:C164"/>
    <mergeCell ref="D164:Q164"/>
    <mergeCell ref="R164:X164"/>
    <mergeCell ref="Y164:AA164"/>
    <mergeCell ref="AB164:AD164"/>
    <mergeCell ref="AE164:AG164"/>
    <mergeCell ref="AH164:AJ164"/>
    <mergeCell ref="AK164:AM164"/>
    <mergeCell ref="AN164:AP164"/>
    <mergeCell ref="A163:C163"/>
    <mergeCell ref="D163:Q163"/>
    <mergeCell ref="R163:X163"/>
    <mergeCell ref="Y163:AA163"/>
    <mergeCell ref="AB163:AD163"/>
    <mergeCell ref="AE163:AG163"/>
    <mergeCell ref="AH163:AJ163"/>
    <mergeCell ref="AK163:AM163"/>
    <mergeCell ref="AN163:AP163"/>
    <mergeCell ref="A173:G173"/>
    <mergeCell ref="H173:N173"/>
    <mergeCell ref="O173:AB173"/>
    <mergeCell ref="AC173:AI173"/>
    <mergeCell ref="AJ173:AP173"/>
    <mergeCell ref="A174:G174"/>
    <mergeCell ref="H174:N174"/>
    <mergeCell ref="O174:W174"/>
    <mergeCell ref="Y174:AB174"/>
    <mergeCell ref="AC174:AI174"/>
    <mergeCell ref="AJ174:AP174"/>
    <mergeCell ref="A166:E166"/>
    <mergeCell ref="Q166:W166"/>
    <mergeCell ref="AI166:AK166"/>
    <mergeCell ref="AL166:AM166"/>
    <mergeCell ref="AO166:AP166"/>
    <mergeCell ref="A169:AP169"/>
    <mergeCell ref="A170:AP170"/>
    <mergeCell ref="A171:N171"/>
    <mergeCell ref="A172:AP172"/>
    <mergeCell ref="A177:C177"/>
    <mergeCell ref="D177:Q177"/>
    <mergeCell ref="R177:X177"/>
    <mergeCell ref="Y177:AA177"/>
    <mergeCell ref="AB177:AD177"/>
    <mergeCell ref="AE177:AG177"/>
    <mergeCell ref="AH177:AJ177"/>
    <mergeCell ref="AK177:AM177"/>
    <mergeCell ref="AN177:AP177"/>
    <mergeCell ref="A176:C176"/>
    <mergeCell ref="D176:Q176"/>
    <mergeCell ref="R176:X176"/>
    <mergeCell ref="Y176:AA176"/>
    <mergeCell ref="AB176:AD176"/>
    <mergeCell ref="AE176:AG176"/>
    <mergeCell ref="AH176:AJ176"/>
    <mergeCell ref="AK176:AM176"/>
    <mergeCell ref="AN176:AP176"/>
    <mergeCell ref="A180:E180"/>
    <mergeCell ref="Q180:W180"/>
    <mergeCell ref="AI180:AK180"/>
    <mergeCell ref="AL180:AM180"/>
    <mergeCell ref="AO180:AP180"/>
    <mergeCell ref="A183:AP183"/>
    <mergeCell ref="A184:AP184"/>
    <mergeCell ref="A185:N185"/>
    <mergeCell ref="A186:AP186"/>
    <mergeCell ref="A178:C178"/>
    <mergeCell ref="D178:Q178"/>
    <mergeCell ref="R178:X178"/>
    <mergeCell ref="Y178:AA178"/>
    <mergeCell ref="AB178:AD178"/>
    <mergeCell ref="AE178:AG178"/>
    <mergeCell ref="AH178:AJ178"/>
    <mergeCell ref="AK178:AM178"/>
    <mergeCell ref="AN178:AP178"/>
    <mergeCell ref="A190:C190"/>
    <mergeCell ref="D190:Q190"/>
    <mergeCell ref="R190:X190"/>
    <mergeCell ref="Y190:AA190"/>
    <mergeCell ref="AB190:AD190"/>
    <mergeCell ref="AE190:AG190"/>
    <mergeCell ref="AH190:AJ190"/>
    <mergeCell ref="AK190:AM190"/>
    <mergeCell ref="AN190:AP190"/>
    <mergeCell ref="A187:G187"/>
    <mergeCell ref="H187:N187"/>
    <mergeCell ref="O187:AB187"/>
    <mergeCell ref="AC187:AI187"/>
    <mergeCell ref="AJ187:AP187"/>
    <mergeCell ref="A188:G188"/>
    <mergeCell ref="H188:N188"/>
    <mergeCell ref="O188:W188"/>
    <mergeCell ref="Y188:AB188"/>
    <mergeCell ref="AC188:AI188"/>
    <mergeCell ref="AJ188:AP188"/>
    <mergeCell ref="A192:C192"/>
    <mergeCell ref="D192:Q192"/>
    <mergeCell ref="R192:X192"/>
    <mergeCell ref="Y192:AA192"/>
    <mergeCell ref="AB192:AD192"/>
    <mergeCell ref="AE192:AG192"/>
    <mergeCell ref="AH192:AJ192"/>
    <mergeCell ref="AK192:AM192"/>
    <mergeCell ref="AN192:AP192"/>
    <mergeCell ref="A191:C191"/>
    <mergeCell ref="D191:Q191"/>
    <mergeCell ref="R191:X191"/>
    <mergeCell ref="Y191:AA191"/>
    <mergeCell ref="AB191:AD191"/>
    <mergeCell ref="AE191:AG191"/>
    <mergeCell ref="AH191:AJ191"/>
    <mergeCell ref="AK191:AM191"/>
    <mergeCell ref="AN191:AP191"/>
    <mergeCell ref="A201:G201"/>
    <mergeCell ref="H201:N201"/>
    <mergeCell ref="O201:AB201"/>
    <mergeCell ref="AC201:AI201"/>
    <mergeCell ref="AJ201:AP201"/>
    <mergeCell ref="A202:G202"/>
    <mergeCell ref="H202:N202"/>
    <mergeCell ref="O202:W202"/>
    <mergeCell ref="Y202:AB202"/>
    <mergeCell ref="AC202:AI202"/>
    <mergeCell ref="AJ202:AP202"/>
    <mergeCell ref="A194:E194"/>
    <mergeCell ref="Q194:W194"/>
    <mergeCell ref="AI194:AK194"/>
    <mergeCell ref="AL194:AM194"/>
    <mergeCell ref="AO194:AP194"/>
    <mergeCell ref="A197:AP197"/>
    <mergeCell ref="A198:AP198"/>
    <mergeCell ref="A199:N199"/>
    <mergeCell ref="A200:AP200"/>
    <mergeCell ref="A205:C205"/>
    <mergeCell ref="D205:Q205"/>
    <mergeCell ref="R205:X205"/>
    <mergeCell ref="Y205:AA205"/>
    <mergeCell ref="AB205:AD205"/>
    <mergeCell ref="AE205:AG205"/>
    <mergeCell ref="AH205:AJ205"/>
    <mergeCell ref="AK205:AM205"/>
    <mergeCell ref="AN205:AP205"/>
    <mergeCell ref="A204:C204"/>
    <mergeCell ref="D204:Q204"/>
    <mergeCell ref="R204:X204"/>
    <mergeCell ref="Y204:AA204"/>
    <mergeCell ref="AB204:AD204"/>
    <mergeCell ref="AE204:AG204"/>
    <mergeCell ref="AH204:AJ204"/>
    <mergeCell ref="AK204:AM204"/>
    <mergeCell ref="AN204:AP204"/>
    <mergeCell ref="A208:E208"/>
    <mergeCell ref="Q208:W208"/>
    <mergeCell ref="AI208:AK208"/>
    <mergeCell ref="AL208:AM208"/>
    <mergeCell ref="AO208:AP208"/>
    <mergeCell ref="A211:AP211"/>
    <mergeCell ref="A212:AP212"/>
    <mergeCell ref="A213:N213"/>
    <mergeCell ref="A214:AP214"/>
    <mergeCell ref="A206:C206"/>
    <mergeCell ref="D206:Q206"/>
    <mergeCell ref="R206:X206"/>
    <mergeCell ref="Y206:AA206"/>
    <mergeCell ref="AB206:AD206"/>
    <mergeCell ref="AE206:AG206"/>
    <mergeCell ref="AH206:AJ206"/>
    <mergeCell ref="AK206:AM206"/>
    <mergeCell ref="AN206:AP206"/>
    <mergeCell ref="A218:C218"/>
    <mergeCell ref="D218:Q218"/>
    <mergeCell ref="R218:X218"/>
    <mergeCell ref="Y218:AA218"/>
    <mergeCell ref="AB218:AD218"/>
    <mergeCell ref="AE218:AG218"/>
    <mergeCell ref="AH218:AJ218"/>
    <mergeCell ref="AK218:AM218"/>
    <mergeCell ref="AN218:AP218"/>
    <mergeCell ref="A215:G215"/>
    <mergeCell ref="H215:N215"/>
    <mergeCell ref="O215:AB215"/>
    <mergeCell ref="AC215:AI215"/>
    <mergeCell ref="AJ215:AP215"/>
    <mergeCell ref="A216:G216"/>
    <mergeCell ref="H216:N216"/>
    <mergeCell ref="O216:W216"/>
    <mergeCell ref="Y216:AB216"/>
    <mergeCell ref="AC216:AI216"/>
    <mergeCell ref="AJ216:AP216"/>
    <mergeCell ref="A220:C220"/>
    <mergeCell ref="D220:Q220"/>
    <mergeCell ref="R220:X220"/>
    <mergeCell ref="Y220:AA220"/>
    <mergeCell ref="AB220:AD220"/>
    <mergeCell ref="AE220:AG220"/>
    <mergeCell ref="AH220:AJ220"/>
    <mergeCell ref="AK220:AM220"/>
    <mergeCell ref="AN220:AP220"/>
    <mergeCell ref="A219:C219"/>
    <mergeCell ref="D219:Q219"/>
    <mergeCell ref="R219:X219"/>
    <mergeCell ref="Y219:AA219"/>
    <mergeCell ref="AB219:AD219"/>
    <mergeCell ref="AE219:AG219"/>
    <mergeCell ref="AH219:AJ219"/>
    <mergeCell ref="AK219:AM219"/>
    <mergeCell ref="AN219:AP219"/>
    <mergeCell ref="A229:G229"/>
    <mergeCell ref="H229:N229"/>
    <mergeCell ref="O229:AB229"/>
    <mergeCell ref="AC229:AI229"/>
    <mergeCell ref="AJ229:AP229"/>
    <mergeCell ref="A230:G230"/>
    <mergeCell ref="H230:N230"/>
    <mergeCell ref="O230:W230"/>
    <mergeCell ref="Y230:AB230"/>
    <mergeCell ref="AC230:AI230"/>
    <mergeCell ref="AJ230:AP230"/>
    <mergeCell ref="A222:E222"/>
    <mergeCell ref="Q222:W222"/>
    <mergeCell ref="AI222:AK222"/>
    <mergeCell ref="AL222:AM222"/>
    <mergeCell ref="AO222:AP222"/>
    <mergeCell ref="A225:AP225"/>
    <mergeCell ref="A226:AP226"/>
    <mergeCell ref="A227:N227"/>
    <mergeCell ref="A228:AP228"/>
    <mergeCell ref="A233:C233"/>
    <mergeCell ref="D233:Q233"/>
    <mergeCell ref="R233:X233"/>
    <mergeCell ref="Y233:AA233"/>
    <mergeCell ref="AB233:AD233"/>
    <mergeCell ref="AE233:AG233"/>
    <mergeCell ref="AH233:AJ233"/>
    <mergeCell ref="AK233:AM233"/>
    <mergeCell ref="AN233:AP233"/>
    <mergeCell ref="A232:C232"/>
    <mergeCell ref="D232:Q232"/>
    <mergeCell ref="R232:X232"/>
    <mergeCell ref="Y232:AA232"/>
    <mergeCell ref="AB232:AD232"/>
    <mergeCell ref="AE232:AG232"/>
    <mergeCell ref="AH232:AJ232"/>
    <mergeCell ref="AK232:AM232"/>
    <mergeCell ref="AN232:AP232"/>
    <mergeCell ref="A236:E236"/>
    <mergeCell ref="Q236:W236"/>
    <mergeCell ref="AI236:AK236"/>
    <mergeCell ref="AL236:AM236"/>
    <mergeCell ref="AO236:AP236"/>
    <mergeCell ref="A239:AP239"/>
    <mergeCell ref="A240:AP240"/>
    <mergeCell ref="A241:N241"/>
    <mergeCell ref="A242:AP242"/>
    <mergeCell ref="A234:C234"/>
    <mergeCell ref="D234:Q234"/>
    <mergeCell ref="R234:X234"/>
    <mergeCell ref="Y234:AA234"/>
    <mergeCell ref="AB234:AD234"/>
    <mergeCell ref="AE234:AG234"/>
    <mergeCell ref="AH234:AJ234"/>
    <mergeCell ref="AK234:AM234"/>
    <mergeCell ref="AN234:AP234"/>
    <mergeCell ref="A246:C246"/>
    <mergeCell ref="D246:Q246"/>
    <mergeCell ref="R246:X246"/>
    <mergeCell ref="Y246:AA246"/>
    <mergeCell ref="AB246:AD246"/>
    <mergeCell ref="AE246:AG246"/>
    <mergeCell ref="AH246:AJ246"/>
    <mergeCell ref="AK246:AM246"/>
    <mergeCell ref="AN246:AP246"/>
    <mergeCell ref="A243:G243"/>
    <mergeCell ref="H243:N243"/>
    <mergeCell ref="O243:AB243"/>
    <mergeCell ref="AC243:AI243"/>
    <mergeCell ref="AJ243:AP243"/>
    <mergeCell ref="A244:G244"/>
    <mergeCell ref="H244:N244"/>
    <mergeCell ref="O244:W244"/>
    <mergeCell ref="Y244:AB244"/>
    <mergeCell ref="AC244:AI244"/>
    <mergeCell ref="AJ244:AP244"/>
    <mergeCell ref="A248:C248"/>
    <mergeCell ref="D248:Q248"/>
    <mergeCell ref="R248:X248"/>
    <mergeCell ref="Y248:AA248"/>
    <mergeCell ref="AB248:AD248"/>
    <mergeCell ref="AE248:AG248"/>
    <mergeCell ref="AH248:AJ248"/>
    <mergeCell ref="AK248:AM248"/>
    <mergeCell ref="AN248:AP248"/>
    <mergeCell ref="A247:C247"/>
    <mergeCell ref="D247:Q247"/>
    <mergeCell ref="R247:X247"/>
    <mergeCell ref="Y247:AA247"/>
    <mergeCell ref="AB247:AD247"/>
    <mergeCell ref="AE247:AG247"/>
    <mergeCell ref="AH247:AJ247"/>
    <mergeCell ref="AK247:AM247"/>
    <mergeCell ref="AN247:AP247"/>
    <mergeCell ref="A257:G257"/>
    <mergeCell ref="H257:N257"/>
    <mergeCell ref="O257:AB257"/>
    <mergeCell ref="AC257:AI257"/>
    <mergeCell ref="AJ257:AP257"/>
    <mergeCell ref="A258:G258"/>
    <mergeCell ref="H258:N258"/>
    <mergeCell ref="O258:W258"/>
    <mergeCell ref="Y258:AB258"/>
    <mergeCell ref="AC258:AI258"/>
    <mergeCell ref="AJ258:AP258"/>
    <mergeCell ref="A250:E250"/>
    <mergeCell ref="Q250:W250"/>
    <mergeCell ref="AI250:AK250"/>
    <mergeCell ref="AL250:AM250"/>
    <mergeCell ref="AO250:AP250"/>
    <mergeCell ref="A253:AP253"/>
    <mergeCell ref="A254:AP254"/>
    <mergeCell ref="A255:N255"/>
    <mergeCell ref="A256:AP256"/>
    <mergeCell ref="A261:C261"/>
    <mergeCell ref="D261:Q261"/>
    <mergeCell ref="R261:X261"/>
    <mergeCell ref="Y261:AA261"/>
    <mergeCell ref="AB261:AD261"/>
    <mergeCell ref="AE261:AG261"/>
    <mergeCell ref="AH261:AJ261"/>
    <mergeCell ref="AK261:AM261"/>
    <mergeCell ref="AN261:AP261"/>
    <mergeCell ref="A260:C260"/>
    <mergeCell ref="D260:Q260"/>
    <mergeCell ref="R260:X260"/>
    <mergeCell ref="Y260:AA260"/>
    <mergeCell ref="AB260:AD260"/>
    <mergeCell ref="AE260:AG260"/>
    <mergeCell ref="AH260:AJ260"/>
    <mergeCell ref="AK260:AM260"/>
    <mergeCell ref="AN260:AP260"/>
    <mergeCell ref="A264:E264"/>
    <mergeCell ref="Q264:W264"/>
    <mergeCell ref="AI264:AK264"/>
    <mergeCell ref="AL264:AM264"/>
    <mergeCell ref="AO264:AP264"/>
    <mergeCell ref="A267:AP267"/>
    <mergeCell ref="A268:AP268"/>
    <mergeCell ref="A269:N269"/>
    <mergeCell ref="A270:AP270"/>
    <mergeCell ref="A262:C262"/>
    <mergeCell ref="D262:Q262"/>
    <mergeCell ref="R262:X262"/>
    <mergeCell ref="Y262:AA262"/>
    <mergeCell ref="AB262:AD262"/>
    <mergeCell ref="AE262:AG262"/>
    <mergeCell ref="AH262:AJ262"/>
    <mergeCell ref="AK262:AM262"/>
    <mergeCell ref="AN262:AP262"/>
    <mergeCell ref="A274:C274"/>
    <mergeCell ref="D274:Q274"/>
    <mergeCell ref="R274:X274"/>
    <mergeCell ref="Y274:AA274"/>
    <mergeCell ref="AB274:AD274"/>
    <mergeCell ref="AE274:AG274"/>
    <mergeCell ref="AH274:AJ274"/>
    <mergeCell ref="AK274:AM274"/>
    <mergeCell ref="AN274:AP274"/>
    <mergeCell ref="A271:G271"/>
    <mergeCell ref="H271:N271"/>
    <mergeCell ref="O271:AB271"/>
    <mergeCell ref="AC271:AI271"/>
    <mergeCell ref="AJ271:AP271"/>
    <mergeCell ref="A272:G272"/>
    <mergeCell ref="H272:N272"/>
    <mergeCell ref="O272:W272"/>
    <mergeCell ref="Y272:AB272"/>
    <mergeCell ref="AC272:AI272"/>
    <mergeCell ref="AJ272:AP272"/>
    <mergeCell ref="A276:C276"/>
    <mergeCell ref="D276:Q276"/>
    <mergeCell ref="R276:X276"/>
    <mergeCell ref="Y276:AA276"/>
    <mergeCell ref="AB276:AD276"/>
    <mergeCell ref="AE276:AG276"/>
    <mergeCell ref="AH276:AJ276"/>
    <mergeCell ref="AK276:AM276"/>
    <mergeCell ref="AN276:AP276"/>
    <mergeCell ref="A275:C275"/>
    <mergeCell ref="D275:Q275"/>
    <mergeCell ref="R275:X275"/>
    <mergeCell ref="Y275:AA275"/>
    <mergeCell ref="AB275:AD275"/>
    <mergeCell ref="AE275:AG275"/>
    <mergeCell ref="AH275:AJ275"/>
    <mergeCell ref="AK275:AM275"/>
    <mergeCell ref="AN275:AP275"/>
    <mergeCell ref="A285:G285"/>
    <mergeCell ref="H285:N285"/>
    <mergeCell ref="O285:AB285"/>
    <mergeCell ref="AC285:AI285"/>
    <mergeCell ref="AJ285:AP285"/>
    <mergeCell ref="A286:G286"/>
    <mergeCell ref="H286:N286"/>
    <mergeCell ref="O286:W286"/>
    <mergeCell ref="Y286:AB286"/>
    <mergeCell ref="AC286:AI286"/>
    <mergeCell ref="AJ286:AP286"/>
    <mergeCell ref="A278:E278"/>
    <mergeCell ref="Q278:W278"/>
    <mergeCell ref="AI278:AK278"/>
    <mergeCell ref="AL278:AM278"/>
    <mergeCell ref="AO278:AP278"/>
    <mergeCell ref="A281:AP281"/>
    <mergeCell ref="A282:AP282"/>
    <mergeCell ref="A283:N283"/>
    <mergeCell ref="A284:AP284"/>
    <mergeCell ref="A289:C289"/>
    <mergeCell ref="D289:Q289"/>
    <mergeCell ref="R289:X289"/>
    <mergeCell ref="Y289:AA289"/>
    <mergeCell ref="AB289:AD289"/>
    <mergeCell ref="AE289:AG289"/>
    <mergeCell ref="AH289:AJ289"/>
    <mergeCell ref="AK289:AM289"/>
    <mergeCell ref="AN289:AP289"/>
    <mergeCell ref="A288:C288"/>
    <mergeCell ref="D288:Q288"/>
    <mergeCell ref="R288:X288"/>
    <mergeCell ref="Y288:AA288"/>
    <mergeCell ref="AB288:AD288"/>
    <mergeCell ref="AE288:AG288"/>
    <mergeCell ref="AH288:AJ288"/>
    <mergeCell ref="AK288:AM288"/>
    <mergeCell ref="AN288:AP288"/>
    <mergeCell ref="A292:E292"/>
    <mergeCell ref="Q292:W292"/>
    <mergeCell ref="AI292:AK292"/>
    <mergeCell ref="AL292:AM292"/>
    <mergeCell ref="AO292:AP292"/>
    <mergeCell ref="A295:AP295"/>
    <mergeCell ref="A296:AP296"/>
    <mergeCell ref="A297:N297"/>
    <mergeCell ref="A298:AP298"/>
    <mergeCell ref="A290:C290"/>
    <mergeCell ref="D290:Q290"/>
    <mergeCell ref="R290:X290"/>
    <mergeCell ref="Y290:AA290"/>
    <mergeCell ref="AB290:AD290"/>
    <mergeCell ref="AE290:AG290"/>
    <mergeCell ref="AH290:AJ290"/>
    <mergeCell ref="AK290:AM290"/>
    <mergeCell ref="AN290:AP290"/>
    <mergeCell ref="A302:C302"/>
    <mergeCell ref="D302:Q302"/>
    <mergeCell ref="R302:X302"/>
    <mergeCell ref="Y302:AA302"/>
    <mergeCell ref="AB302:AD302"/>
    <mergeCell ref="AE302:AG302"/>
    <mergeCell ref="AH302:AJ302"/>
    <mergeCell ref="AK302:AM302"/>
    <mergeCell ref="AN302:AP302"/>
    <mergeCell ref="A299:G299"/>
    <mergeCell ref="H299:N299"/>
    <mergeCell ref="O299:AB299"/>
    <mergeCell ref="AC299:AI299"/>
    <mergeCell ref="AJ299:AP299"/>
    <mergeCell ref="A300:G300"/>
    <mergeCell ref="H300:N300"/>
    <mergeCell ref="O300:W300"/>
    <mergeCell ref="Y300:AB300"/>
    <mergeCell ref="AC300:AI300"/>
    <mergeCell ref="AJ300:AP300"/>
    <mergeCell ref="A304:C304"/>
    <mergeCell ref="D304:Q304"/>
    <mergeCell ref="R304:X304"/>
    <mergeCell ref="Y304:AA304"/>
    <mergeCell ref="AB304:AD304"/>
    <mergeCell ref="AE304:AG304"/>
    <mergeCell ref="AH304:AJ304"/>
    <mergeCell ref="AK304:AM304"/>
    <mergeCell ref="AN304:AP304"/>
    <mergeCell ref="A303:C303"/>
    <mergeCell ref="D303:Q303"/>
    <mergeCell ref="R303:X303"/>
    <mergeCell ref="Y303:AA303"/>
    <mergeCell ref="AB303:AD303"/>
    <mergeCell ref="AE303:AG303"/>
    <mergeCell ref="AH303:AJ303"/>
    <mergeCell ref="AK303:AM303"/>
    <mergeCell ref="AN303:AP303"/>
    <mergeCell ref="A313:G313"/>
    <mergeCell ref="H313:N313"/>
    <mergeCell ref="O313:AB313"/>
    <mergeCell ref="AC313:AI313"/>
    <mergeCell ref="AJ313:AP313"/>
    <mergeCell ref="A314:G314"/>
    <mergeCell ref="H314:N314"/>
    <mergeCell ref="O314:W314"/>
    <mergeCell ref="Y314:AB314"/>
    <mergeCell ref="AC314:AI314"/>
    <mergeCell ref="AJ314:AP314"/>
    <mergeCell ref="A306:E306"/>
    <mergeCell ref="Q306:W306"/>
    <mergeCell ref="AI306:AK306"/>
    <mergeCell ref="AL306:AM306"/>
    <mergeCell ref="AO306:AP306"/>
    <mergeCell ref="A309:AP309"/>
    <mergeCell ref="A310:AP310"/>
    <mergeCell ref="A311:N311"/>
    <mergeCell ref="A312:AP312"/>
    <mergeCell ref="A317:C317"/>
    <mergeCell ref="D317:Q317"/>
    <mergeCell ref="R317:X317"/>
    <mergeCell ref="Y317:AA317"/>
    <mergeCell ref="AB317:AD317"/>
    <mergeCell ref="AE317:AG317"/>
    <mergeCell ref="AH317:AJ317"/>
    <mergeCell ref="AK317:AM317"/>
    <mergeCell ref="AN317:AP317"/>
    <mergeCell ref="A316:C316"/>
    <mergeCell ref="D316:Q316"/>
    <mergeCell ref="R316:X316"/>
    <mergeCell ref="Y316:AA316"/>
    <mergeCell ref="AB316:AD316"/>
    <mergeCell ref="AE316:AG316"/>
    <mergeCell ref="AH316:AJ316"/>
    <mergeCell ref="AK316:AM316"/>
    <mergeCell ref="AN316:AP316"/>
    <mergeCell ref="A320:E320"/>
    <mergeCell ref="Q320:W320"/>
    <mergeCell ref="AI320:AK320"/>
    <mergeCell ref="AL320:AM320"/>
    <mergeCell ref="AO320:AP320"/>
    <mergeCell ref="A323:AP323"/>
    <mergeCell ref="A324:AP324"/>
    <mergeCell ref="A325:N325"/>
    <mergeCell ref="A326:AP326"/>
    <mergeCell ref="A318:C318"/>
    <mergeCell ref="D318:Q318"/>
    <mergeCell ref="R318:X318"/>
    <mergeCell ref="Y318:AA318"/>
    <mergeCell ref="AB318:AD318"/>
    <mergeCell ref="AE318:AG318"/>
    <mergeCell ref="AH318:AJ318"/>
    <mergeCell ref="AK318:AM318"/>
    <mergeCell ref="AN318:AP318"/>
    <mergeCell ref="A330:C330"/>
    <mergeCell ref="D330:Q330"/>
    <mergeCell ref="R330:X330"/>
    <mergeCell ref="Y330:AA330"/>
    <mergeCell ref="AB330:AD330"/>
    <mergeCell ref="AE330:AG330"/>
    <mergeCell ref="AH330:AJ330"/>
    <mergeCell ref="AK330:AM330"/>
    <mergeCell ref="AN330:AP330"/>
    <mergeCell ref="A327:G327"/>
    <mergeCell ref="H327:N327"/>
    <mergeCell ref="O327:AB327"/>
    <mergeCell ref="AC327:AI327"/>
    <mergeCell ref="AJ327:AP327"/>
    <mergeCell ref="A328:G328"/>
    <mergeCell ref="H328:N328"/>
    <mergeCell ref="O328:W328"/>
    <mergeCell ref="Y328:AB328"/>
    <mergeCell ref="AC328:AI328"/>
    <mergeCell ref="AJ328:AP328"/>
    <mergeCell ref="A334:E334"/>
    <mergeCell ref="Q334:W334"/>
    <mergeCell ref="AI334:AK334"/>
    <mergeCell ref="AL334:AM334"/>
    <mergeCell ref="AO334:AP334"/>
    <mergeCell ref="A332:C332"/>
    <mergeCell ref="D332:Q332"/>
    <mergeCell ref="R332:X332"/>
    <mergeCell ref="Y332:AA332"/>
    <mergeCell ref="AB332:AD332"/>
    <mergeCell ref="AE332:AG332"/>
    <mergeCell ref="AH332:AJ332"/>
    <mergeCell ref="AK332:AM332"/>
    <mergeCell ref="AN332:AP332"/>
    <mergeCell ref="A331:C331"/>
    <mergeCell ref="D331:Q331"/>
    <mergeCell ref="R331:X331"/>
    <mergeCell ref="Y331:AA331"/>
    <mergeCell ref="AB331:AD331"/>
    <mergeCell ref="AE331:AG331"/>
    <mergeCell ref="AH331:AJ331"/>
    <mergeCell ref="AK331:AM331"/>
    <mergeCell ref="AN331:AP331"/>
  </mergeCells>
  <pageMargins left="0.70866141732283472" right="0.70866141732283472" top="0.59055118110236227" bottom="0.39370078740157483" header="0.31496062992125984" footer="0.31496062992125984"/>
  <pageSetup paperSize="11" scale="9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1:AS112"/>
  <sheetViews>
    <sheetView topLeftCell="A100" zoomScale="70" zoomScaleNormal="70" workbookViewId="0">
      <selection activeCell="D107" sqref="D107:Q107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156" t="str">
        <f>SORTEIO!$A$7</f>
        <v>Campeonato Nacional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45" s="17" customFormat="1" ht="26.25" x14ac:dyDescent="0.4">
      <c r="A2" s="157" t="s">
        <v>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</row>
    <row r="3" spans="1:45" s="7" customFormat="1" ht="19.5" thickBot="1" x14ac:dyDescent="0.35">
      <c r="A3" s="158" t="str">
        <f>CONCATENATE(SORTEIO!B12," ",SORTEIO!B14)</f>
        <v>Juvenil Masculino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159" t="s">
        <v>40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1"/>
    </row>
    <row r="5" spans="1:45" s="7" customFormat="1" ht="20.25" thickTop="1" thickBot="1" x14ac:dyDescent="0.35">
      <c r="A5" s="143" t="s">
        <v>41</v>
      </c>
      <c r="B5" s="144"/>
      <c r="C5" s="144"/>
      <c r="D5" s="144"/>
      <c r="E5" s="144"/>
      <c r="F5" s="144"/>
      <c r="G5" s="145"/>
      <c r="H5" s="143" t="s">
        <v>42</v>
      </c>
      <c r="I5" s="144"/>
      <c r="J5" s="144"/>
      <c r="K5" s="144"/>
      <c r="L5" s="144"/>
      <c r="M5" s="144"/>
      <c r="N5" s="145"/>
      <c r="O5" s="143" t="s">
        <v>43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5"/>
      <c r="AC5" s="143" t="s">
        <v>44</v>
      </c>
      <c r="AD5" s="144"/>
      <c r="AE5" s="144"/>
      <c r="AF5" s="144"/>
      <c r="AG5" s="144"/>
      <c r="AH5" s="144"/>
      <c r="AI5" s="145"/>
      <c r="AJ5" s="143" t="s">
        <v>45</v>
      </c>
      <c r="AK5" s="144"/>
      <c r="AL5" s="144"/>
      <c r="AM5" s="144"/>
      <c r="AN5" s="144"/>
      <c r="AO5" s="144"/>
      <c r="AP5" s="145"/>
    </row>
    <row r="6" spans="1:45" s="18" customFormat="1" ht="63" thickTop="1" thickBot="1" x14ac:dyDescent="0.95">
      <c r="A6" s="149">
        <v>1</v>
      </c>
      <c r="B6" s="150"/>
      <c r="C6" s="150"/>
      <c r="D6" s="150"/>
      <c r="E6" s="150"/>
      <c r="F6" s="150"/>
      <c r="G6" s="151"/>
      <c r="H6" s="163" t="s">
        <v>116</v>
      </c>
      <c r="I6" s="164"/>
      <c r="J6" s="164"/>
      <c r="K6" s="164"/>
      <c r="L6" s="164"/>
      <c r="M6" s="164"/>
      <c r="N6" s="165"/>
      <c r="O6" s="152"/>
      <c r="P6" s="150"/>
      <c r="Q6" s="150"/>
      <c r="R6" s="150"/>
      <c r="S6" s="150"/>
      <c r="T6" s="150"/>
      <c r="U6" s="150"/>
      <c r="V6" s="150"/>
      <c r="W6" s="150"/>
      <c r="X6" s="10" t="s">
        <v>46</v>
      </c>
      <c r="Y6" s="150"/>
      <c r="Z6" s="150"/>
      <c r="AA6" s="150"/>
      <c r="AB6" s="151"/>
      <c r="AC6" s="153"/>
      <c r="AD6" s="154"/>
      <c r="AE6" s="154"/>
      <c r="AF6" s="154"/>
      <c r="AG6" s="154"/>
      <c r="AH6" s="154"/>
      <c r="AI6" s="155"/>
      <c r="AJ6" s="153"/>
      <c r="AK6" s="154"/>
      <c r="AL6" s="154"/>
      <c r="AM6" s="154"/>
      <c r="AN6" s="154"/>
      <c r="AO6" s="154"/>
      <c r="AP6" s="155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143" t="s">
        <v>47</v>
      </c>
      <c r="B8" s="144"/>
      <c r="C8" s="145"/>
      <c r="D8" s="143" t="s">
        <v>48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46" t="s">
        <v>115</v>
      </c>
      <c r="S8" s="147"/>
      <c r="T8" s="147"/>
      <c r="U8" s="147"/>
      <c r="V8" s="147"/>
      <c r="W8" s="147"/>
      <c r="X8" s="148"/>
      <c r="Y8" s="143" t="s">
        <v>50</v>
      </c>
      <c r="Z8" s="144"/>
      <c r="AA8" s="145"/>
      <c r="AB8" s="143" t="s">
        <v>51</v>
      </c>
      <c r="AC8" s="144"/>
      <c r="AD8" s="145"/>
      <c r="AE8" s="143" t="s">
        <v>52</v>
      </c>
      <c r="AF8" s="144"/>
      <c r="AG8" s="145"/>
      <c r="AH8" s="143" t="s">
        <v>53</v>
      </c>
      <c r="AI8" s="144"/>
      <c r="AJ8" s="145"/>
      <c r="AK8" s="143" t="s">
        <v>54</v>
      </c>
      <c r="AL8" s="144"/>
      <c r="AM8" s="145"/>
      <c r="AN8" s="143" t="s">
        <v>55</v>
      </c>
      <c r="AO8" s="144"/>
      <c r="AP8" s="145"/>
    </row>
    <row r="9" spans="1:45" s="19" customFormat="1" ht="48" thickTop="1" thickBot="1" x14ac:dyDescent="0.75">
      <c r="A9" s="131"/>
      <c r="B9" s="132"/>
      <c r="C9" s="133"/>
      <c r="D9" s="134" t="str">
        <f>'Mapa 16'!R8</f>
        <v>1A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137" t="str">
        <f>'Mapa 16'!R8</f>
        <v>1A</v>
      </c>
      <c r="S9" s="138"/>
      <c r="T9" s="138"/>
      <c r="U9" s="138"/>
      <c r="V9" s="138"/>
      <c r="W9" s="138"/>
      <c r="X9" s="139"/>
      <c r="Y9" s="140"/>
      <c r="Z9" s="141"/>
      <c r="AA9" s="142"/>
      <c r="AB9" s="140"/>
      <c r="AC9" s="141"/>
      <c r="AD9" s="142"/>
      <c r="AE9" s="140"/>
      <c r="AF9" s="141"/>
      <c r="AG9" s="142"/>
      <c r="AH9" s="140"/>
      <c r="AI9" s="141"/>
      <c r="AJ9" s="142"/>
      <c r="AK9" s="140"/>
      <c r="AL9" s="141"/>
      <c r="AM9" s="142"/>
      <c r="AN9" s="140"/>
      <c r="AO9" s="141"/>
      <c r="AP9" s="142"/>
      <c r="AS9" s="20"/>
    </row>
    <row r="10" spans="1:45" s="19" customFormat="1" ht="48" customHeight="1" thickTop="1" thickBot="1" x14ac:dyDescent="0.75">
      <c r="A10" s="131"/>
      <c r="B10" s="132"/>
      <c r="C10" s="133"/>
      <c r="D10" s="134" t="str">
        <f>'Mapa 16'!R10</f>
        <v>2B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  <c r="R10" s="137" t="str">
        <f>'Mapa 16'!R11</f>
        <v>2BB</v>
      </c>
      <c r="S10" s="138"/>
      <c r="T10" s="138"/>
      <c r="U10" s="138"/>
      <c r="V10" s="138"/>
      <c r="W10" s="138"/>
      <c r="X10" s="139"/>
      <c r="Y10" s="140"/>
      <c r="Z10" s="141"/>
      <c r="AA10" s="142"/>
      <c r="AB10" s="140"/>
      <c r="AC10" s="141"/>
      <c r="AD10" s="142"/>
      <c r="AE10" s="140"/>
      <c r="AF10" s="141"/>
      <c r="AG10" s="142"/>
      <c r="AH10" s="140"/>
      <c r="AI10" s="141"/>
      <c r="AJ10" s="142"/>
      <c r="AK10" s="140"/>
      <c r="AL10" s="141"/>
      <c r="AM10" s="142"/>
      <c r="AN10" s="140"/>
      <c r="AO10" s="141"/>
      <c r="AP10" s="142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129" t="s">
        <v>56</v>
      </c>
      <c r="B12" s="129"/>
      <c r="C12" s="129"/>
      <c r="D12" s="129"/>
      <c r="E12" s="129"/>
      <c r="F12" s="22"/>
      <c r="G12" s="22"/>
      <c r="H12" s="11"/>
      <c r="I12" s="11"/>
      <c r="J12" s="11"/>
      <c r="K12" s="11"/>
      <c r="L12" s="11"/>
      <c r="M12" s="11"/>
      <c r="N12" s="11"/>
      <c r="O12" s="11"/>
      <c r="P12" s="11"/>
      <c r="Q12" s="129" t="s">
        <v>57</v>
      </c>
      <c r="R12" s="129"/>
      <c r="S12" s="129"/>
      <c r="T12" s="129"/>
      <c r="U12" s="129"/>
      <c r="V12" s="129"/>
      <c r="W12" s="129"/>
      <c r="X12" s="12"/>
      <c r="Y12" s="22"/>
      <c r="Z12" s="22"/>
      <c r="AA12" s="22"/>
      <c r="AB12" s="11"/>
      <c r="AC12" s="11"/>
      <c r="AD12" s="11"/>
      <c r="AE12" s="11"/>
      <c r="AF12" s="11"/>
      <c r="AG12" s="11"/>
      <c r="AH12" s="11"/>
      <c r="AI12" s="129" t="s">
        <v>58</v>
      </c>
      <c r="AJ12" s="129"/>
      <c r="AK12" s="129"/>
      <c r="AL12" s="130"/>
      <c r="AM12" s="130"/>
      <c r="AN12" s="13" t="s">
        <v>46</v>
      </c>
      <c r="AO12" s="130"/>
      <c r="AP12" s="130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x14ac:dyDescent="0.55000000000000004">
      <c r="A15" s="156" t="str">
        <f>SORTEIO!$A$7</f>
        <v>Campeonato Nacional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</row>
    <row r="16" spans="1:45" s="17" customFormat="1" ht="26.25" x14ac:dyDescent="0.4">
      <c r="A16" s="157" t="s">
        <v>39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</row>
    <row r="17" spans="1:45" s="7" customFormat="1" ht="19.5" thickBot="1" x14ac:dyDescent="0.35">
      <c r="A17" s="158" t="str">
        <f>CONCATENATE(SORTEIO!B12," ",SORTEIO!B14)</f>
        <v>Juvenil Masculino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R17" s="8"/>
      <c r="S17" s="8"/>
      <c r="T17" s="8"/>
      <c r="U17" s="8"/>
      <c r="V17" s="8"/>
      <c r="W17" s="8"/>
      <c r="X17" s="8"/>
    </row>
    <row r="18" spans="1:45" s="17" customFormat="1" ht="27.75" thickTop="1" thickBot="1" x14ac:dyDescent="0.45">
      <c r="A18" s="159" t="s">
        <v>40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1"/>
    </row>
    <row r="19" spans="1:45" s="7" customFormat="1" ht="20.25" thickTop="1" thickBot="1" x14ac:dyDescent="0.35">
      <c r="A19" s="143" t="s">
        <v>41</v>
      </c>
      <c r="B19" s="144"/>
      <c r="C19" s="144"/>
      <c r="D19" s="144"/>
      <c r="E19" s="144"/>
      <c r="F19" s="144"/>
      <c r="G19" s="145"/>
      <c r="H19" s="143" t="s">
        <v>42</v>
      </c>
      <c r="I19" s="144"/>
      <c r="J19" s="144"/>
      <c r="K19" s="144"/>
      <c r="L19" s="144"/>
      <c r="M19" s="144"/>
      <c r="N19" s="145"/>
      <c r="O19" s="143" t="s">
        <v>43</v>
      </c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5"/>
      <c r="AC19" s="143" t="s">
        <v>44</v>
      </c>
      <c r="AD19" s="144"/>
      <c r="AE19" s="144"/>
      <c r="AF19" s="144"/>
      <c r="AG19" s="144"/>
      <c r="AH19" s="144"/>
      <c r="AI19" s="145"/>
      <c r="AJ19" s="143" t="s">
        <v>45</v>
      </c>
      <c r="AK19" s="144"/>
      <c r="AL19" s="144"/>
      <c r="AM19" s="144"/>
      <c r="AN19" s="144"/>
      <c r="AO19" s="144"/>
      <c r="AP19" s="145"/>
    </row>
    <row r="20" spans="1:45" s="18" customFormat="1" ht="63" thickTop="1" thickBot="1" x14ac:dyDescent="0.95">
      <c r="A20" s="149">
        <v>2</v>
      </c>
      <c r="B20" s="150"/>
      <c r="C20" s="150"/>
      <c r="D20" s="150"/>
      <c r="E20" s="150"/>
      <c r="F20" s="150"/>
      <c r="G20" s="151"/>
      <c r="H20" s="163" t="s">
        <v>116</v>
      </c>
      <c r="I20" s="164"/>
      <c r="J20" s="164"/>
      <c r="K20" s="164"/>
      <c r="L20" s="164"/>
      <c r="M20" s="164"/>
      <c r="N20" s="165"/>
      <c r="O20" s="152"/>
      <c r="P20" s="150"/>
      <c r="Q20" s="150"/>
      <c r="R20" s="150"/>
      <c r="S20" s="150"/>
      <c r="T20" s="150"/>
      <c r="U20" s="150"/>
      <c r="V20" s="150"/>
      <c r="W20" s="150"/>
      <c r="X20" s="10" t="s">
        <v>46</v>
      </c>
      <c r="Y20" s="150"/>
      <c r="Z20" s="150"/>
      <c r="AA20" s="150"/>
      <c r="AB20" s="151"/>
      <c r="AC20" s="153"/>
      <c r="AD20" s="154"/>
      <c r="AE20" s="154"/>
      <c r="AF20" s="154"/>
      <c r="AG20" s="154"/>
      <c r="AH20" s="154"/>
      <c r="AI20" s="155"/>
      <c r="AJ20" s="153"/>
      <c r="AK20" s="154"/>
      <c r="AL20" s="154"/>
      <c r="AM20" s="154"/>
      <c r="AN20" s="154"/>
      <c r="AO20" s="154"/>
      <c r="AP20" s="155"/>
      <c r="AS20" s="7"/>
    </row>
    <row r="21" spans="1:45" s="7" customFormat="1" ht="20.25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thickTop="1" thickBot="1" x14ac:dyDescent="0.35">
      <c r="A22" s="143" t="s">
        <v>47</v>
      </c>
      <c r="B22" s="144"/>
      <c r="C22" s="145"/>
      <c r="D22" s="143" t="s">
        <v>48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5"/>
      <c r="R22" s="146" t="s">
        <v>115</v>
      </c>
      <c r="S22" s="147"/>
      <c r="T22" s="147"/>
      <c r="U22" s="147"/>
      <c r="V22" s="147"/>
      <c r="W22" s="147"/>
      <c r="X22" s="148"/>
      <c r="Y22" s="143" t="s">
        <v>50</v>
      </c>
      <c r="Z22" s="144"/>
      <c r="AA22" s="145"/>
      <c r="AB22" s="143" t="s">
        <v>51</v>
      </c>
      <c r="AC22" s="144"/>
      <c r="AD22" s="145"/>
      <c r="AE22" s="143" t="s">
        <v>52</v>
      </c>
      <c r="AF22" s="144"/>
      <c r="AG22" s="145"/>
      <c r="AH22" s="143" t="s">
        <v>53</v>
      </c>
      <c r="AI22" s="144"/>
      <c r="AJ22" s="145"/>
      <c r="AK22" s="143" t="s">
        <v>54</v>
      </c>
      <c r="AL22" s="144"/>
      <c r="AM22" s="145"/>
      <c r="AN22" s="143" t="s">
        <v>55</v>
      </c>
      <c r="AO22" s="144"/>
      <c r="AP22" s="145"/>
    </row>
    <row r="23" spans="1:45" s="19" customFormat="1" ht="48" thickTop="1" thickBot="1" x14ac:dyDescent="0.75">
      <c r="A23" s="131"/>
      <c r="B23" s="132"/>
      <c r="C23" s="133"/>
      <c r="D23" s="134" t="str">
        <f>'Mapa 16'!R13</f>
        <v>2F</v>
      </c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6"/>
      <c r="R23" s="137" t="str">
        <f>'Mapa 16'!R14</f>
        <v>2FF</v>
      </c>
      <c r="S23" s="138"/>
      <c r="T23" s="138"/>
      <c r="U23" s="138"/>
      <c r="V23" s="138"/>
      <c r="W23" s="138"/>
      <c r="X23" s="139"/>
      <c r="Y23" s="140"/>
      <c r="Z23" s="141"/>
      <c r="AA23" s="142"/>
      <c r="AB23" s="140"/>
      <c r="AC23" s="141"/>
      <c r="AD23" s="142"/>
      <c r="AE23" s="140"/>
      <c r="AF23" s="141"/>
      <c r="AG23" s="142"/>
      <c r="AH23" s="140"/>
      <c r="AI23" s="141"/>
      <c r="AJ23" s="142"/>
      <c r="AK23" s="140"/>
      <c r="AL23" s="141"/>
      <c r="AM23" s="142"/>
      <c r="AN23" s="140"/>
      <c r="AO23" s="141"/>
      <c r="AP23" s="142"/>
      <c r="AS23" s="20"/>
    </row>
    <row r="24" spans="1:45" s="19" customFormat="1" ht="48" customHeight="1" thickTop="1" thickBot="1" x14ac:dyDescent="0.75">
      <c r="A24" s="131"/>
      <c r="B24" s="132"/>
      <c r="C24" s="133"/>
      <c r="D24" s="134" t="str">
        <f>'Mapa 16'!R15</f>
        <v>1E</v>
      </c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7" t="str">
        <f>'Mapa 16'!R16</f>
        <v>1EE</v>
      </c>
      <c r="S24" s="138"/>
      <c r="T24" s="138"/>
      <c r="U24" s="138"/>
      <c r="V24" s="138"/>
      <c r="W24" s="138"/>
      <c r="X24" s="139"/>
      <c r="Y24" s="140"/>
      <c r="Z24" s="141"/>
      <c r="AA24" s="142"/>
      <c r="AB24" s="140"/>
      <c r="AC24" s="141"/>
      <c r="AD24" s="142"/>
      <c r="AE24" s="140"/>
      <c r="AF24" s="141"/>
      <c r="AG24" s="142"/>
      <c r="AH24" s="140"/>
      <c r="AI24" s="141"/>
      <c r="AJ24" s="142"/>
      <c r="AK24" s="140"/>
      <c r="AL24" s="141"/>
      <c r="AM24" s="142"/>
      <c r="AN24" s="140"/>
      <c r="AO24" s="141"/>
      <c r="AP24" s="142"/>
    </row>
    <row r="25" spans="1:45" s="7" customFormat="1" ht="24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thickBot="1" x14ac:dyDescent="0.35">
      <c r="A26" s="129" t="s">
        <v>56</v>
      </c>
      <c r="B26" s="129"/>
      <c r="C26" s="129"/>
      <c r="D26" s="129"/>
      <c r="E26" s="129"/>
      <c r="F26" s="22"/>
      <c r="G26" s="22"/>
      <c r="H26" s="11"/>
      <c r="I26" s="11"/>
      <c r="J26" s="11"/>
      <c r="K26" s="11"/>
      <c r="L26" s="11"/>
      <c r="M26" s="11"/>
      <c r="N26" s="11"/>
      <c r="O26" s="11"/>
      <c r="P26" s="11"/>
      <c r="Q26" s="129" t="s">
        <v>57</v>
      </c>
      <c r="R26" s="129"/>
      <c r="S26" s="129"/>
      <c r="T26" s="129"/>
      <c r="U26" s="129"/>
      <c r="V26" s="129"/>
      <c r="W26" s="129"/>
      <c r="X26" s="12"/>
      <c r="Y26" s="22"/>
      <c r="Z26" s="22"/>
      <c r="AA26" s="22"/>
      <c r="AB26" s="11"/>
      <c r="AC26" s="11"/>
      <c r="AD26" s="11"/>
      <c r="AE26" s="11"/>
      <c r="AF26" s="11"/>
      <c r="AG26" s="11"/>
      <c r="AH26" s="11"/>
      <c r="AI26" s="129" t="s">
        <v>58</v>
      </c>
      <c r="AJ26" s="129"/>
      <c r="AK26" s="129"/>
      <c r="AL26" s="130"/>
      <c r="AM26" s="130"/>
      <c r="AN26" s="13" t="s">
        <v>46</v>
      </c>
      <c r="AO26" s="130"/>
      <c r="AP26" s="130"/>
    </row>
    <row r="27" spans="1:45" s="14" customFormat="1" ht="13.5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x14ac:dyDescent="0.2">
      <c r="R28" s="15"/>
      <c r="S28" s="15"/>
      <c r="T28" s="15"/>
      <c r="U28" s="15"/>
      <c r="V28" s="15"/>
      <c r="W28" s="15"/>
      <c r="X28" s="15"/>
    </row>
    <row r="29" spans="1:45" s="16" customFormat="1" ht="36" x14ac:dyDescent="0.55000000000000004">
      <c r="A29" s="156" t="str">
        <f>SORTEIO!$A$7</f>
        <v>Campeonato Nacional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</row>
    <row r="30" spans="1:45" s="17" customFormat="1" ht="26.25" x14ac:dyDescent="0.4">
      <c r="A30" s="157" t="s">
        <v>39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</row>
    <row r="31" spans="1:45" s="7" customFormat="1" ht="19.5" thickBot="1" x14ac:dyDescent="0.35">
      <c r="A31" s="158" t="str">
        <f>CONCATENATE(SORTEIO!B12," ",SORTEIO!B14)</f>
        <v>Juvenil Masculino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R31" s="8"/>
      <c r="S31" s="8"/>
      <c r="T31" s="8"/>
      <c r="U31" s="8"/>
      <c r="V31" s="8"/>
      <c r="W31" s="8"/>
      <c r="X31" s="8"/>
    </row>
    <row r="32" spans="1:45" s="17" customFormat="1" ht="27.75" thickTop="1" thickBot="1" x14ac:dyDescent="0.45">
      <c r="A32" s="159" t="s">
        <v>40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1"/>
    </row>
    <row r="33" spans="1:45" s="7" customFormat="1" ht="20.25" thickTop="1" thickBot="1" x14ac:dyDescent="0.35">
      <c r="A33" s="143" t="s">
        <v>41</v>
      </c>
      <c r="B33" s="144"/>
      <c r="C33" s="144"/>
      <c r="D33" s="144"/>
      <c r="E33" s="144"/>
      <c r="F33" s="144"/>
      <c r="G33" s="145"/>
      <c r="H33" s="143" t="s">
        <v>42</v>
      </c>
      <c r="I33" s="144"/>
      <c r="J33" s="144"/>
      <c r="K33" s="144"/>
      <c r="L33" s="144"/>
      <c r="M33" s="144"/>
      <c r="N33" s="145"/>
      <c r="O33" s="143" t="s">
        <v>43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5"/>
      <c r="AC33" s="143" t="s">
        <v>44</v>
      </c>
      <c r="AD33" s="144"/>
      <c r="AE33" s="144"/>
      <c r="AF33" s="144"/>
      <c r="AG33" s="144"/>
      <c r="AH33" s="144"/>
      <c r="AI33" s="145"/>
      <c r="AJ33" s="143" t="s">
        <v>45</v>
      </c>
      <c r="AK33" s="144"/>
      <c r="AL33" s="144"/>
      <c r="AM33" s="144"/>
      <c r="AN33" s="144"/>
      <c r="AO33" s="144"/>
      <c r="AP33" s="145"/>
    </row>
    <row r="34" spans="1:45" s="18" customFormat="1" ht="63" thickTop="1" thickBot="1" x14ac:dyDescent="0.95">
      <c r="A34" s="149">
        <v>3</v>
      </c>
      <c r="B34" s="150"/>
      <c r="C34" s="150"/>
      <c r="D34" s="150"/>
      <c r="E34" s="150"/>
      <c r="F34" s="150"/>
      <c r="G34" s="151"/>
      <c r="H34" s="163" t="s">
        <v>116</v>
      </c>
      <c r="I34" s="164"/>
      <c r="J34" s="164"/>
      <c r="K34" s="164"/>
      <c r="L34" s="164"/>
      <c r="M34" s="164"/>
      <c r="N34" s="165"/>
      <c r="O34" s="152"/>
      <c r="P34" s="150"/>
      <c r="Q34" s="150"/>
      <c r="R34" s="150"/>
      <c r="S34" s="150"/>
      <c r="T34" s="150"/>
      <c r="U34" s="150"/>
      <c r="V34" s="150"/>
      <c r="W34" s="150"/>
      <c r="X34" s="10" t="s">
        <v>46</v>
      </c>
      <c r="Y34" s="150"/>
      <c r="Z34" s="150"/>
      <c r="AA34" s="150"/>
      <c r="AB34" s="151"/>
      <c r="AC34" s="153"/>
      <c r="AD34" s="154"/>
      <c r="AE34" s="154"/>
      <c r="AF34" s="154"/>
      <c r="AG34" s="154"/>
      <c r="AH34" s="154"/>
      <c r="AI34" s="155"/>
      <c r="AJ34" s="153"/>
      <c r="AK34" s="154"/>
      <c r="AL34" s="154"/>
      <c r="AM34" s="154"/>
      <c r="AN34" s="154"/>
      <c r="AO34" s="154"/>
      <c r="AP34" s="155"/>
      <c r="AS34" s="7"/>
    </row>
    <row r="35" spans="1:45" s="7" customFormat="1" ht="20.25" thickTop="1" thickBot="1" x14ac:dyDescent="0.35">
      <c r="R35" s="8"/>
      <c r="S35" s="8"/>
      <c r="T35" s="8"/>
      <c r="U35" s="8"/>
      <c r="V35" s="8"/>
      <c r="W35" s="8"/>
      <c r="X35" s="8"/>
    </row>
    <row r="36" spans="1:45" s="7" customFormat="1" ht="20.25" thickTop="1" thickBot="1" x14ac:dyDescent="0.35">
      <c r="A36" s="143" t="s">
        <v>47</v>
      </c>
      <c r="B36" s="144"/>
      <c r="C36" s="145"/>
      <c r="D36" s="143" t="s">
        <v>48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5"/>
      <c r="R36" s="146" t="s">
        <v>115</v>
      </c>
      <c r="S36" s="147"/>
      <c r="T36" s="147"/>
      <c r="U36" s="147"/>
      <c r="V36" s="147"/>
      <c r="W36" s="147"/>
      <c r="X36" s="148"/>
      <c r="Y36" s="143" t="s">
        <v>50</v>
      </c>
      <c r="Z36" s="144"/>
      <c r="AA36" s="145"/>
      <c r="AB36" s="143" t="s">
        <v>51</v>
      </c>
      <c r="AC36" s="144"/>
      <c r="AD36" s="145"/>
      <c r="AE36" s="143" t="s">
        <v>52</v>
      </c>
      <c r="AF36" s="144"/>
      <c r="AG36" s="145"/>
      <c r="AH36" s="143" t="s">
        <v>53</v>
      </c>
      <c r="AI36" s="144"/>
      <c r="AJ36" s="145"/>
      <c r="AK36" s="143" t="s">
        <v>54</v>
      </c>
      <c r="AL36" s="144"/>
      <c r="AM36" s="145"/>
      <c r="AN36" s="143" t="s">
        <v>55</v>
      </c>
      <c r="AO36" s="144"/>
      <c r="AP36" s="145"/>
    </row>
    <row r="37" spans="1:45" s="19" customFormat="1" ht="48" thickTop="1" thickBot="1" x14ac:dyDescent="0.75">
      <c r="A37" s="131"/>
      <c r="B37" s="132"/>
      <c r="C37" s="133"/>
      <c r="D37" s="134" t="str">
        <f>'Mapa 16'!R18</f>
        <v>1H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6"/>
      <c r="R37" s="137" t="str">
        <f>'Mapa 16'!R19</f>
        <v>1HH</v>
      </c>
      <c r="S37" s="138"/>
      <c r="T37" s="138"/>
      <c r="U37" s="138"/>
      <c r="V37" s="138"/>
      <c r="W37" s="138"/>
      <c r="X37" s="139"/>
      <c r="Y37" s="140"/>
      <c r="Z37" s="141"/>
      <c r="AA37" s="142"/>
      <c r="AB37" s="140"/>
      <c r="AC37" s="141"/>
      <c r="AD37" s="142"/>
      <c r="AE37" s="140"/>
      <c r="AF37" s="141"/>
      <c r="AG37" s="142"/>
      <c r="AH37" s="140"/>
      <c r="AI37" s="141"/>
      <c r="AJ37" s="142"/>
      <c r="AK37" s="140"/>
      <c r="AL37" s="141"/>
      <c r="AM37" s="142"/>
      <c r="AN37" s="140"/>
      <c r="AO37" s="141"/>
      <c r="AP37" s="142"/>
      <c r="AS37" s="20"/>
    </row>
    <row r="38" spans="1:45" s="19" customFormat="1" ht="48" customHeight="1" thickTop="1" thickBot="1" x14ac:dyDescent="0.75">
      <c r="A38" s="131"/>
      <c r="B38" s="132"/>
      <c r="C38" s="133"/>
      <c r="D38" s="134" t="str">
        <f>'Mapa 16'!R20</f>
        <v>2G</v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6"/>
      <c r="R38" s="137" t="str">
        <f>'Mapa 16'!R21</f>
        <v>2GG</v>
      </c>
      <c r="S38" s="138"/>
      <c r="T38" s="138"/>
      <c r="U38" s="138"/>
      <c r="V38" s="138"/>
      <c r="W38" s="138"/>
      <c r="X38" s="139"/>
      <c r="Y38" s="140"/>
      <c r="Z38" s="141"/>
      <c r="AA38" s="142"/>
      <c r="AB38" s="140"/>
      <c r="AC38" s="141"/>
      <c r="AD38" s="142"/>
      <c r="AE38" s="140"/>
      <c r="AF38" s="141"/>
      <c r="AG38" s="142"/>
      <c r="AH38" s="140"/>
      <c r="AI38" s="141"/>
      <c r="AJ38" s="142"/>
      <c r="AK38" s="140"/>
      <c r="AL38" s="141"/>
      <c r="AM38" s="142"/>
      <c r="AN38" s="140"/>
      <c r="AO38" s="141"/>
      <c r="AP38" s="142"/>
    </row>
    <row r="39" spans="1:45" s="7" customFormat="1" ht="24" customHeight="1" thickTop="1" x14ac:dyDescent="0.3">
      <c r="R39" s="8"/>
      <c r="S39" s="8"/>
      <c r="T39" s="8"/>
      <c r="U39" s="8"/>
      <c r="V39" s="8"/>
      <c r="W39" s="8"/>
      <c r="X39" s="8"/>
    </row>
    <row r="40" spans="1:45" s="7" customFormat="1" ht="19.5" thickBot="1" x14ac:dyDescent="0.35">
      <c r="A40" s="129" t="s">
        <v>56</v>
      </c>
      <c r="B40" s="129"/>
      <c r="C40" s="129"/>
      <c r="D40" s="129"/>
      <c r="E40" s="129"/>
      <c r="F40" s="22"/>
      <c r="G40" s="22"/>
      <c r="H40" s="11"/>
      <c r="I40" s="11"/>
      <c r="J40" s="11"/>
      <c r="K40" s="11"/>
      <c r="L40" s="11"/>
      <c r="M40" s="11"/>
      <c r="N40" s="11"/>
      <c r="O40" s="11"/>
      <c r="P40" s="11"/>
      <c r="Q40" s="129" t="s">
        <v>57</v>
      </c>
      <c r="R40" s="129"/>
      <c r="S40" s="129"/>
      <c r="T40" s="129"/>
      <c r="U40" s="129"/>
      <c r="V40" s="129"/>
      <c r="W40" s="129"/>
      <c r="X40" s="12"/>
      <c r="Y40" s="22"/>
      <c r="Z40" s="22"/>
      <c r="AA40" s="22"/>
      <c r="AB40" s="11"/>
      <c r="AC40" s="11"/>
      <c r="AD40" s="11"/>
      <c r="AE40" s="11"/>
      <c r="AF40" s="11"/>
      <c r="AG40" s="11"/>
      <c r="AH40" s="11"/>
      <c r="AI40" s="129" t="s">
        <v>58</v>
      </c>
      <c r="AJ40" s="129"/>
      <c r="AK40" s="129"/>
      <c r="AL40" s="130"/>
      <c r="AM40" s="130"/>
      <c r="AN40" s="13" t="s">
        <v>46</v>
      </c>
      <c r="AO40" s="130"/>
      <c r="AP40" s="130"/>
    </row>
    <row r="41" spans="1:45" s="14" customFormat="1" ht="13.5" thickTop="1" x14ac:dyDescent="0.2">
      <c r="R41" s="15"/>
      <c r="S41" s="15"/>
      <c r="T41" s="15"/>
      <c r="U41" s="15"/>
      <c r="V41" s="15"/>
      <c r="W41" s="15"/>
      <c r="X41" s="15"/>
    </row>
    <row r="42" spans="1:45" s="14" customFormat="1" ht="12.75" x14ac:dyDescent="0.2">
      <c r="R42" s="15"/>
      <c r="S42" s="15"/>
      <c r="T42" s="15"/>
      <c r="U42" s="15"/>
      <c r="V42" s="15"/>
      <c r="W42" s="15"/>
      <c r="X42" s="15"/>
    </row>
    <row r="43" spans="1:45" s="16" customFormat="1" ht="36" x14ac:dyDescent="0.55000000000000004">
      <c r="A43" s="156" t="str">
        <f>SORTEIO!$A$7</f>
        <v>Campeonato Nacional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</row>
    <row r="44" spans="1:45" s="17" customFormat="1" ht="26.25" x14ac:dyDescent="0.4">
      <c r="A44" s="157" t="s">
        <v>39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</row>
    <row r="45" spans="1:45" s="7" customFormat="1" ht="19.5" thickBot="1" x14ac:dyDescent="0.35">
      <c r="A45" s="158" t="str">
        <f>CONCATENATE(SORTEIO!B12," ",SORTEIO!B14)</f>
        <v>Juvenil Masculino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R45" s="8"/>
      <c r="S45" s="8"/>
      <c r="T45" s="8"/>
      <c r="U45" s="8"/>
      <c r="V45" s="8"/>
      <c r="W45" s="8"/>
      <c r="X45" s="8"/>
    </row>
    <row r="46" spans="1:45" s="17" customFormat="1" ht="27.75" thickTop="1" thickBot="1" x14ac:dyDescent="0.45">
      <c r="A46" s="159" t="s">
        <v>40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1"/>
    </row>
    <row r="47" spans="1:45" s="7" customFormat="1" ht="20.25" thickTop="1" thickBot="1" x14ac:dyDescent="0.35">
      <c r="A47" s="143" t="s">
        <v>41</v>
      </c>
      <c r="B47" s="144"/>
      <c r="C47" s="144"/>
      <c r="D47" s="144"/>
      <c r="E47" s="144"/>
      <c r="F47" s="144"/>
      <c r="G47" s="145"/>
      <c r="H47" s="143" t="s">
        <v>42</v>
      </c>
      <c r="I47" s="144"/>
      <c r="J47" s="144"/>
      <c r="K47" s="144"/>
      <c r="L47" s="144"/>
      <c r="M47" s="144"/>
      <c r="N47" s="145"/>
      <c r="O47" s="143" t="s">
        <v>43</v>
      </c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5"/>
      <c r="AC47" s="143" t="s">
        <v>44</v>
      </c>
      <c r="AD47" s="144"/>
      <c r="AE47" s="144"/>
      <c r="AF47" s="144"/>
      <c r="AG47" s="144"/>
      <c r="AH47" s="144"/>
      <c r="AI47" s="145"/>
      <c r="AJ47" s="143" t="s">
        <v>45</v>
      </c>
      <c r="AK47" s="144"/>
      <c r="AL47" s="144"/>
      <c r="AM47" s="144"/>
      <c r="AN47" s="144"/>
      <c r="AO47" s="144"/>
      <c r="AP47" s="145"/>
    </row>
    <row r="48" spans="1:45" s="18" customFormat="1" ht="63" thickTop="1" thickBot="1" x14ac:dyDescent="0.95">
      <c r="A48" s="149">
        <v>4</v>
      </c>
      <c r="B48" s="150"/>
      <c r="C48" s="150"/>
      <c r="D48" s="150"/>
      <c r="E48" s="150"/>
      <c r="F48" s="150"/>
      <c r="G48" s="151"/>
      <c r="H48" s="163" t="s">
        <v>116</v>
      </c>
      <c r="I48" s="164"/>
      <c r="J48" s="164"/>
      <c r="K48" s="164"/>
      <c r="L48" s="164"/>
      <c r="M48" s="164"/>
      <c r="N48" s="165"/>
      <c r="O48" s="152"/>
      <c r="P48" s="150"/>
      <c r="Q48" s="150"/>
      <c r="R48" s="150"/>
      <c r="S48" s="150"/>
      <c r="T48" s="150"/>
      <c r="U48" s="150"/>
      <c r="V48" s="150"/>
      <c r="W48" s="150"/>
      <c r="X48" s="10" t="s">
        <v>46</v>
      </c>
      <c r="Y48" s="150"/>
      <c r="Z48" s="150"/>
      <c r="AA48" s="150"/>
      <c r="AB48" s="151"/>
      <c r="AC48" s="153"/>
      <c r="AD48" s="154"/>
      <c r="AE48" s="154"/>
      <c r="AF48" s="154"/>
      <c r="AG48" s="154"/>
      <c r="AH48" s="154"/>
      <c r="AI48" s="155"/>
      <c r="AJ48" s="153"/>
      <c r="AK48" s="154"/>
      <c r="AL48" s="154"/>
      <c r="AM48" s="154"/>
      <c r="AN48" s="154"/>
      <c r="AO48" s="154"/>
      <c r="AP48" s="155"/>
      <c r="AS48" s="7"/>
    </row>
    <row r="49" spans="1:45" s="7" customFormat="1" ht="20.25" thickTop="1" thickBot="1" x14ac:dyDescent="0.35">
      <c r="R49" s="8"/>
      <c r="S49" s="8"/>
      <c r="T49" s="8"/>
      <c r="U49" s="8"/>
      <c r="V49" s="8"/>
      <c r="W49" s="8"/>
      <c r="X49" s="8"/>
    </row>
    <row r="50" spans="1:45" s="7" customFormat="1" ht="20.25" thickTop="1" thickBot="1" x14ac:dyDescent="0.35">
      <c r="A50" s="143" t="s">
        <v>47</v>
      </c>
      <c r="B50" s="144"/>
      <c r="C50" s="145"/>
      <c r="D50" s="143" t="s">
        <v>48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5"/>
      <c r="R50" s="146" t="s">
        <v>115</v>
      </c>
      <c r="S50" s="147"/>
      <c r="T50" s="147"/>
      <c r="U50" s="147"/>
      <c r="V50" s="147"/>
      <c r="W50" s="147"/>
      <c r="X50" s="148"/>
      <c r="Y50" s="143" t="s">
        <v>50</v>
      </c>
      <c r="Z50" s="144"/>
      <c r="AA50" s="145"/>
      <c r="AB50" s="143" t="s">
        <v>51</v>
      </c>
      <c r="AC50" s="144"/>
      <c r="AD50" s="145"/>
      <c r="AE50" s="143" t="s">
        <v>52</v>
      </c>
      <c r="AF50" s="144"/>
      <c r="AG50" s="145"/>
      <c r="AH50" s="143" t="s">
        <v>53</v>
      </c>
      <c r="AI50" s="144"/>
      <c r="AJ50" s="145"/>
      <c r="AK50" s="143" t="s">
        <v>54</v>
      </c>
      <c r="AL50" s="144"/>
      <c r="AM50" s="145"/>
      <c r="AN50" s="143" t="s">
        <v>55</v>
      </c>
      <c r="AO50" s="144"/>
      <c r="AP50" s="145"/>
    </row>
    <row r="51" spans="1:45" s="19" customFormat="1" ht="48" thickTop="1" thickBot="1" x14ac:dyDescent="0.75">
      <c r="A51" s="131"/>
      <c r="B51" s="132"/>
      <c r="C51" s="133"/>
      <c r="D51" s="134" t="str">
        <f>'Mapa 16'!R23</f>
        <v>2C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6"/>
      <c r="R51" s="137" t="str">
        <f>'Mapa 16'!R24</f>
        <v>2CC</v>
      </c>
      <c r="S51" s="138"/>
      <c r="T51" s="138"/>
      <c r="U51" s="138"/>
      <c r="V51" s="138"/>
      <c r="W51" s="138"/>
      <c r="X51" s="139"/>
      <c r="Y51" s="140"/>
      <c r="Z51" s="141"/>
      <c r="AA51" s="142"/>
      <c r="AB51" s="140"/>
      <c r="AC51" s="141"/>
      <c r="AD51" s="142"/>
      <c r="AE51" s="140"/>
      <c r="AF51" s="141"/>
      <c r="AG51" s="142"/>
      <c r="AH51" s="140"/>
      <c r="AI51" s="141"/>
      <c r="AJ51" s="142"/>
      <c r="AK51" s="140"/>
      <c r="AL51" s="141"/>
      <c r="AM51" s="142"/>
      <c r="AN51" s="140"/>
      <c r="AO51" s="141"/>
      <c r="AP51" s="142"/>
      <c r="AS51" s="20"/>
    </row>
    <row r="52" spans="1:45" s="19" customFormat="1" ht="48" customHeight="1" thickTop="1" thickBot="1" x14ac:dyDescent="0.75">
      <c r="A52" s="131"/>
      <c r="B52" s="132"/>
      <c r="C52" s="133"/>
      <c r="D52" s="134" t="str">
        <f>'Mapa 16'!R25</f>
        <v>1D</v>
      </c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6"/>
      <c r="R52" s="137" t="str">
        <f>'Mapa 16'!R26</f>
        <v>1DD</v>
      </c>
      <c r="S52" s="138"/>
      <c r="T52" s="138"/>
      <c r="U52" s="138"/>
      <c r="V52" s="138"/>
      <c r="W52" s="138"/>
      <c r="X52" s="139"/>
      <c r="Y52" s="140"/>
      <c r="Z52" s="141"/>
      <c r="AA52" s="142"/>
      <c r="AB52" s="140"/>
      <c r="AC52" s="141"/>
      <c r="AD52" s="142"/>
      <c r="AE52" s="140"/>
      <c r="AF52" s="141"/>
      <c r="AG52" s="142"/>
      <c r="AH52" s="140"/>
      <c r="AI52" s="141"/>
      <c r="AJ52" s="142"/>
      <c r="AK52" s="140"/>
      <c r="AL52" s="141"/>
      <c r="AM52" s="142"/>
      <c r="AN52" s="140"/>
      <c r="AO52" s="141"/>
      <c r="AP52" s="142"/>
    </row>
    <row r="53" spans="1:45" s="7" customFormat="1" ht="24" customHeight="1" thickTop="1" x14ac:dyDescent="0.3">
      <c r="R53" s="8"/>
      <c r="S53" s="8"/>
      <c r="T53" s="8"/>
      <c r="U53" s="8"/>
      <c r="V53" s="8"/>
      <c r="W53" s="8"/>
      <c r="X53" s="8"/>
    </row>
    <row r="54" spans="1:45" s="7" customFormat="1" ht="19.5" thickBot="1" x14ac:dyDescent="0.35">
      <c r="A54" s="129" t="s">
        <v>56</v>
      </c>
      <c r="B54" s="129"/>
      <c r="C54" s="129"/>
      <c r="D54" s="129"/>
      <c r="E54" s="129"/>
      <c r="F54" s="22"/>
      <c r="G54" s="22"/>
      <c r="H54" s="11"/>
      <c r="I54" s="11"/>
      <c r="J54" s="11"/>
      <c r="K54" s="11"/>
      <c r="L54" s="11"/>
      <c r="M54" s="11"/>
      <c r="N54" s="11"/>
      <c r="O54" s="11"/>
      <c r="P54" s="11"/>
      <c r="Q54" s="129" t="s">
        <v>57</v>
      </c>
      <c r="R54" s="129"/>
      <c r="S54" s="129"/>
      <c r="T54" s="129"/>
      <c r="U54" s="129"/>
      <c r="V54" s="129"/>
      <c r="W54" s="129"/>
      <c r="X54" s="12"/>
      <c r="Y54" s="22"/>
      <c r="Z54" s="22"/>
      <c r="AA54" s="22"/>
      <c r="AB54" s="11"/>
      <c r="AC54" s="11"/>
      <c r="AD54" s="11"/>
      <c r="AE54" s="11"/>
      <c r="AF54" s="11"/>
      <c r="AG54" s="11"/>
      <c r="AH54" s="11"/>
      <c r="AI54" s="129" t="s">
        <v>58</v>
      </c>
      <c r="AJ54" s="129"/>
      <c r="AK54" s="129"/>
      <c r="AL54" s="130"/>
      <c r="AM54" s="130"/>
      <c r="AN54" s="13" t="s">
        <v>46</v>
      </c>
      <c r="AO54" s="130"/>
      <c r="AP54" s="130"/>
    </row>
    <row r="55" spans="1:45" s="14" customFormat="1" ht="13.5" thickTop="1" x14ac:dyDescent="0.2">
      <c r="R55" s="15"/>
      <c r="S55" s="15"/>
      <c r="T55" s="15"/>
      <c r="U55" s="15"/>
      <c r="V55" s="15"/>
      <c r="W55" s="15"/>
      <c r="X55" s="15"/>
    </row>
    <row r="56" spans="1:45" s="14" customFormat="1" ht="12.75" x14ac:dyDescent="0.2">
      <c r="R56" s="15"/>
      <c r="S56" s="15"/>
      <c r="T56" s="15"/>
      <c r="U56" s="15"/>
      <c r="V56" s="15"/>
      <c r="W56" s="15"/>
      <c r="X56" s="15"/>
    </row>
    <row r="57" spans="1:45" s="16" customFormat="1" ht="36" x14ac:dyDescent="0.55000000000000004">
      <c r="A57" s="156" t="str">
        <f>SORTEIO!$A$7</f>
        <v>Campeonato Nacional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</row>
    <row r="58" spans="1:45" s="17" customFormat="1" ht="26.25" x14ac:dyDescent="0.4">
      <c r="A58" s="157" t="s">
        <v>39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</row>
    <row r="59" spans="1:45" s="7" customFormat="1" ht="19.5" thickBot="1" x14ac:dyDescent="0.35">
      <c r="A59" s="158" t="str">
        <f>CONCATENATE(SORTEIO!B12," ",SORTEIO!B14)</f>
        <v>Juvenil Masculino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R59" s="8"/>
      <c r="S59" s="8"/>
      <c r="T59" s="8"/>
      <c r="U59" s="8"/>
      <c r="V59" s="8"/>
      <c r="W59" s="8"/>
      <c r="X59" s="8"/>
    </row>
    <row r="60" spans="1:45" s="17" customFormat="1" ht="27.75" thickTop="1" thickBot="1" x14ac:dyDescent="0.45">
      <c r="A60" s="159" t="s">
        <v>40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1"/>
    </row>
    <row r="61" spans="1:45" s="7" customFormat="1" ht="20.25" thickTop="1" thickBot="1" x14ac:dyDescent="0.35">
      <c r="A61" s="143" t="s">
        <v>41</v>
      </c>
      <c r="B61" s="144"/>
      <c r="C61" s="144"/>
      <c r="D61" s="144"/>
      <c r="E61" s="144"/>
      <c r="F61" s="144"/>
      <c r="G61" s="145"/>
      <c r="H61" s="143" t="s">
        <v>42</v>
      </c>
      <c r="I61" s="144"/>
      <c r="J61" s="144"/>
      <c r="K61" s="144"/>
      <c r="L61" s="144"/>
      <c r="M61" s="144"/>
      <c r="N61" s="145"/>
      <c r="O61" s="143" t="s">
        <v>43</v>
      </c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5"/>
      <c r="AC61" s="143" t="s">
        <v>44</v>
      </c>
      <c r="AD61" s="144"/>
      <c r="AE61" s="144"/>
      <c r="AF61" s="144"/>
      <c r="AG61" s="144"/>
      <c r="AH61" s="144"/>
      <c r="AI61" s="145"/>
      <c r="AJ61" s="143" t="s">
        <v>45</v>
      </c>
      <c r="AK61" s="144"/>
      <c r="AL61" s="144"/>
      <c r="AM61" s="144"/>
      <c r="AN61" s="144"/>
      <c r="AO61" s="144"/>
      <c r="AP61" s="145"/>
    </row>
    <row r="62" spans="1:45" s="18" customFormat="1" ht="63" thickTop="1" thickBot="1" x14ac:dyDescent="0.95">
      <c r="A62" s="149">
        <v>5</v>
      </c>
      <c r="B62" s="150"/>
      <c r="C62" s="150"/>
      <c r="D62" s="150"/>
      <c r="E62" s="150"/>
      <c r="F62" s="150"/>
      <c r="G62" s="151"/>
      <c r="H62" s="163" t="s">
        <v>116</v>
      </c>
      <c r="I62" s="164"/>
      <c r="J62" s="164"/>
      <c r="K62" s="164"/>
      <c r="L62" s="164"/>
      <c r="M62" s="164"/>
      <c r="N62" s="165"/>
      <c r="O62" s="152"/>
      <c r="P62" s="150"/>
      <c r="Q62" s="150"/>
      <c r="R62" s="150"/>
      <c r="S62" s="150"/>
      <c r="T62" s="150"/>
      <c r="U62" s="150"/>
      <c r="V62" s="150"/>
      <c r="W62" s="150"/>
      <c r="X62" s="10" t="s">
        <v>46</v>
      </c>
      <c r="Y62" s="150"/>
      <c r="Z62" s="150"/>
      <c r="AA62" s="150"/>
      <c r="AB62" s="151"/>
      <c r="AC62" s="153"/>
      <c r="AD62" s="154"/>
      <c r="AE62" s="154"/>
      <c r="AF62" s="154"/>
      <c r="AG62" s="154"/>
      <c r="AH62" s="154"/>
      <c r="AI62" s="155"/>
      <c r="AJ62" s="153"/>
      <c r="AK62" s="154"/>
      <c r="AL62" s="154"/>
      <c r="AM62" s="154"/>
      <c r="AN62" s="154"/>
      <c r="AO62" s="154"/>
      <c r="AP62" s="155"/>
      <c r="AS62" s="7"/>
    </row>
    <row r="63" spans="1:45" s="7" customFormat="1" ht="20.25" thickTop="1" thickBot="1" x14ac:dyDescent="0.35">
      <c r="R63" s="8"/>
      <c r="S63" s="8"/>
      <c r="T63" s="8"/>
      <c r="U63" s="8"/>
      <c r="V63" s="8"/>
      <c r="W63" s="8"/>
      <c r="X63" s="8"/>
    </row>
    <row r="64" spans="1:45" s="7" customFormat="1" ht="20.25" thickTop="1" thickBot="1" x14ac:dyDescent="0.35">
      <c r="A64" s="143" t="s">
        <v>47</v>
      </c>
      <c r="B64" s="144"/>
      <c r="C64" s="145"/>
      <c r="D64" s="143" t="s">
        <v>48</v>
      </c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5"/>
      <c r="R64" s="146" t="s">
        <v>115</v>
      </c>
      <c r="S64" s="147"/>
      <c r="T64" s="147"/>
      <c r="U64" s="147"/>
      <c r="V64" s="147"/>
      <c r="W64" s="147"/>
      <c r="X64" s="148"/>
      <c r="Y64" s="143" t="s">
        <v>50</v>
      </c>
      <c r="Z64" s="144"/>
      <c r="AA64" s="145"/>
      <c r="AB64" s="143" t="s">
        <v>51</v>
      </c>
      <c r="AC64" s="144"/>
      <c r="AD64" s="145"/>
      <c r="AE64" s="143" t="s">
        <v>52</v>
      </c>
      <c r="AF64" s="144"/>
      <c r="AG64" s="145"/>
      <c r="AH64" s="143" t="s">
        <v>53</v>
      </c>
      <c r="AI64" s="144"/>
      <c r="AJ64" s="145"/>
      <c r="AK64" s="143" t="s">
        <v>54</v>
      </c>
      <c r="AL64" s="144"/>
      <c r="AM64" s="145"/>
      <c r="AN64" s="143" t="s">
        <v>55</v>
      </c>
      <c r="AO64" s="144"/>
      <c r="AP64" s="145"/>
    </row>
    <row r="65" spans="1:45" s="19" customFormat="1" ht="48" thickTop="1" thickBot="1" x14ac:dyDescent="0.75">
      <c r="A65" s="131"/>
      <c r="B65" s="132"/>
      <c r="C65" s="133"/>
      <c r="D65" s="134" t="str">
        <f>'Mapa 16'!R28</f>
        <v>1C</v>
      </c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6"/>
      <c r="R65" s="137" t="str">
        <f>'Mapa 16'!R29</f>
        <v>1CC</v>
      </c>
      <c r="S65" s="138"/>
      <c r="T65" s="138"/>
      <c r="U65" s="138"/>
      <c r="V65" s="138"/>
      <c r="W65" s="138"/>
      <c r="X65" s="139"/>
      <c r="Y65" s="140"/>
      <c r="Z65" s="141"/>
      <c r="AA65" s="142"/>
      <c r="AB65" s="140"/>
      <c r="AC65" s="141"/>
      <c r="AD65" s="142"/>
      <c r="AE65" s="140"/>
      <c r="AF65" s="141"/>
      <c r="AG65" s="142"/>
      <c r="AH65" s="140"/>
      <c r="AI65" s="141"/>
      <c r="AJ65" s="142"/>
      <c r="AK65" s="140"/>
      <c r="AL65" s="141"/>
      <c r="AM65" s="142"/>
      <c r="AN65" s="140"/>
      <c r="AO65" s="141"/>
      <c r="AP65" s="142"/>
      <c r="AS65" s="20"/>
    </row>
    <row r="66" spans="1:45" s="19" customFormat="1" ht="48" customHeight="1" thickTop="1" thickBot="1" x14ac:dyDescent="0.75">
      <c r="A66" s="131"/>
      <c r="B66" s="132"/>
      <c r="C66" s="133"/>
      <c r="D66" s="134" t="str">
        <f>'Mapa 16'!R30</f>
        <v>2D</v>
      </c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6"/>
      <c r="R66" s="137" t="str">
        <f>'Mapa 16'!R31</f>
        <v>2DD</v>
      </c>
      <c r="S66" s="138"/>
      <c r="T66" s="138"/>
      <c r="U66" s="138"/>
      <c r="V66" s="138"/>
      <c r="W66" s="138"/>
      <c r="X66" s="139"/>
      <c r="Y66" s="140"/>
      <c r="Z66" s="141"/>
      <c r="AA66" s="142"/>
      <c r="AB66" s="140"/>
      <c r="AC66" s="141"/>
      <c r="AD66" s="142"/>
      <c r="AE66" s="140"/>
      <c r="AF66" s="141"/>
      <c r="AG66" s="142"/>
      <c r="AH66" s="140"/>
      <c r="AI66" s="141"/>
      <c r="AJ66" s="142"/>
      <c r="AK66" s="140"/>
      <c r="AL66" s="141"/>
      <c r="AM66" s="142"/>
      <c r="AN66" s="140"/>
      <c r="AO66" s="141"/>
      <c r="AP66" s="142"/>
    </row>
    <row r="67" spans="1:45" s="7" customFormat="1" ht="24" customHeight="1" thickTop="1" x14ac:dyDescent="0.3">
      <c r="R67" s="8"/>
      <c r="S67" s="8"/>
      <c r="T67" s="8"/>
      <c r="U67" s="8"/>
      <c r="V67" s="8"/>
      <c r="W67" s="8"/>
      <c r="X67" s="8"/>
    </row>
    <row r="68" spans="1:45" s="7" customFormat="1" ht="19.5" thickBot="1" x14ac:dyDescent="0.35">
      <c r="A68" s="129" t="s">
        <v>56</v>
      </c>
      <c r="B68" s="129"/>
      <c r="C68" s="129"/>
      <c r="D68" s="129"/>
      <c r="E68" s="129"/>
      <c r="F68" s="39"/>
      <c r="G68" s="39"/>
      <c r="H68" s="11"/>
      <c r="I68" s="11"/>
      <c r="J68" s="11"/>
      <c r="K68" s="11"/>
      <c r="L68" s="11"/>
      <c r="M68" s="11"/>
      <c r="N68" s="11"/>
      <c r="O68" s="11"/>
      <c r="P68" s="11"/>
      <c r="Q68" s="129" t="s">
        <v>57</v>
      </c>
      <c r="R68" s="129"/>
      <c r="S68" s="129"/>
      <c r="T68" s="129"/>
      <c r="U68" s="129"/>
      <c r="V68" s="129"/>
      <c r="W68" s="129"/>
      <c r="X68" s="12"/>
      <c r="Y68" s="39"/>
      <c r="Z68" s="39"/>
      <c r="AA68" s="39"/>
      <c r="AB68" s="11"/>
      <c r="AC68" s="11"/>
      <c r="AD68" s="11"/>
      <c r="AE68" s="11"/>
      <c r="AF68" s="11"/>
      <c r="AG68" s="11"/>
      <c r="AH68" s="11"/>
      <c r="AI68" s="129" t="s">
        <v>58</v>
      </c>
      <c r="AJ68" s="129"/>
      <c r="AK68" s="129"/>
      <c r="AL68" s="130"/>
      <c r="AM68" s="130"/>
      <c r="AN68" s="13" t="s">
        <v>46</v>
      </c>
      <c r="AO68" s="130"/>
      <c r="AP68" s="130"/>
    </row>
    <row r="69" spans="1:45" s="14" customFormat="1" ht="13.5" thickTop="1" x14ac:dyDescent="0.2">
      <c r="R69" s="15"/>
      <c r="S69" s="15"/>
      <c r="T69" s="15"/>
      <c r="U69" s="15"/>
      <c r="V69" s="15"/>
      <c r="W69" s="15"/>
      <c r="X69" s="15"/>
    </row>
    <row r="70" spans="1:45" s="14" customFormat="1" ht="12.75" x14ac:dyDescent="0.2">
      <c r="R70" s="15"/>
      <c r="S70" s="15"/>
      <c r="T70" s="15"/>
      <c r="U70" s="15"/>
      <c r="V70" s="15"/>
      <c r="W70" s="15"/>
      <c r="X70" s="15"/>
    </row>
    <row r="71" spans="1:45" s="16" customFormat="1" ht="36" x14ac:dyDescent="0.55000000000000004">
      <c r="A71" s="156" t="str">
        <f>SORTEIO!$A$7</f>
        <v>Campeonato Nacional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</row>
    <row r="72" spans="1:45" s="17" customFormat="1" ht="26.25" x14ac:dyDescent="0.4">
      <c r="A72" s="157" t="s">
        <v>39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</row>
    <row r="73" spans="1:45" s="7" customFormat="1" ht="19.5" thickBot="1" x14ac:dyDescent="0.35">
      <c r="A73" s="158" t="str">
        <f>CONCATENATE(SORTEIO!B12," ",SORTEIO!B14)</f>
        <v>Juvenil Masculino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R73" s="8"/>
      <c r="S73" s="8"/>
      <c r="T73" s="8"/>
      <c r="U73" s="8"/>
      <c r="V73" s="8"/>
      <c r="W73" s="8"/>
      <c r="X73" s="8"/>
    </row>
    <row r="74" spans="1:45" s="17" customFormat="1" ht="27.75" thickTop="1" thickBot="1" x14ac:dyDescent="0.45">
      <c r="A74" s="159" t="s">
        <v>40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1"/>
    </row>
    <row r="75" spans="1:45" s="7" customFormat="1" ht="20.25" thickTop="1" thickBot="1" x14ac:dyDescent="0.35">
      <c r="A75" s="143" t="s">
        <v>41</v>
      </c>
      <c r="B75" s="144"/>
      <c r="C75" s="144"/>
      <c r="D75" s="144"/>
      <c r="E75" s="144"/>
      <c r="F75" s="144"/>
      <c r="G75" s="145"/>
      <c r="H75" s="143" t="s">
        <v>42</v>
      </c>
      <c r="I75" s="144"/>
      <c r="J75" s="144"/>
      <c r="K75" s="144"/>
      <c r="L75" s="144"/>
      <c r="M75" s="144"/>
      <c r="N75" s="145"/>
      <c r="O75" s="143" t="s">
        <v>43</v>
      </c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5"/>
      <c r="AC75" s="143" t="s">
        <v>44</v>
      </c>
      <c r="AD75" s="144"/>
      <c r="AE75" s="144"/>
      <c r="AF75" s="144"/>
      <c r="AG75" s="144"/>
      <c r="AH75" s="144"/>
      <c r="AI75" s="145"/>
      <c r="AJ75" s="143" t="s">
        <v>45</v>
      </c>
      <c r="AK75" s="144"/>
      <c r="AL75" s="144"/>
      <c r="AM75" s="144"/>
      <c r="AN75" s="144"/>
      <c r="AO75" s="144"/>
      <c r="AP75" s="145"/>
    </row>
    <row r="76" spans="1:45" s="18" customFormat="1" ht="63" thickTop="1" thickBot="1" x14ac:dyDescent="0.95">
      <c r="A76" s="149">
        <v>6</v>
      </c>
      <c r="B76" s="150"/>
      <c r="C76" s="150"/>
      <c r="D76" s="150"/>
      <c r="E76" s="150"/>
      <c r="F76" s="150"/>
      <c r="G76" s="151"/>
      <c r="H76" s="163" t="s">
        <v>116</v>
      </c>
      <c r="I76" s="164"/>
      <c r="J76" s="164"/>
      <c r="K76" s="164"/>
      <c r="L76" s="164"/>
      <c r="M76" s="164"/>
      <c r="N76" s="165"/>
      <c r="O76" s="152"/>
      <c r="P76" s="150"/>
      <c r="Q76" s="150"/>
      <c r="R76" s="150"/>
      <c r="S76" s="150"/>
      <c r="T76" s="150"/>
      <c r="U76" s="150"/>
      <c r="V76" s="150"/>
      <c r="W76" s="150"/>
      <c r="X76" s="10" t="s">
        <v>46</v>
      </c>
      <c r="Y76" s="150"/>
      <c r="Z76" s="150"/>
      <c r="AA76" s="150"/>
      <c r="AB76" s="151"/>
      <c r="AC76" s="153"/>
      <c r="AD76" s="154"/>
      <c r="AE76" s="154"/>
      <c r="AF76" s="154"/>
      <c r="AG76" s="154"/>
      <c r="AH76" s="154"/>
      <c r="AI76" s="155"/>
      <c r="AJ76" s="153"/>
      <c r="AK76" s="154"/>
      <c r="AL76" s="154"/>
      <c r="AM76" s="154"/>
      <c r="AN76" s="154"/>
      <c r="AO76" s="154"/>
      <c r="AP76" s="155"/>
      <c r="AS76" s="7"/>
    </row>
    <row r="77" spans="1:45" s="7" customFormat="1" ht="20.25" thickTop="1" thickBot="1" x14ac:dyDescent="0.35">
      <c r="R77" s="8"/>
      <c r="S77" s="8"/>
      <c r="T77" s="8"/>
      <c r="U77" s="8"/>
      <c r="V77" s="8"/>
      <c r="W77" s="8"/>
      <c r="X77" s="8"/>
    </row>
    <row r="78" spans="1:45" s="7" customFormat="1" ht="20.25" thickTop="1" thickBot="1" x14ac:dyDescent="0.35">
      <c r="A78" s="143" t="s">
        <v>47</v>
      </c>
      <c r="B78" s="144"/>
      <c r="C78" s="145"/>
      <c r="D78" s="143" t="s">
        <v>48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5"/>
      <c r="R78" s="146" t="s">
        <v>115</v>
      </c>
      <c r="S78" s="147"/>
      <c r="T78" s="147"/>
      <c r="U78" s="147"/>
      <c r="V78" s="147"/>
      <c r="W78" s="147"/>
      <c r="X78" s="148"/>
      <c r="Y78" s="143" t="s">
        <v>50</v>
      </c>
      <c r="Z78" s="144"/>
      <c r="AA78" s="145"/>
      <c r="AB78" s="143" t="s">
        <v>51</v>
      </c>
      <c r="AC78" s="144"/>
      <c r="AD78" s="145"/>
      <c r="AE78" s="143" t="s">
        <v>52</v>
      </c>
      <c r="AF78" s="144"/>
      <c r="AG78" s="145"/>
      <c r="AH78" s="143" t="s">
        <v>53</v>
      </c>
      <c r="AI78" s="144"/>
      <c r="AJ78" s="145"/>
      <c r="AK78" s="143" t="s">
        <v>54</v>
      </c>
      <c r="AL78" s="144"/>
      <c r="AM78" s="145"/>
      <c r="AN78" s="143" t="s">
        <v>55</v>
      </c>
      <c r="AO78" s="144"/>
      <c r="AP78" s="145"/>
    </row>
    <row r="79" spans="1:45" s="19" customFormat="1" ht="48" thickTop="1" thickBot="1" x14ac:dyDescent="0.75">
      <c r="A79" s="131"/>
      <c r="B79" s="132"/>
      <c r="C79" s="133"/>
      <c r="D79" s="134" t="str">
        <f>'Mapa 16'!R33</f>
        <v>2E</v>
      </c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6"/>
      <c r="R79" s="137" t="str">
        <f>'Mapa 16'!R34</f>
        <v>2EE</v>
      </c>
      <c r="S79" s="138"/>
      <c r="T79" s="138"/>
      <c r="U79" s="138"/>
      <c r="V79" s="138"/>
      <c r="W79" s="138"/>
      <c r="X79" s="139"/>
      <c r="Y79" s="140"/>
      <c r="Z79" s="141"/>
      <c r="AA79" s="142"/>
      <c r="AB79" s="140"/>
      <c r="AC79" s="141"/>
      <c r="AD79" s="142"/>
      <c r="AE79" s="140"/>
      <c r="AF79" s="141"/>
      <c r="AG79" s="142"/>
      <c r="AH79" s="140"/>
      <c r="AI79" s="141"/>
      <c r="AJ79" s="142"/>
      <c r="AK79" s="140"/>
      <c r="AL79" s="141"/>
      <c r="AM79" s="142"/>
      <c r="AN79" s="140"/>
      <c r="AO79" s="141"/>
      <c r="AP79" s="142"/>
      <c r="AS79" s="20"/>
    </row>
    <row r="80" spans="1:45" s="19" customFormat="1" ht="48" customHeight="1" thickTop="1" thickBot="1" x14ac:dyDescent="0.75">
      <c r="A80" s="131"/>
      <c r="B80" s="132"/>
      <c r="C80" s="133"/>
      <c r="D80" s="134" t="str">
        <f>'Mapa 16'!R35</f>
        <v>1F</v>
      </c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6"/>
      <c r="R80" s="137" t="str">
        <f>'Mapa 16'!R36</f>
        <v>1FF</v>
      </c>
      <c r="S80" s="138"/>
      <c r="T80" s="138"/>
      <c r="U80" s="138"/>
      <c r="V80" s="138"/>
      <c r="W80" s="138"/>
      <c r="X80" s="139"/>
      <c r="Y80" s="140"/>
      <c r="Z80" s="141"/>
      <c r="AA80" s="142"/>
      <c r="AB80" s="140"/>
      <c r="AC80" s="141"/>
      <c r="AD80" s="142"/>
      <c r="AE80" s="140"/>
      <c r="AF80" s="141"/>
      <c r="AG80" s="142"/>
      <c r="AH80" s="140"/>
      <c r="AI80" s="141"/>
      <c r="AJ80" s="142"/>
      <c r="AK80" s="140"/>
      <c r="AL80" s="141"/>
      <c r="AM80" s="142"/>
      <c r="AN80" s="140"/>
      <c r="AO80" s="141"/>
      <c r="AP80" s="142"/>
    </row>
    <row r="81" spans="1:45" s="7" customFormat="1" ht="24" customHeight="1" thickTop="1" x14ac:dyDescent="0.3">
      <c r="R81" s="8"/>
      <c r="S81" s="8"/>
      <c r="T81" s="8"/>
      <c r="U81" s="8"/>
      <c r="V81" s="8"/>
      <c r="W81" s="8"/>
      <c r="X81" s="8"/>
    </row>
    <row r="82" spans="1:45" s="7" customFormat="1" ht="19.5" thickBot="1" x14ac:dyDescent="0.35">
      <c r="A82" s="129" t="s">
        <v>56</v>
      </c>
      <c r="B82" s="129"/>
      <c r="C82" s="129"/>
      <c r="D82" s="129"/>
      <c r="E82" s="129"/>
      <c r="F82" s="39"/>
      <c r="G82" s="39"/>
      <c r="H82" s="11"/>
      <c r="I82" s="11"/>
      <c r="J82" s="11"/>
      <c r="K82" s="11"/>
      <c r="L82" s="11"/>
      <c r="M82" s="11"/>
      <c r="N82" s="11"/>
      <c r="O82" s="11"/>
      <c r="P82" s="11"/>
      <c r="Q82" s="129" t="s">
        <v>57</v>
      </c>
      <c r="R82" s="129"/>
      <c r="S82" s="129"/>
      <c r="T82" s="129"/>
      <c r="U82" s="129"/>
      <c r="V82" s="129"/>
      <c r="W82" s="129"/>
      <c r="X82" s="12"/>
      <c r="Y82" s="39"/>
      <c r="Z82" s="39"/>
      <c r="AA82" s="39"/>
      <c r="AB82" s="11"/>
      <c r="AC82" s="11"/>
      <c r="AD82" s="11"/>
      <c r="AE82" s="11"/>
      <c r="AF82" s="11"/>
      <c r="AG82" s="11"/>
      <c r="AH82" s="11"/>
      <c r="AI82" s="129" t="s">
        <v>58</v>
      </c>
      <c r="AJ82" s="129"/>
      <c r="AK82" s="129"/>
      <c r="AL82" s="130"/>
      <c r="AM82" s="130"/>
      <c r="AN82" s="13" t="s">
        <v>46</v>
      </c>
      <c r="AO82" s="130"/>
      <c r="AP82" s="130"/>
    </row>
    <row r="83" spans="1:45" s="14" customFormat="1" ht="13.5" thickTop="1" x14ac:dyDescent="0.2">
      <c r="R83" s="15"/>
      <c r="S83" s="15"/>
      <c r="T83" s="15"/>
      <c r="U83" s="15"/>
      <c r="V83" s="15"/>
      <c r="W83" s="15"/>
      <c r="X83" s="15"/>
    </row>
    <row r="84" spans="1:45" s="14" customFormat="1" ht="12.75" x14ac:dyDescent="0.2">
      <c r="R84" s="15"/>
      <c r="S84" s="15"/>
      <c r="T84" s="15"/>
      <c r="U84" s="15"/>
      <c r="V84" s="15"/>
      <c r="W84" s="15"/>
      <c r="X84" s="15"/>
    </row>
    <row r="85" spans="1:45" s="16" customFormat="1" ht="36" x14ac:dyDescent="0.55000000000000004">
      <c r="A85" s="156" t="str">
        <f>SORTEIO!$A$7</f>
        <v>Campeonato Nacional</v>
      </c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</row>
    <row r="86" spans="1:45" s="17" customFormat="1" ht="26.25" x14ac:dyDescent="0.4">
      <c r="A86" s="157" t="s">
        <v>39</v>
      </c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</row>
    <row r="87" spans="1:45" s="7" customFormat="1" ht="19.5" thickBot="1" x14ac:dyDescent="0.35">
      <c r="A87" s="158" t="str">
        <f>CONCATENATE(SORTEIO!B12," ",SORTEIO!B14)</f>
        <v>Juvenil Masculino</v>
      </c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R87" s="8"/>
      <c r="S87" s="8"/>
      <c r="T87" s="8"/>
      <c r="U87" s="8"/>
      <c r="V87" s="8"/>
      <c r="W87" s="8"/>
      <c r="X87" s="8"/>
    </row>
    <row r="88" spans="1:45" s="17" customFormat="1" ht="27.75" thickTop="1" thickBot="1" x14ac:dyDescent="0.45">
      <c r="A88" s="159" t="s">
        <v>40</v>
      </c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1"/>
    </row>
    <row r="89" spans="1:45" s="7" customFormat="1" ht="20.25" thickTop="1" thickBot="1" x14ac:dyDescent="0.35">
      <c r="A89" s="143" t="s">
        <v>41</v>
      </c>
      <c r="B89" s="144"/>
      <c r="C89" s="144"/>
      <c r="D89" s="144"/>
      <c r="E89" s="144"/>
      <c r="F89" s="144"/>
      <c r="G89" s="145"/>
      <c r="H89" s="143" t="s">
        <v>42</v>
      </c>
      <c r="I89" s="144"/>
      <c r="J89" s="144"/>
      <c r="K89" s="144"/>
      <c r="L89" s="144"/>
      <c r="M89" s="144"/>
      <c r="N89" s="145"/>
      <c r="O89" s="143" t="s">
        <v>43</v>
      </c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5"/>
      <c r="AC89" s="143" t="s">
        <v>44</v>
      </c>
      <c r="AD89" s="144"/>
      <c r="AE89" s="144"/>
      <c r="AF89" s="144"/>
      <c r="AG89" s="144"/>
      <c r="AH89" s="144"/>
      <c r="AI89" s="145"/>
      <c r="AJ89" s="143" t="s">
        <v>45</v>
      </c>
      <c r="AK89" s="144"/>
      <c r="AL89" s="144"/>
      <c r="AM89" s="144"/>
      <c r="AN89" s="144"/>
      <c r="AO89" s="144"/>
      <c r="AP89" s="145"/>
    </row>
    <row r="90" spans="1:45" s="18" customFormat="1" ht="63" thickTop="1" thickBot="1" x14ac:dyDescent="0.95">
      <c r="A90" s="149">
        <v>7</v>
      </c>
      <c r="B90" s="150"/>
      <c r="C90" s="150"/>
      <c r="D90" s="150"/>
      <c r="E90" s="150"/>
      <c r="F90" s="150"/>
      <c r="G90" s="151"/>
      <c r="H90" s="163" t="s">
        <v>116</v>
      </c>
      <c r="I90" s="164"/>
      <c r="J90" s="164"/>
      <c r="K90" s="164"/>
      <c r="L90" s="164"/>
      <c r="M90" s="164"/>
      <c r="N90" s="165"/>
      <c r="O90" s="152"/>
      <c r="P90" s="150"/>
      <c r="Q90" s="150"/>
      <c r="R90" s="150"/>
      <c r="S90" s="150"/>
      <c r="T90" s="150"/>
      <c r="U90" s="150"/>
      <c r="V90" s="150"/>
      <c r="W90" s="150"/>
      <c r="X90" s="10" t="s">
        <v>46</v>
      </c>
      <c r="Y90" s="150"/>
      <c r="Z90" s="150"/>
      <c r="AA90" s="150"/>
      <c r="AB90" s="151"/>
      <c r="AC90" s="153"/>
      <c r="AD90" s="154"/>
      <c r="AE90" s="154"/>
      <c r="AF90" s="154"/>
      <c r="AG90" s="154"/>
      <c r="AH90" s="154"/>
      <c r="AI90" s="155"/>
      <c r="AJ90" s="153"/>
      <c r="AK90" s="154"/>
      <c r="AL90" s="154"/>
      <c r="AM90" s="154"/>
      <c r="AN90" s="154"/>
      <c r="AO90" s="154"/>
      <c r="AP90" s="155"/>
      <c r="AS90" s="7"/>
    </row>
    <row r="91" spans="1:45" s="7" customFormat="1" ht="20.25" thickTop="1" thickBot="1" x14ac:dyDescent="0.35">
      <c r="R91" s="8"/>
      <c r="S91" s="8"/>
      <c r="T91" s="8"/>
      <c r="U91" s="8"/>
      <c r="V91" s="8"/>
      <c r="W91" s="8"/>
      <c r="X91" s="8"/>
    </row>
    <row r="92" spans="1:45" s="7" customFormat="1" ht="20.25" thickTop="1" thickBot="1" x14ac:dyDescent="0.35">
      <c r="A92" s="143" t="s">
        <v>47</v>
      </c>
      <c r="B92" s="144"/>
      <c r="C92" s="145"/>
      <c r="D92" s="143" t="s">
        <v>48</v>
      </c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5"/>
      <c r="R92" s="146" t="s">
        <v>115</v>
      </c>
      <c r="S92" s="147"/>
      <c r="T92" s="147"/>
      <c r="U92" s="147"/>
      <c r="V92" s="147"/>
      <c r="W92" s="147"/>
      <c r="X92" s="148"/>
      <c r="Y92" s="143" t="s">
        <v>50</v>
      </c>
      <c r="Z92" s="144"/>
      <c r="AA92" s="145"/>
      <c r="AB92" s="143" t="s">
        <v>51</v>
      </c>
      <c r="AC92" s="144"/>
      <c r="AD92" s="145"/>
      <c r="AE92" s="143" t="s">
        <v>52</v>
      </c>
      <c r="AF92" s="144"/>
      <c r="AG92" s="145"/>
      <c r="AH92" s="143" t="s">
        <v>53</v>
      </c>
      <c r="AI92" s="144"/>
      <c r="AJ92" s="145"/>
      <c r="AK92" s="143" t="s">
        <v>54</v>
      </c>
      <c r="AL92" s="144"/>
      <c r="AM92" s="145"/>
      <c r="AN92" s="143" t="s">
        <v>55</v>
      </c>
      <c r="AO92" s="144"/>
      <c r="AP92" s="145"/>
    </row>
    <row r="93" spans="1:45" s="19" customFormat="1" ht="48" thickTop="1" thickBot="1" x14ac:dyDescent="0.75">
      <c r="A93" s="131"/>
      <c r="B93" s="132"/>
      <c r="C93" s="133"/>
      <c r="D93" s="134" t="str">
        <f>'Mapa 16'!R38</f>
        <v>1G</v>
      </c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6"/>
      <c r="R93" s="137" t="str">
        <f>'Mapa 16'!R39</f>
        <v>1GG</v>
      </c>
      <c r="S93" s="138"/>
      <c r="T93" s="138"/>
      <c r="U93" s="138"/>
      <c r="V93" s="138"/>
      <c r="W93" s="138"/>
      <c r="X93" s="139"/>
      <c r="Y93" s="140"/>
      <c r="Z93" s="141"/>
      <c r="AA93" s="142"/>
      <c r="AB93" s="140"/>
      <c r="AC93" s="141"/>
      <c r="AD93" s="142"/>
      <c r="AE93" s="140"/>
      <c r="AF93" s="141"/>
      <c r="AG93" s="142"/>
      <c r="AH93" s="140"/>
      <c r="AI93" s="141"/>
      <c r="AJ93" s="142"/>
      <c r="AK93" s="140"/>
      <c r="AL93" s="141"/>
      <c r="AM93" s="142"/>
      <c r="AN93" s="140"/>
      <c r="AO93" s="141"/>
      <c r="AP93" s="142"/>
      <c r="AS93" s="20"/>
    </row>
    <row r="94" spans="1:45" s="19" customFormat="1" ht="48" customHeight="1" thickTop="1" thickBot="1" x14ac:dyDescent="0.75">
      <c r="A94" s="131"/>
      <c r="B94" s="132"/>
      <c r="C94" s="133"/>
      <c r="D94" s="134" t="str">
        <f>'Mapa 16'!R40</f>
        <v>2H</v>
      </c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6"/>
      <c r="R94" s="137" t="str">
        <f>'Mapa 16'!R41</f>
        <v>2HH</v>
      </c>
      <c r="S94" s="138"/>
      <c r="T94" s="138"/>
      <c r="U94" s="138"/>
      <c r="V94" s="138"/>
      <c r="W94" s="138"/>
      <c r="X94" s="139"/>
      <c r="Y94" s="140"/>
      <c r="Z94" s="141"/>
      <c r="AA94" s="142"/>
      <c r="AB94" s="140"/>
      <c r="AC94" s="141"/>
      <c r="AD94" s="142"/>
      <c r="AE94" s="140"/>
      <c r="AF94" s="141"/>
      <c r="AG94" s="142"/>
      <c r="AH94" s="140"/>
      <c r="AI94" s="141"/>
      <c r="AJ94" s="142"/>
      <c r="AK94" s="140"/>
      <c r="AL94" s="141"/>
      <c r="AM94" s="142"/>
      <c r="AN94" s="140"/>
      <c r="AO94" s="141"/>
      <c r="AP94" s="142"/>
    </row>
    <row r="95" spans="1:45" s="7" customFormat="1" ht="24" customHeight="1" thickTop="1" x14ac:dyDescent="0.3">
      <c r="R95" s="8"/>
      <c r="S95" s="8"/>
      <c r="T95" s="8"/>
      <c r="U95" s="8"/>
      <c r="V95" s="8"/>
      <c r="W95" s="8"/>
      <c r="X95" s="8"/>
    </row>
    <row r="96" spans="1:45" s="7" customFormat="1" ht="19.5" thickBot="1" x14ac:dyDescent="0.35">
      <c r="A96" s="129" t="s">
        <v>56</v>
      </c>
      <c r="B96" s="129"/>
      <c r="C96" s="129"/>
      <c r="D96" s="129"/>
      <c r="E96" s="129"/>
      <c r="F96" s="39"/>
      <c r="G96" s="39"/>
      <c r="H96" s="11"/>
      <c r="I96" s="11"/>
      <c r="J96" s="11"/>
      <c r="K96" s="11"/>
      <c r="L96" s="11"/>
      <c r="M96" s="11"/>
      <c r="N96" s="11"/>
      <c r="O96" s="11"/>
      <c r="P96" s="11"/>
      <c r="Q96" s="129" t="s">
        <v>57</v>
      </c>
      <c r="R96" s="129"/>
      <c r="S96" s="129"/>
      <c r="T96" s="129"/>
      <c r="U96" s="129"/>
      <c r="V96" s="129"/>
      <c r="W96" s="129"/>
      <c r="X96" s="12"/>
      <c r="Y96" s="39"/>
      <c r="Z96" s="39"/>
      <c r="AA96" s="39"/>
      <c r="AB96" s="11"/>
      <c r="AC96" s="11"/>
      <c r="AD96" s="11"/>
      <c r="AE96" s="11"/>
      <c r="AF96" s="11"/>
      <c r="AG96" s="11"/>
      <c r="AH96" s="11"/>
      <c r="AI96" s="129" t="s">
        <v>58</v>
      </c>
      <c r="AJ96" s="129"/>
      <c r="AK96" s="129"/>
      <c r="AL96" s="130"/>
      <c r="AM96" s="130"/>
      <c r="AN96" s="13" t="s">
        <v>46</v>
      </c>
      <c r="AO96" s="130"/>
      <c r="AP96" s="130"/>
    </row>
    <row r="97" spans="1:45" s="14" customFormat="1" ht="13.5" thickTop="1" x14ac:dyDescent="0.2">
      <c r="R97" s="15"/>
      <c r="S97" s="15"/>
      <c r="T97" s="15"/>
      <c r="U97" s="15"/>
      <c r="V97" s="15"/>
      <c r="W97" s="15"/>
      <c r="X97" s="15"/>
    </row>
    <row r="98" spans="1:45" s="14" customFormat="1" ht="12.75" x14ac:dyDescent="0.2">
      <c r="R98" s="15"/>
      <c r="S98" s="15"/>
      <c r="T98" s="15"/>
      <c r="U98" s="15"/>
      <c r="V98" s="15"/>
      <c r="W98" s="15"/>
      <c r="X98" s="15"/>
    </row>
    <row r="99" spans="1:45" s="16" customFormat="1" ht="36" x14ac:dyDescent="0.55000000000000004">
      <c r="A99" s="156" t="str">
        <f>SORTEIO!$A$7</f>
        <v>Campeonato Nacional</v>
      </c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</row>
    <row r="100" spans="1:45" s="17" customFormat="1" ht="26.25" x14ac:dyDescent="0.4">
      <c r="A100" s="157" t="s">
        <v>39</v>
      </c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</row>
    <row r="101" spans="1:45" s="7" customFormat="1" ht="19.5" thickBot="1" x14ac:dyDescent="0.35">
      <c r="A101" s="158" t="str">
        <f>CONCATENATE(SORTEIO!B12," ",SORTEIO!B14)</f>
        <v>Juvenil Masculino</v>
      </c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R101" s="8"/>
      <c r="S101" s="8"/>
      <c r="T101" s="8"/>
      <c r="U101" s="8"/>
      <c r="V101" s="8"/>
      <c r="W101" s="8"/>
      <c r="X101" s="8"/>
    </row>
    <row r="102" spans="1:45" s="17" customFormat="1" ht="27.75" thickTop="1" thickBot="1" x14ac:dyDescent="0.45">
      <c r="A102" s="159" t="s">
        <v>40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1"/>
    </row>
    <row r="103" spans="1:45" s="7" customFormat="1" ht="20.25" thickTop="1" thickBot="1" x14ac:dyDescent="0.35">
      <c r="A103" s="143" t="s">
        <v>41</v>
      </c>
      <c r="B103" s="144"/>
      <c r="C103" s="144"/>
      <c r="D103" s="144"/>
      <c r="E103" s="144"/>
      <c r="F103" s="144"/>
      <c r="G103" s="145"/>
      <c r="H103" s="143" t="s">
        <v>42</v>
      </c>
      <c r="I103" s="144"/>
      <c r="J103" s="144"/>
      <c r="K103" s="144"/>
      <c r="L103" s="144"/>
      <c r="M103" s="144"/>
      <c r="N103" s="145"/>
      <c r="O103" s="143" t="s">
        <v>43</v>
      </c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5"/>
      <c r="AC103" s="143" t="s">
        <v>44</v>
      </c>
      <c r="AD103" s="144"/>
      <c r="AE103" s="144"/>
      <c r="AF103" s="144"/>
      <c r="AG103" s="144"/>
      <c r="AH103" s="144"/>
      <c r="AI103" s="145"/>
      <c r="AJ103" s="143" t="s">
        <v>45</v>
      </c>
      <c r="AK103" s="144"/>
      <c r="AL103" s="144"/>
      <c r="AM103" s="144"/>
      <c r="AN103" s="144"/>
      <c r="AO103" s="144"/>
      <c r="AP103" s="145"/>
    </row>
    <row r="104" spans="1:45" s="18" customFormat="1" ht="63" thickTop="1" thickBot="1" x14ac:dyDescent="0.95">
      <c r="A104" s="149">
        <v>8</v>
      </c>
      <c r="B104" s="150"/>
      <c r="C104" s="150"/>
      <c r="D104" s="150"/>
      <c r="E104" s="150"/>
      <c r="F104" s="150"/>
      <c r="G104" s="151"/>
      <c r="H104" s="163" t="s">
        <v>116</v>
      </c>
      <c r="I104" s="164"/>
      <c r="J104" s="164"/>
      <c r="K104" s="164"/>
      <c r="L104" s="164"/>
      <c r="M104" s="164"/>
      <c r="N104" s="165"/>
      <c r="O104" s="152"/>
      <c r="P104" s="150"/>
      <c r="Q104" s="150"/>
      <c r="R104" s="150"/>
      <c r="S104" s="150"/>
      <c r="T104" s="150"/>
      <c r="U104" s="150"/>
      <c r="V104" s="150"/>
      <c r="W104" s="150"/>
      <c r="X104" s="10" t="s">
        <v>46</v>
      </c>
      <c r="Y104" s="150"/>
      <c r="Z104" s="150"/>
      <c r="AA104" s="150"/>
      <c r="AB104" s="151"/>
      <c r="AC104" s="153"/>
      <c r="AD104" s="154"/>
      <c r="AE104" s="154"/>
      <c r="AF104" s="154"/>
      <c r="AG104" s="154"/>
      <c r="AH104" s="154"/>
      <c r="AI104" s="155"/>
      <c r="AJ104" s="153"/>
      <c r="AK104" s="154"/>
      <c r="AL104" s="154"/>
      <c r="AM104" s="154"/>
      <c r="AN104" s="154"/>
      <c r="AO104" s="154"/>
      <c r="AP104" s="155"/>
      <c r="AS104" s="7"/>
    </row>
    <row r="105" spans="1:45" s="7" customFormat="1" ht="20.25" thickTop="1" thickBot="1" x14ac:dyDescent="0.35">
      <c r="R105" s="8"/>
      <c r="S105" s="8"/>
      <c r="T105" s="8"/>
      <c r="U105" s="8"/>
      <c r="V105" s="8"/>
      <c r="W105" s="8"/>
      <c r="X105" s="8"/>
    </row>
    <row r="106" spans="1:45" s="7" customFormat="1" ht="20.25" thickTop="1" thickBot="1" x14ac:dyDescent="0.35">
      <c r="A106" s="143" t="s">
        <v>47</v>
      </c>
      <c r="B106" s="144"/>
      <c r="C106" s="145"/>
      <c r="D106" s="143" t="s">
        <v>48</v>
      </c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5"/>
      <c r="R106" s="146" t="s">
        <v>115</v>
      </c>
      <c r="S106" s="147"/>
      <c r="T106" s="147"/>
      <c r="U106" s="147"/>
      <c r="V106" s="147"/>
      <c r="W106" s="147"/>
      <c r="X106" s="148"/>
      <c r="Y106" s="143" t="s">
        <v>50</v>
      </c>
      <c r="Z106" s="144"/>
      <c r="AA106" s="145"/>
      <c r="AB106" s="143" t="s">
        <v>51</v>
      </c>
      <c r="AC106" s="144"/>
      <c r="AD106" s="145"/>
      <c r="AE106" s="143" t="s">
        <v>52</v>
      </c>
      <c r="AF106" s="144"/>
      <c r="AG106" s="145"/>
      <c r="AH106" s="143" t="s">
        <v>53</v>
      </c>
      <c r="AI106" s="144"/>
      <c r="AJ106" s="145"/>
      <c r="AK106" s="143" t="s">
        <v>54</v>
      </c>
      <c r="AL106" s="144"/>
      <c r="AM106" s="145"/>
      <c r="AN106" s="143" t="s">
        <v>55</v>
      </c>
      <c r="AO106" s="144"/>
      <c r="AP106" s="145"/>
    </row>
    <row r="107" spans="1:45" s="19" customFormat="1" ht="48" thickTop="1" thickBot="1" x14ac:dyDescent="0.75">
      <c r="A107" s="131"/>
      <c r="B107" s="132"/>
      <c r="C107" s="133"/>
      <c r="D107" s="134" t="str">
        <f>'Mapa 16'!R43</f>
        <v>2A</v>
      </c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6"/>
      <c r="R107" s="137" t="str">
        <f>'Mapa 16'!R44</f>
        <v>2AA</v>
      </c>
      <c r="S107" s="138"/>
      <c r="T107" s="138"/>
      <c r="U107" s="138"/>
      <c r="V107" s="138"/>
      <c r="W107" s="138"/>
      <c r="X107" s="139"/>
      <c r="Y107" s="140"/>
      <c r="Z107" s="141"/>
      <c r="AA107" s="142"/>
      <c r="AB107" s="140"/>
      <c r="AC107" s="141"/>
      <c r="AD107" s="142"/>
      <c r="AE107" s="140"/>
      <c r="AF107" s="141"/>
      <c r="AG107" s="142"/>
      <c r="AH107" s="140"/>
      <c r="AI107" s="141"/>
      <c r="AJ107" s="142"/>
      <c r="AK107" s="140"/>
      <c r="AL107" s="141"/>
      <c r="AM107" s="142"/>
      <c r="AN107" s="140"/>
      <c r="AO107" s="141"/>
      <c r="AP107" s="142"/>
      <c r="AS107" s="20"/>
    </row>
    <row r="108" spans="1:45" s="19" customFormat="1" ht="48" customHeight="1" thickTop="1" thickBot="1" x14ac:dyDescent="0.75">
      <c r="A108" s="131"/>
      <c r="B108" s="132"/>
      <c r="C108" s="133"/>
      <c r="D108" s="134" t="str">
        <f>'Mapa 16'!R45</f>
        <v>1B</v>
      </c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6"/>
      <c r="R108" s="137" t="str">
        <f>'Mapa 16'!R46</f>
        <v>1BB</v>
      </c>
      <c r="S108" s="138"/>
      <c r="T108" s="138"/>
      <c r="U108" s="138"/>
      <c r="V108" s="138"/>
      <c r="W108" s="138"/>
      <c r="X108" s="139"/>
      <c r="Y108" s="140"/>
      <c r="Z108" s="141"/>
      <c r="AA108" s="142"/>
      <c r="AB108" s="140"/>
      <c r="AC108" s="141"/>
      <c r="AD108" s="142"/>
      <c r="AE108" s="140"/>
      <c r="AF108" s="141"/>
      <c r="AG108" s="142"/>
      <c r="AH108" s="140"/>
      <c r="AI108" s="141"/>
      <c r="AJ108" s="142"/>
      <c r="AK108" s="140"/>
      <c r="AL108" s="141"/>
      <c r="AM108" s="142"/>
      <c r="AN108" s="140"/>
      <c r="AO108" s="141"/>
      <c r="AP108" s="142"/>
    </row>
    <row r="109" spans="1:45" s="7" customFormat="1" ht="24" customHeight="1" thickTop="1" x14ac:dyDescent="0.3">
      <c r="R109" s="8"/>
      <c r="S109" s="8"/>
      <c r="T109" s="8"/>
      <c r="U109" s="8"/>
      <c r="V109" s="8"/>
      <c r="W109" s="8"/>
      <c r="X109" s="8"/>
    </row>
    <row r="110" spans="1:45" s="7" customFormat="1" ht="19.5" thickBot="1" x14ac:dyDescent="0.35">
      <c r="A110" s="129" t="s">
        <v>56</v>
      </c>
      <c r="B110" s="129"/>
      <c r="C110" s="129"/>
      <c r="D110" s="129"/>
      <c r="E110" s="129"/>
      <c r="F110" s="39"/>
      <c r="G110" s="39"/>
      <c r="H110" s="11"/>
      <c r="I110" s="11"/>
      <c r="J110" s="11"/>
      <c r="K110" s="11"/>
      <c r="L110" s="11"/>
      <c r="M110" s="11"/>
      <c r="N110" s="11"/>
      <c r="O110" s="11"/>
      <c r="P110" s="11"/>
      <c r="Q110" s="129" t="s">
        <v>57</v>
      </c>
      <c r="R110" s="129"/>
      <c r="S110" s="129"/>
      <c r="T110" s="129"/>
      <c r="U110" s="129"/>
      <c r="V110" s="129"/>
      <c r="W110" s="129"/>
      <c r="X110" s="12"/>
      <c r="Y110" s="39"/>
      <c r="Z110" s="39"/>
      <c r="AA110" s="39"/>
      <c r="AB110" s="11"/>
      <c r="AC110" s="11"/>
      <c r="AD110" s="11"/>
      <c r="AE110" s="11"/>
      <c r="AF110" s="11"/>
      <c r="AG110" s="11"/>
      <c r="AH110" s="11"/>
      <c r="AI110" s="129" t="s">
        <v>58</v>
      </c>
      <c r="AJ110" s="129"/>
      <c r="AK110" s="129"/>
      <c r="AL110" s="130"/>
      <c r="AM110" s="130"/>
      <c r="AN110" s="13" t="s">
        <v>46</v>
      </c>
      <c r="AO110" s="130"/>
      <c r="AP110" s="130"/>
    </row>
    <row r="111" spans="1:45" s="14" customFormat="1" ht="13.5" thickTop="1" x14ac:dyDescent="0.2">
      <c r="R111" s="15"/>
      <c r="S111" s="15"/>
      <c r="T111" s="15"/>
      <c r="U111" s="15"/>
      <c r="V111" s="15"/>
      <c r="W111" s="15"/>
      <c r="X111" s="15"/>
    </row>
    <row r="112" spans="1:45" s="14" customFormat="1" ht="12.75" x14ac:dyDescent="0.2">
      <c r="R112" s="15"/>
      <c r="S112" s="15"/>
      <c r="T112" s="15"/>
      <c r="U112" s="15"/>
      <c r="V112" s="15"/>
      <c r="W112" s="15"/>
      <c r="X112" s="15"/>
    </row>
  </sheetData>
  <sheetProtection algorithmName="SHA-512" hashValue="c1anpaZLpXFP6565P2sdA0zcmdhOGiMH9xPAm6SPbAO56ZyNnf8ygBrGSn0U8q0ETUy+ZrM7htaLYttb5gAUPA==" saltValue="9fkTDnMOmojqkR7DKKu44g==" spinCount="100000" sheet="1" objects="1" scenarios="1"/>
  <mergeCells count="376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82:E82"/>
    <mergeCell ref="Q82:W82"/>
    <mergeCell ref="AI82:AK82"/>
    <mergeCell ref="AL82:AM82"/>
    <mergeCell ref="AO82:AP82"/>
    <mergeCell ref="A85:AP85"/>
    <mergeCell ref="A86:AP86"/>
    <mergeCell ref="A87:N87"/>
    <mergeCell ref="A88:AP88"/>
    <mergeCell ref="A89:G89"/>
    <mergeCell ref="H89:N89"/>
    <mergeCell ref="O89:AB89"/>
    <mergeCell ref="AC89:AI89"/>
    <mergeCell ref="AJ89:AP89"/>
    <mergeCell ref="A90:G90"/>
    <mergeCell ref="H90:N90"/>
    <mergeCell ref="O90:W90"/>
    <mergeCell ref="Y90:AB90"/>
    <mergeCell ref="AC90:AI90"/>
    <mergeCell ref="AJ90:AP90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10:E110"/>
    <mergeCell ref="Q110:W110"/>
    <mergeCell ref="AI110:AK110"/>
    <mergeCell ref="AL110:AM110"/>
    <mergeCell ref="AO110:AP110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AS112"/>
  <sheetViews>
    <sheetView topLeftCell="A100" zoomScale="70" zoomScaleNormal="70" workbookViewId="0">
      <selection activeCell="H112" sqref="H112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156" t="str">
        <f>'Fase Grupos'!$AM$6</f>
        <v>Campeonato Nacional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45" s="17" customFormat="1" ht="26.25" x14ac:dyDescent="0.4">
      <c r="A2" s="157" t="s">
        <v>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</row>
    <row r="3" spans="1:45" s="7" customFormat="1" ht="19.5" thickBot="1" x14ac:dyDescent="0.35">
      <c r="A3" s="158" t="str">
        <f>CONCATENATE(SORTEIO!B12," ",SORTEIO!B14)</f>
        <v>Juvenil Masculino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159" t="s">
        <v>40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1"/>
    </row>
    <row r="5" spans="1:45" s="7" customFormat="1" ht="20.25" thickTop="1" thickBot="1" x14ac:dyDescent="0.35">
      <c r="A5" s="143" t="s">
        <v>41</v>
      </c>
      <c r="B5" s="144"/>
      <c r="C5" s="144"/>
      <c r="D5" s="144"/>
      <c r="E5" s="144"/>
      <c r="F5" s="144"/>
      <c r="G5" s="145"/>
      <c r="H5" s="143" t="s">
        <v>42</v>
      </c>
      <c r="I5" s="144"/>
      <c r="J5" s="144"/>
      <c r="K5" s="144"/>
      <c r="L5" s="144"/>
      <c r="M5" s="144"/>
      <c r="N5" s="145"/>
      <c r="O5" s="143" t="s">
        <v>43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5"/>
      <c r="AC5" s="143" t="s">
        <v>44</v>
      </c>
      <c r="AD5" s="144"/>
      <c r="AE5" s="144"/>
      <c r="AF5" s="144"/>
      <c r="AG5" s="144"/>
      <c r="AH5" s="144"/>
      <c r="AI5" s="145"/>
      <c r="AJ5" s="143" t="s">
        <v>45</v>
      </c>
      <c r="AK5" s="144"/>
      <c r="AL5" s="144"/>
      <c r="AM5" s="144"/>
      <c r="AN5" s="144"/>
      <c r="AO5" s="144"/>
      <c r="AP5" s="145"/>
    </row>
    <row r="6" spans="1:45" s="18" customFormat="1" ht="63" thickTop="1" thickBot="1" x14ac:dyDescent="0.95">
      <c r="A6" s="149">
        <v>9</v>
      </c>
      <c r="B6" s="150"/>
      <c r="C6" s="150"/>
      <c r="D6" s="150"/>
      <c r="E6" s="150"/>
      <c r="F6" s="150"/>
      <c r="G6" s="151"/>
      <c r="H6" s="163" t="s">
        <v>117</v>
      </c>
      <c r="I6" s="164"/>
      <c r="J6" s="164"/>
      <c r="K6" s="164"/>
      <c r="L6" s="164"/>
      <c r="M6" s="164"/>
      <c r="N6" s="165"/>
      <c r="O6" s="152"/>
      <c r="P6" s="150"/>
      <c r="Q6" s="150"/>
      <c r="R6" s="150"/>
      <c r="S6" s="150"/>
      <c r="T6" s="150"/>
      <c r="U6" s="150"/>
      <c r="V6" s="150"/>
      <c r="W6" s="150"/>
      <c r="X6" s="10" t="s">
        <v>46</v>
      </c>
      <c r="Y6" s="150"/>
      <c r="Z6" s="150"/>
      <c r="AA6" s="150"/>
      <c r="AB6" s="151"/>
      <c r="AC6" s="153"/>
      <c r="AD6" s="154"/>
      <c r="AE6" s="154"/>
      <c r="AF6" s="154"/>
      <c r="AG6" s="154"/>
      <c r="AH6" s="154"/>
      <c r="AI6" s="155"/>
      <c r="AJ6" s="153"/>
      <c r="AK6" s="154"/>
      <c r="AL6" s="154"/>
      <c r="AM6" s="154"/>
      <c r="AN6" s="154"/>
      <c r="AO6" s="154"/>
      <c r="AP6" s="155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143" t="s">
        <v>47</v>
      </c>
      <c r="B8" s="144"/>
      <c r="C8" s="145"/>
      <c r="D8" s="143" t="s">
        <v>48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46" t="s">
        <v>115</v>
      </c>
      <c r="S8" s="147"/>
      <c r="T8" s="147"/>
      <c r="U8" s="147"/>
      <c r="V8" s="147"/>
      <c r="W8" s="147"/>
      <c r="X8" s="148"/>
      <c r="Y8" s="143" t="s">
        <v>50</v>
      </c>
      <c r="Z8" s="144"/>
      <c r="AA8" s="145"/>
      <c r="AB8" s="143" t="s">
        <v>51</v>
      </c>
      <c r="AC8" s="144"/>
      <c r="AD8" s="145"/>
      <c r="AE8" s="143" t="s">
        <v>52</v>
      </c>
      <c r="AF8" s="144"/>
      <c r="AG8" s="145"/>
      <c r="AH8" s="143" t="s">
        <v>53</v>
      </c>
      <c r="AI8" s="144"/>
      <c r="AJ8" s="145"/>
      <c r="AK8" s="143" t="s">
        <v>54</v>
      </c>
      <c r="AL8" s="144"/>
      <c r="AM8" s="145"/>
      <c r="AN8" s="143" t="s">
        <v>55</v>
      </c>
      <c r="AO8" s="144"/>
      <c r="AP8" s="145"/>
    </row>
    <row r="9" spans="1:45" s="19" customFormat="1" ht="48" thickTop="1" thickBot="1" x14ac:dyDescent="0.75">
      <c r="A9" s="131"/>
      <c r="B9" s="132"/>
      <c r="C9" s="133"/>
      <c r="D9" s="134" t="str">
        <f>'Mapa 16'!T9</f>
        <v/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137" t="str">
        <f>'Mapa 16'!T10</f>
        <v/>
      </c>
      <c r="S9" s="138"/>
      <c r="T9" s="138"/>
      <c r="U9" s="138"/>
      <c r="V9" s="138"/>
      <c r="W9" s="138"/>
      <c r="X9" s="139"/>
      <c r="Y9" s="140"/>
      <c r="Z9" s="141"/>
      <c r="AA9" s="142"/>
      <c r="AB9" s="140"/>
      <c r="AC9" s="141"/>
      <c r="AD9" s="142"/>
      <c r="AE9" s="140"/>
      <c r="AF9" s="141"/>
      <c r="AG9" s="142"/>
      <c r="AH9" s="140"/>
      <c r="AI9" s="141"/>
      <c r="AJ9" s="142"/>
      <c r="AK9" s="140"/>
      <c r="AL9" s="141"/>
      <c r="AM9" s="142"/>
      <c r="AN9" s="140"/>
      <c r="AO9" s="141"/>
      <c r="AP9" s="142"/>
      <c r="AS9" s="20"/>
    </row>
    <row r="10" spans="1:45" s="19" customFormat="1" ht="48" customHeight="1" thickTop="1" thickBot="1" x14ac:dyDescent="0.75">
      <c r="A10" s="131"/>
      <c r="B10" s="132"/>
      <c r="C10" s="133"/>
      <c r="D10" s="134" t="str">
        <f>'Mapa 16'!T14</f>
        <v/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  <c r="R10" s="137" t="str">
        <f>'Mapa 16'!T15</f>
        <v/>
      </c>
      <c r="S10" s="138"/>
      <c r="T10" s="138"/>
      <c r="U10" s="138"/>
      <c r="V10" s="138"/>
      <c r="W10" s="138"/>
      <c r="X10" s="139"/>
      <c r="Y10" s="140"/>
      <c r="Z10" s="141"/>
      <c r="AA10" s="142"/>
      <c r="AB10" s="140"/>
      <c r="AC10" s="141"/>
      <c r="AD10" s="142"/>
      <c r="AE10" s="140"/>
      <c r="AF10" s="141"/>
      <c r="AG10" s="142"/>
      <c r="AH10" s="140"/>
      <c r="AI10" s="141"/>
      <c r="AJ10" s="142"/>
      <c r="AK10" s="140"/>
      <c r="AL10" s="141"/>
      <c r="AM10" s="142"/>
      <c r="AN10" s="140"/>
      <c r="AO10" s="141"/>
      <c r="AP10" s="142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129" t="s">
        <v>56</v>
      </c>
      <c r="B12" s="129"/>
      <c r="C12" s="129"/>
      <c r="D12" s="129"/>
      <c r="E12" s="129"/>
      <c r="F12" s="22"/>
      <c r="G12" s="22"/>
      <c r="H12" s="11"/>
      <c r="I12" s="11"/>
      <c r="J12" s="11"/>
      <c r="K12" s="11"/>
      <c r="L12" s="11"/>
      <c r="M12" s="11"/>
      <c r="N12" s="11"/>
      <c r="O12" s="11"/>
      <c r="P12" s="11"/>
      <c r="Q12" s="129" t="s">
        <v>57</v>
      </c>
      <c r="R12" s="129"/>
      <c r="S12" s="129"/>
      <c r="T12" s="129"/>
      <c r="U12" s="129"/>
      <c r="V12" s="129"/>
      <c r="W12" s="129"/>
      <c r="X12" s="12"/>
      <c r="Y12" s="22"/>
      <c r="Z12" s="22"/>
      <c r="AA12" s="22"/>
      <c r="AB12" s="11"/>
      <c r="AC12" s="11"/>
      <c r="AD12" s="11"/>
      <c r="AE12" s="11"/>
      <c r="AF12" s="11"/>
      <c r="AG12" s="11"/>
      <c r="AH12" s="11"/>
      <c r="AI12" s="129" t="s">
        <v>58</v>
      </c>
      <c r="AJ12" s="129"/>
      <c r="AK12" s="129"/>
      <c r="AL12" s="130"/>
      <c r="AM12" s="130"/>
      <c r="AN12" s="13" t="s">
        <v>46</v>
      </c>
      <c r="AO12" s="130"/>
      <c r="AP12" s="130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x14ac:dyDescent="0.55000000000000004">
      <c r="A15" s="156" t="str">
        <f>'Fase Grupos'!$AM$6</f>
        <v>Campeonato Nacional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</row>
    <row r="16" spans="1:45" s="17" customFormat="1" ht="26.25" x14ac:dyDescent="0.4">
      <c r="A16" s="157" t="s">
        <v>39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</row>
    <row r="17" spans="1:45" s="7" customFormat="1" ht="19.5" thickBot="1" x14ac:dyDescent="0.35">
      <c r="A17" s="158" t="str">
        <f>CONCATENATE(SORTEIO!B12," ",SORTEIO!B14)</f>
        <v>Juvenil Masculino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R17" s="8"/>
      <c r="S17" s="8"/>
      <c r="T17" s="8"/>
      <c r="U17" s="8"/>
      <c r="V17" s="8"/>
      <c r="W17" s="8"/>
      <c r="X17" s="8"/>
    </row>
    <row r="18" spans="1:45" s="17" customFormat="1" ht="27.75" thickTop="1" thickBot="1" x14ac:dyDescent="0.45">
      <c r="A18" s="159" t="s">
        <v>40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1"/>
    </row>
    <row r="19" spans="1:45" s="7" customFormat="1" ht="20.25" thickTop="1" thickBot="1" x14ac:dyDescent="0.35">
      <c r="A19" s="143" t="s">
        <v>41</v>
      </c>
      <c r="B19" s="144"/>
      <c r="C19" s="144"/>
      <c r="D19" s="144"/>
      <c r="E19" s="144"/>
      <c r="F19" s="144"/>
      <c r="G19" s="145"/>
      <c r="H19" s="143" t="s">
        <v>42</v>
      </c>
      <c r="I19" s="144"/>
      <c r="J19" s="144"/>
      <c r="K19" s="144"/>
      <c r="L19" s="144"/>
      <c r="M19" s="144"/>
      <c r="N19" s="145"/>
      <c r="O19" s="143" t="s">
        <v>43</v>
      </c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5"/>
      <c r="AC19" s="143" t="s">
        <v>44</v>
      </c>
      <c r="AD19" s="144"/>
      <c r="AE19" s="144"/>
      <c r="AF19" s="144"/>
      <c r="AG19" s="144"/>
      <c r="AH19" s="144"/>
      <c r="AI19" s="145"/>
      <c r="AJ19" s="143" t="s">
        <v>45</v>
      </c>
      <c r="AK19" s="144"/>
      <c r="AL19" s="144"/>
      <c r="AM19" s="144"/>
      <c r="AN19" s="144"/>
      <c r="AO19" s="144"/>
      <c r="AP19" s="145"/>
    </row>
    <row r="20" spans="1:45" s="18" customFormat="1" ht="63" thickTop="1" thickBot="1" x14ac:dyDescent="0.95">
      <c r="A20" s="149">
        <v>10</v>
      </c>
      <c r="B20" s="150"/>
      <c r="C20" s="150"/>
      <c r="D20" s="150"/>
      <c r="E20" s="150"/>
      <c r="F20" s="150"/>
      <c r="G20" s="151"/>
      <c r="H20" s="163" t="s">
        <v>117</v>
      </c>
      <c r="I20" s="164"/>
      <c r="J20" s="164"/>
      <c r="K20" s="164"/>
      <c r="L20" s="164"/>
      <c r="M20" s="164"/>
      <c r="N20" s="165"/>
      <c r="O20" s="152"/>
      <c r="P20" s="150"/>
      <c r="Q20" s="150"/>
      <c r="R20" s="150"/>
      <c r="S20" s="150"/>
      <c r="T20" s="150"/>
      <c r="U20" s="150"/>
      <c r="V20" s="150"/>
      <c r="W20" s="150"/>
      <c r="X20" s="10" t="s">
        <v>46</v>
      </c>
      <c r="Y20" s="150"/>
      <c r="Z20" s="150"/>
      <c r="AA20" s="150"/>
      <c r="AB20" s="151"/>
      <c r="AC20" s="153"/>
      <c r="AD20" s="154"/>
      <c r="AE20" s="154"/>
      <c r="AF20" s="154"/>
      <c r="AG20" s="154"/>
      <c r="AH20" s="154"/>
      <c r="AI20" s="155"/>
      <c r="AJ20" s="153"/>
      <c r="AK20" s="154"/>
      <c r="AL20" s="154"/>
      <c r="AM20" s="154"/>
      <c r="AN20" s="154"/>
      <c r="AO20" s="154"/>
      <c r="AP20" s="155"/>
      <c r="AS20" s="7"/>
    </row>
    <row r="21" spans="1:45" s="7" customFormat="1" ht="20.25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thickTop="1" thickBot="1" x14ac:dyDescent="0.35">
      <c r="A22" s="143" t="s">
        <v>47</v>
      </c>
      <c r="B22" s="144"/>
      <c r="C22" s="145"/>
      <c r="D22" s="143" t="s">
        <v>48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5"/>
      <c r="R22" s="146" t="s">
        <v>115</v>
      </c>
      <c r="S22" s="147"/>
      <c r="T22" s="147"/>
      <c r="U22" s="147"/>
      <c r="V22" s="147"/>
      <c r="W22" s="147"/>
      <c r="X22" s="148"/>
      <c r="Y22" s="143" t="s">
        <v>50</v>
      </c>
      <c r="Z22" s="144"/>
      <c r="AA22" s="145"/>
      <c r="AB22" s="143" t="s">
        <v>51</v>
      </c>
      <c r="AC22" s="144"/>
      <c r="AD22" s="145"/>
      <c r="AE22" s="143" t="s">
        <v>52</v>
      </c>
      <c r="AF22" s="144"/>
      <c r="AG22" s="145"/>
      <c r="AH22" s="143" t="s">
        <v>53</v>
      </c>
      <c r="AI22" s="144"/>
      <c r="AJ22" s="145"/>
      <c r="AK22" s="143" t="s">
        <v>54</v>
      </c>
      <c r="AL22" s="144"/>
      <c r="AM22" s="145"/>
      <c r="AN22" s="143" t="s">
        <v>55</v>
      </c>
      <c r="AO22" s="144"/>
      <c r="AP22" s="145"/>
    </row>
    <row r="23" spans="1:45" s="19" customFormat="1" ht="48" thickTop="1" thickBot="1" x14ac:dyDescent="0.75">
      <c r="A23" s="131"/>
      <c r="B23" s="132"/>
      <c r="C23" s="133"/>
      <c r="D23" s="134" t="str">
        <f>'Mapa 16'!T19</f>
        <v/>
      </c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6"/>
      <c r="R23" s="137" t="str">
        <f>'Mapa 16'!T20</f>
        <v/>
      </c>
      <c r="S23" s="138"/>
      <c r="T23" s="138"/>
      <c r="U23" s="138"/>
      <c r="V23" s="138"/>
      <c r="W23" s="138"/>
      <c r="X23" s="139"/>
      <c r="Y23" s="140"/>
      <c r="Z23" s="141"/>
      <c r="AA23" s="142"/>
      <c r="AB23" s="140"/>
      <c r="AC23" s="141"/>
      <c r="AD23" s="142"/>
      <c r="AE23" s="140"/>
      <c r="AF23" s="141"/>
      <c r="AG23" s="142"/>
      <c r="AH23" s="140"/>
      <c r="AI23" s="141"/>
      <c r="AJ23" s="142"/>
      <c r="AK23" s="140"/>
      <c r="AL23" s="141"/>
      <c r="AM23" s="142"/>
      <c r="AN23" s="140"/>
      <c r="AO23" s="141"/>
      <c r="AP23" s="142"/>
      <c r="AS23" s="20"/>
    </row>
    <row r="24" spans="1:45" s="19" customFormat="1" ht="48" customHeight="1" thickTop="1" thickBot="1" x14ac:dyDescent="0.75">
      <c r="A24" s="131"/>
      <c r="B24" s="132"/>
      <c r="C24" s="133"/>
      <c r="D24" s="134" t="str">
        <f>'Mapa 16'!T24</f>
        <v/>
      </c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7" t="str">
        <f>'Mapa 16'!T25</f>
        <v/>
      </c>
      <c r="S24" s="138"/>
      <c r="T24" s="138"/>
      <c r="U24" s="138"/>
      <c r="V24" s="138"/>
      <c r="W24" s="138"/>
      <c r="X24" s="139"/>
      <c r="Y24" s="140"/>
      <c r="Z24" s="141"/>
      <c r="AA24" s="142"/>
      <c r="AB24" s="140"/>
      <c r="AC24" s="141"/>
      <c r="AD24" s="142"/>
      <c r="AE24" s="140"/>
      <c r="AF24" s="141"/>
      <c r="AG24" s="142"/>
      <c r="AH24" s="140"/>
      <c r="AI24" s="141"/>
      <c r="AJ24" s="142"/>
      <c r="AK24" s="140"/>
      <c r="AL24" s="141"/>
      <c r="AM24" s="142"/>
      <c r="AN24" s="140"/>
      <c r="AO24" s="141"/>
      <c r="AP24" s="142"/>
    </row>
    <row r="25" spans="1:45" s="7" customFormat="1" ht="24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thickBot="1" x14ac:dyDescent="0.35">
      <c r="A26" s="129" t="s">
        <v>56</v>
      </c>
      <c r="B26" s="129"/>
      <c r="C26" s="129"/>
      <c r="D26" s="129"/>
      <c r="E26" s="129"/>
      <c r="F26" s="22"/>
      <c r="G26" s="22"/>
      <c r="H26" s="11"/>
      <c r="I26" s="11"/>
      <c r="J26" s="11"/>
      <c r="K26" s="11"/>
      <c r="L26" s="11"/>
      <c r="M26" s="11"/>
      <c r="N26" s="11"/>
      <c r="O26" s="11"/>
      <c r="P26" s="11"/>
      <c r="Q26" s="129" t="s">
        <v>57</v>
      </c>
      <c r="R26" s="129"/>
      <c r="S26" s="129"/>
      <c r="T26" s="129"/>
      <c r="U26" s="129"/>
      <c r="V26" s="129"/>
      <c r="W26" s="129"/>
      <c r="X26" s="12"/>
      <c r="Y26" s="22"/>
      <c r="Z26" s="22"/>
      <c r="AA26" s="22"/>
      <c r="AB26" s="11"/>
      <c r="AC26" s="11"/>
      <c r="AD26" s="11"/>
      <c r="AE26" s="11"/>
      <c r="AF26" s="11"/>
      <c r="AG26" s="11"/>
      <c r="AH26" s="11"/>
      <c r="AI26" s="129" t="s">
        <v>58</v>
      </c>
      <c r="AJ26" s="129"/>
      <c r="AK26" s="129"/>
      <c r="AL26" s="130"/>
      <c r="AM26" s="130"/>
      <c r="AN26" s="13" t="s">
        <v>46</v>
      </c>
      <c r="AO26" s="130"/>
      <c r="AP26" s="130"/>
    </row>
    <row r="27" spans="1:45" s="14" customFormat="1" ht="13.5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x14ac:dyDescent="0.2">
      <c r="R28" s="15"/>
      <c r="S28" s="15"/>
      <c r="T28" s="15"/>
      <c r="U28" s="15"/>
      <c r="V28" s="15"/>
      <c r="W28" s="15"/>
      <c r="X28" s="15"/>
    </row>
    <row r="29" spans="1:45" s="16" customFormat="1" ht="36" x14ac:dyDescent="0.55000000000000004">
      <c r="A29" s="156" t="str">
        <f>'Fase Grupos'!$AM$6</f>
        <v>Campeonato Nacional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</row>
    <row r="30" spans="1:45" s="17" customFormat="1" ht="26.25" x14ac:dyDescent="0.4">
      <c r="A30" s="157" t="s">
        <v>39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</row>
    <row r="31" spans="1:45" s="7" customFormat="1" ht="19.5" thickBot="1" x14ac:dyDescent="0.35">
      <c r="A31" s="158" t="str">
        <f>CONCATENATE(SORTEIO!B12," ",SORTEIO!B14)</f>
        <v>Juvenil Masculino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R31" s="8"/>
      <c r="S31" s="8"/>
      <c r="T31" s="8"/>
      <c r="U31" s="8"/>
      <c r="V31" s="8"/>
      <c r="W31" s="8"/>
      <c r="X31" s="8"/>
    </row>
    <row r="32" spans="1:45" s="17" customFormat="1" ht="27.75" thickTop="1" thickBot="1" x14ac:dyDescent="0.45">
      <c r="A32" s="159" t="s">
        <v>40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1"/>
    </row>
    <row r="33" spans="1:45" s="7" customFormat="1" ht="20.25" thickTop="1" thickBot="1" x14ac:dyDescent="0.35">
      <c r="A33" s="143" t="s">
        <v>41</v>
      </c>
      <c r="B33" s="144"/>
      <c r="C33" s="144"/>
      <c r="D33" s="144"/>
      <c r="E33" s="144"/>
      <c r="F33" s="144"/>
      <c r="G33" s="145"/>
      <c r="H33" s="143" t="s">
        <v>42</v>
      </c>
      <c r="I33" s="144"/>
      <c r="J33" s="144"/>
      <c r="K33" s="144"/>
      <c r="L33" s="144"/>
      <c r="M33" s="144"/>
      <c r="N33" s="145"/>
      <c r="O33" s="143" t="s">
        <v>43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5"/>
      <c r="AC33" s="143" t="s">
        <v>44</v>
      </c>
      <c r="AD33" s="144"/>
      <c r="AE33" s="144"/>
      <c r="AF33" s="144"/>
      <c r="AG33" s="144"/>
      <c r="AH33" s="144"/>
      <c r="AI33" s="145"/>
      <c r="AJ33" s="143" t="s">
        <v>45</v>
      </c>
      <c r="AK33" s="144"/>
      <c r="AL33" s="144"/>
      <c r="AM33" s="144"/>
      <c r="AN33" s="144"/>
      <c r="AO33" s="144"/>
      <c r="AP33" s="145"/>
    </row>
    <row r="34" spans="1:45" s="18" customFormat="1" ht="63" thickTop="1" thickBot="1" x14ac:dyDescent="0.95">
      <c r="A34" s="149">
        <v>11</v>
      </c>
      <c r="B34" s="150"/>
      <c r="C34" s="150"/>
      <c r="D34" s="150"/>
      <c r="E34" s="150"/>
      <c r="F34" s="150"/>
      <c r="G34" s="151"/>
      <c r="H34" s="163" t="s">
        <v>117</v>
      </c>
      <c r="I34" s="164"/>
      <c r="J34" s="164"/>
      <c r="K34" s="164"/>
      <c r="L34" s="164"/>
      <c r="M34" s="164"/>
      <c r="N34" s="165"/>
      <c r="O34" s="152"/>
      <c r="P34" s="150"/>
      <c r="Q34" s="150"/>
      <c r="R34" s="150"/>
      <c r="S34" s="150"/>
      <c r="T34" s="150"/>
      <c r="U34" s="150"/>
      <c r="V34" s="150"/>
      <c r="W34" s="150"/>
      <c r="X34" s="10" t="s">
        <v>46</v>
      </c>
      <c r="Y34" s="150"/>
      <c r="Z34" s="150"/>
      <c r="AA34" s="150"/>
      <c r="AB34" s="151"/>
      <c r="AC34" s="153"/>
      <c r="AD34" s="154"/>
      <c r="AE34" s="154"/>
      <c r="AF34" s="154"/>
      <c r="AG34" s="154"/>
      <c r="AH34" s="154"/>
      <c r="AI34" s="155"/>
      <c r="AJ34" s="153"/>
      <c r="AK34" s="154"/>
      <c r="AL34" s="154"/>
      <c r="AM34" s="154"/>
      <c r="AN34" s="154"/>
      <c r="AO34" s="154"/>
      <c r="AP34" s="155"/>
      <c r="AS34" s="7"/>
    </row>
    <row r="35" spans="1:45" s="7" customFormat="1" ht="20.25" thickTop="1" thickBot="1" x14ac:dyDescent="0.35">
      <c r="R35" s="8"/>
      <c r="S35" s="8"/>
      <c r="T35" s="8"/>
      <c r="U35" s="8"/>
      <c r="V35" s="8"/>
      <c r="W35" s="8"/>
      <c r="X35" s="8"/>
    </row>
    <row r="36" spans="1:45" s="7" customFormat="1" ht="20.25" thickTop="1" thickBot="1" x14ac:dyDescent="0.35">
      <c r="A36" s="143" t="s">
        <v>47</v>
      </c>
      <c r="B36" s="144"/>
      <c r="C36" s="145"/>
      <c r="D36" s="143" t="s">
        <v>48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5"/>
      <c r="R36" s="146" t="s">
        <v>115</v>
      </c>
      <c r="S36" s="147"/>
      <c r="T36" s="147"/>
      <c r="U36" s="147"/>
      <c r="V36" s="147"/>
      <c r="W36" s="147"/>
      <c r="X36" s="148"/>
      <c r="Y36" s="143" t="s">
        <v>50</v>
      </c>
      <c r="Z36" s="144"/>
      <c r="AA36" s="145"/>
      <c r="AB36" s="143" t="s">
        <v>51</v>
      </c>
      <c r="AC36" s="144"/>
      <c r="AD36" s="145"/>
      <c r="AE36" s="143" t="s">
        <v>52</v>
      </c>
      <c r="AF36" s="144"/>
      <c r="AG36" s="145"/>
      <c r="AH36" s="143" t="s">
        <v>53</v>
      </c>
      <c r="AI36" s="144"/>
      <c r="AJ36" s="145"/>
      <c r="AK36" s="143" t="s">
        <v>54</v>
      </c>
      <c r="AL36" s="144"/>
      <c r="AM36" s="145"/>
      <c r="AN36" s="143" t="s">
        <v>55</v>
      </c>
      <c r="AO36" s="144"/>
      <c r="AP36" s="145"/>
    </row>
    <row r="37" spans="1:45" s="19" customFormat="1" ht="48" thickTop="1" thickBot="1" x14ac:dyDescent="0.75">
      <c r="A37" s="131"/>
      <c r="B37" s="132"/>
      <c r="C37" s="133"/>
      <c r="D37" s="134" t="str">
        <f>'Mapa 16'!T29</f>
        <v/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6"/>
      <c r="R37" s="137" t="str">
        <f>'Mapa 16'!T30</f>
        <v/>
      </c>
      <c r="S37" s="138"/>
      <c r="T37" s="138"/>
      <c r="U37" s="138"/>
      <c r="V37" s="138"/>
      <c r="W37" s="138"/>
      <c r="X37" s="139"/>
      <c r="Y37" s="140"/>
      <c r="Z37" s="141"/>
      <c r="AA37" s="142"/>
      <c r="AB37" s="140"/>
      <c r="AC37" s="141"/>
      <c r="AD37" s="142"/>
      <c r="AE37" s="140"/>
      <c r="AF37" s="141"/>
      <c r="AG37" s="142"/>
      <c r="AH37" s="140"/>
      <c r="AI37" s="141"/>
      <c r="AJ37" s="142"/>
      <c r="AK37" s="140"/>
      <c r="AL37" s="141"/>
      <c r="AM37" s="142"/>
      <c r="AN37" s="140"/>
      <c r="AO37" s="141"/>
      <c r="AP37" s="142"/>
      <c r="AS37" s="20"/>
    </row>
    <row r="38" spans="1:45" s="19" customFormat="1" ht="48" customHeight="1" thickTop="1" thickBot="1" x14ac:dyDescent="0.75">
      <c r="A38" s="131"/>
      <c r="B38" s="132"/>
      <c r="C38" s="133"/>
      <c r="D38" s="134" t="str">
        <f>'Mapa 16'!T34</f>
        <v/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6"/>
      <c r="R38" s="137" t="str">
        <f>'Mapa 16'!T35</f>
        <v/>
      </c>
      <c r="S38" s="138"/>
      <c r="T38" s="138"/>
      <c r="U38" s="138"/>
      <c r="V38" s="138"/>
      <c r="W38" s="138"/>
      <c r="X38" s="139"/>
      <c r="Y38" s="140"/>
      <c r="Z38" s="141"/>
      <c r="AA38" s="142"/>
      <c r="AB38" s="140"/>
      <c r="AC38" s="141"/>
      <c r="AD38" s="142"/>
      <c r="AE38" s="140"/>
      <c r="AF38" s="141"/>
      <c r="AG38" s="142"/>
      <c r="AH38" s="140"/>
      <c r="AI38" s="141"/>
      <c r="AJ38" s="142"/>
      <c r="AK38" s="140"/>
      <c r="AL38" s="141"/>
      <c r="AM38" s="142"/>
      <c r="AN38" s="140"/>
      <c r="AO38" s="141"/>
      <c r="AP38" s="142"/>
    </row>
    <row r="39" spans="1:45" s="7" customFormat="1" ht="24" customHeight="1" thickTop="1" x14ac:dyDescent="0.3">
      <c r="R39" s="8"/>
      <c r="S39" s="8"/>
      <c r="T39" s="8"/>
      <c r="U39" s="8"/>
      <c r="V39" s="8"/>
      <c r="W39" s="8"/>
      <c r="X39" s="8"/>
    </row>
    <row r="40" spans="1:45" s="7" customFormat="1" ht="19.5" thickBot="1" x14ac:dyDescent="0.35">
      <c r="A40" s="129" t="s">
        <v>56</v>
      </c>
      <c r="B40" s="129"/>
      <c r="C40" s="129"/>
      <c r="D40" s="129"/>
      <c r="E40" s="129"/>
      <c r="F40" s="22"/>
      <c r="G40" s="22"/>
      <c r="H40" s="11"/>
      <c r="I40" s="11"/>
      <c r="J40" s="11"/>
      <c r="K40" s="11"/>
      <c r="L40" s="11"/>
      <c r="M40" s="11"/>
      <c r="N40" s="11"/>
      <c r="O40" s="11"/>
      <c r="P40" s="11"/>
      <c r="Q40" s="129" t="s">
        <v>57</v>
      </c>
      <c r="R40" s="129"/>
      <c r="S40" s="129"/>
      <c r="T40" s="129"/>
      <c r="U40" s="129"/>
      <c r="V40" s="129"/>
      <c r="W40" s="129"/>
      <c r="X40" s="12"/>
      <c r="Y40" s="22"/>
      <c r="Z40" s="22"/>
      <c r="AA40" s="22"/>
      <c r="AB40" s="11"/>
      <c r="AC40" s="11"/>
      <c r="AD40" s="11"/>
      <c r="AE40" s="11"/>
      <c r="AF40" s="11"/>
      <c r="AG40" s="11"/>
      <c r="AH40" s="11"/>
      <c r="AI40" s="129" t="s">
        <v>58</v>
      </c>
      <c r="AJ40" s="129"/>
      <c r="AK40" s="129"/>
      <c r="AL40" s="130"/>
      <c r="AM40" s="130"/>
      <c r="AN40" s="13" t="s">
        <v>46</v>
      </c>
      <c r="AO40" s="130"/>
      <c r="AP40" s="130"/>
    </row>
    <row r="41" spans="1:45" s="14" customFormat="1" ht="13.5" thickTop="1" x14ac:dyDescent="0.2">
      <c r="R41" s="15"/>
      <c r="S41" s="15"/>
      <c r="T41" s="15"/>
      <c r="U41" s="15"/>
      <c r="V41" s="15"/>
      <c r="W41" s="15"/>
      <c r="X41" s="15"/>
    </row>
    <row r="42" spans="1:45" s="14" customFormat="1" ht="12.75" x14ac:dyDescent="0.2">
      <c r="R42" s="15"/>
      <c r="S42" s="15"/>
      <c r="T42" s="15"/>
      <c r="U42" s="15"/>
      <c r="V42" s="15"/>
      <c r="W42" s="15"/>
      <c r="X42" s="15"/>
    </row>
    <row r="43" spans="1:45" s="16" customFormat="1" ht="36" x14ac:dyDescent="0.55000000000000004">
      <c r="A43" s="156" t="str">
        <f>'Fase Grupos'!$AM$6</f>
        <v>Campeonato Nacional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</row>
    <row r="44" spans="1:45" s="17" customFormat="1" ht="26.25" x14ac:dyDescent="0.4">
      <c r="A44" s="157" t="s">
        <v>39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</row>
    <row r="45" spans="1:45" s="7" customFormat="1" ht="19.5" thickBot="1" x14ac:dyDescent="0.35">
      <c r="A45" s="158" t="str">
        <f>CONCATENATE(SORTEIO!B12," ",SORTEIO!B14)</f>
        <v>Juvenil Masculino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R45" s="8"/>
      <c r="S45" s="8"/>
      <c r="T45" s="8"/>
      <c r="U45" s="8"/>
      <c r="V45" s="8"/>
      <c r="W45" s="8"/>
      <c r="X45" s="8"/>
    </row>
    <row r="46" spans="1:45" s="17" customFormat="1" ht="27.75" thickTop="1" thickBot="1" x14ac:dyDescent="0.45">
      <c r="A46" s="159" t="s">
        <v>40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1"/>
    </row>
    <row r="47" spans="1:45" s="7" customFormat="1" ht="20.25" thickTop="1" thickBot="1" x14ac:dyDescent="0.35">
      <c r="A47" s="143" t="s">
        <v>41</v>
      </c>
      <c r="B47" s="144"/>
      <c r="C47" s="144"/>
      <c r="D47" s="144"/>
      <c r="E47" s="144"/>
      <c r="F47" s="144"/>
      <c r="G47" s="145"/>
      <c r="H47" s="143" t="s">
        <v>42</v>
      </c>
      <c r="I47" s="144"/>
      <c r="J47" s="144"/>
      <c r="K47" s="144"/>
      <c r="L47" s="144"/>
      <c r="M47" s="144"/>
      <c r="N47" s="145"/>
      <c r="O47" s="143" t="s">
        <v>43</v>
      </c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5"/>
      <c r="AC47" s="143" t="s">
        <v>44</v>
      </c>
      <c r="AD47" s="144"/>
      <c r="AE47" s="144"/>
      <c r="AF47" s="144"/>
      <c r="AG47" s="144"/>
      <c r="AH47" s="144"/>
      <c r="AI47" s="145"/>
      <c r="AJ47" s="143" t="s">
        <v>45</v>
      </c>
      <c r="AK47" s="144"/>
      <c r="AL47" s="144"/>
      <c r="AM47" s="144"/>
      <c r="AN47" s="144"/>
      <c r="AO47" s="144"/>
      <c r="AP47" s="145"/>
    </row>
    <row r="48" spans="1:45" s="18" customFormat="1" ht="63" thickTop="1" thickBot="1" x14ac:dyDescent="0.95">
      <c r="A48" s="149">
        <v>12</v>
      </c>
      <c r="B48" s="150"/>
      <c r="C48" s="150"/>
      <c r="D48" s="150"/>
      <c r="E48" s="150"/>
      <c r="F48" s="150"/>
      <c r="G48" s="151"/>
      <c r="H48" s="163" t="s">
        <v>117</v>
      </c>
      <c r="I48" s="164"/>
      <c r="J48" s="164"/>
      <c r="K48" s="164"/>
      <c r="L48" s="164"/>
      <c r="M48" s="164"/>
      <c r="N48" s="165"/>
      <c r="O48" s="152"/>
      <c r="P48" s="150"/>
      <c r="Q48" s="150"/>
      <c r="R48" s="150"/>
      <c r="S48" s="150"/>
      <c r="T48" s="150"/>
      <c r="U48" s="150"/>
      <c r="V48" s="150"/>
      <c r="W48" s="150"/>
      <c r="X48" s="10" t="s">
        <v>46</v>
      </c>
      <c r="Y48" s="150"/>
      <c r="Z48" s="150"/>
      <c r="AA48" s="150"/>
      <c r="AB48" s="151"/>
      <c r="AC48" s="153"/>
      <c r="AD48" s="154"/>
      <c r="AE48" s="154"/>
      <c r="AF48" s="154"/>
      <c r="AG48" s="154"/>
      <c r="AH48" s="154"/>
      <c r="AI48" s="155"/>
      <c r="AJ48" s="153"/>
      <c r="AK48" s="154"/>
      <c r="AL48" s="154"/>
      <c r="AM48" s="154"/>
      <c r="AN48" s="154"/>
      <c r="AO48" s="154"/>
      <c r="AP48" s="155"/>
      <c r="AS48" s="7"/>
    </row>
    <row r="49" spans="1:45" s="7" customFormat="1" ht="20.25" thickTop="1" thickBot="1" x14ac:dyDescent="0.35">
      <c r="R49" s="8"/>
      <c r="S49" s="8"/>
      <c r="T49" s="8"/>
      <c r="U49" s="8"/>
      <c r="V49" s="8"/>
      <c r="W49" s="8"/>
      <c r="X49" s="8"/>
    </row>
    <row r="50" spans="1:45" s="7" customFormat="1" ht="20.25" thickTop="1" thickBot="1" x14ac:dyDescent="0.35">
      <c r="A50" s="143" t="s">
        <v>47</v>
      </c>
      <c r="B50" s="144"/>
      <c r="C50" s="145"/>
      <c r="D50" s="143" t="s">
        <v>48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5"/>
      <c r="R50" s="146" t="s">
        <v>115</v>
      </c>
      <c r="S50" s="147"/>
      <c r="T50" s="147"/>
      <c r="U50" s="147"/>
      <c r="V50" s="147"/>
      <c r="W50" s="147"/>
      <c r="X50" s="148"/>
      <c r="Y50" s="143" t="s">
        <v>50</v>
      </c>
      <c r="Z50" s="144"/>
      <c r="AA50" s="145"/>
      <c r="AB50" s="143" t="s">
        <v>51</v>
      </c>
      <c r="AC50" s="144"/>
      <c r="AD50" s="145"/>
      <c r="AE50" s="143" t="s">
        <v>52</v>
      </c>
      <c r="AF50" s="144"/>
      <c r="AG50" s="145"/>
      <c r="AH50" s="143" t="s">
        <v>53</v>
      </c>
      <c r="AI50" s="144"/>
      <c r="AJ50" s="145"/>
      <c r="AK50" s="143" t="s">
        <v>54</v>
      </c>
      <c r="AL50" s="144"/>
      <c r="AM50" s="145"/>
      <c r="AN50" s="143" t="s">
        <v>55</v>
      </c>
      <c r="AO50" s="144"/>
      <c r="AP50" s="145"/>
    </row>
    <row r="51" spans="1:45" s="19" customFormat="1" ht="48" thickTop="1" thickBot="1" x14ac:dyDescent="0.75">
      <c r="A51" s="131"/>
      <c r="B51" s="132"/>
      <c r="C51" s="133"/>
      <c r="D51" s="134" t="str">
        <f>'Mapa 16'!T39</f>
        <v/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6"/>
      <c r="R51" s="137" t="str">
        <f>'Mapa 16'!T40</f>
        <v/>
      </c>
      <c r="S51" s="138"/>
      <c r="T51" s="138"/>
      <c r="U51" s="138"/>
      <c r="V51" s="138"/>
      <c r="W51" s="138"/>
      <c r="X51" s="139"/>
      <c r="Y51" s="140"/>
      <c r="Z51" s="141"/>
      <c r="AA51" s="142"/>
      <c r="AB51" s="140"/>
      <c r="AC51" s="141"/>
      <c r="AD51" s="142"/>
      <c r="AE51" s="140"/>
      <c r="AF51" s="141"/>
      <c r="AG51" s="142"/>
      <c r="AH51" s="140"/>
      <c r="AI51" s="141"/>
      <c r="AJ51" s="142"/>
      <c r="AK51" s="140"/>
      <c r="AL51" s="141"/>
      <c r="AM51" s="142"/>
      <c r="AN51" s="140"/>
      <c r="AO51" s="141"/>
      <c r="AP51" s="142"/>
      <c r="AS51" s="20"/>
    </row>
    <row r="52" spans="1:45" s="19" customFormat="1" ht="48" customHeight="1" thickTop="1" thickBot="1" x14ac:dyDescent="0.75">
      <c r="A52" s="131"/>
      <c r="B52" s="132"/>
      <c r="C52" s="133"/>
      <c r="D52" s="134" t="str">
        <f>'Mapa 16'!T44</f>
        <v/>
      </c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6"/>
      <c r="R52" s="137" t="str">
        <f>'Mapa 16'!T45</f>
        <v/>
      </c>
      <c r="S52" s="138"/>
      <c r="T52" s="138"/>
      <c r="U52" s="138"/>
      <c r="V52" s="138"/>
      <c r="W52" s="138"/>
      <c r="X52" s="139"/>
      <c r="Y52" s="140"/>
      <c r="Z52" s="141"/>
      <c r="AA52" s="142"/>
      <c r="AB52" s="140"/>
      <c r="AC52" s="141"/>
      <c r="AD52" s="142"/>
      <c r="AE52" s="140"/>
      <c r="AF52" s="141"/>
      <c r="AG52" s="142"/>
      <c r="AH52" s="140"/>
      <c r="AI52" s="141"/>
      <c r="AJ52" s="142"/>
      <c r="AK52" s="140"/>
      <c r="AL52" s="141"/>
      <c r="AM52" s="142"/>
      <c r="AN52" s="140"/>
      <c r="AO52" s="141"/>
      <c r="AP52" s="142"/>
    </row>
    <row r="53" spans="1:45" s="7" customFormat="1" ht="24" customHeight="1" thickTop="1" x14ac:dyDescent="0.3">
      <c r="R53" s="8"/>
      <c r="S53" s="8"/>
      <c r="T53" s="8"/>
      <c r="U53" s="8"/>
      <c r="V53" s="8"/>
      <c r="W53" s="8"/>
      <c r="X53" s="8"/>
    </row>
    <row r="54" spans="1:45" s="7" customFormat="1" ht="19.5" thickBot="1" x14ac:dyDescent="0.35">
      <c r="A54" s="129" t="s">
        <v>56</v>
      </c>
      <c r="B54" s="129"/>
      <c r="C54" s="129"/>
      <c r="D54" s="129"/>
      <c r="E54" s="129"/>
      <c r="F54" s="22"/>
      <c r="G54" s="22"/>
      <c r="H54" s="11"/>
      <c r="I54" s="11"/>
      <c r="J54" s="11"/>
      <c r="K54" s="11"/>
      <c r="L54" s="11"/>
      <c r="M54" s="11"/>
      <c r="N54" s="11"/>
      <c r="O54" s="11"/>
      <c r="P54" s="11"/>
      <c r="Q54" s="129" t="s">
        <v>57</v>
      </c>
      <c r="R54" s="129"/>
      <c r="S54" s="129"/>
      <c r="T54" s="129"/>
      <c r="U54" s="129"/>
      <c r="V54" s="129"/>
      <c r="W54" s="129"/>
      <c r="X54" s="12"/>
      <c r="Y54" s="22"/>
      <c r="Z54" s="22"/>
      <c r="AA54" s="22"/>
      <c r="AB54" s="11"/>
      <c r="AC54" s="11"/>
      <c r="AD54" s="11"/>
      <c r="AE54" s="11"/>
      <c r="AF54" s="11"/>
      <c r="AG54" s="11"/>
      <c r="AH54" s="11"/>
      <c r="AI54" s="129" t="s">
        <v>58</v>
      </c>
      <c r="AJ54" s="129"/>
      <c r="AK54" s="129"/>
      <c r="AL54" s="130"/>
      <c r="AM54" s="130"/>
      <c r="AN54" s="13" t="s">
        <v>46</v>
      </c>
      <c r="AO54" s="130"/>
      <c r="AP54" s="130"/>
    </row>
    <row r="55" spans="1:45" s="14" customFormat="1" ht="13.5" thickTop="1" x14ac:dyDescent="0.2">
      <c r="R55" s="15"/>
      <c r="S55" s="15"/>
      <c r="T55" s="15"/>
      <c r="U55" s="15"/>
      <c r="V55" s="15"/>
      <c r="W55" s="15"/>
      <c r="X55" s="15"/>
    </row>
    <row r="56" spans="1:45" s="14" customFormat="1" ht="12.75" x14ac:dyDescent="0.2">
      <c r="R56" s="15"/>
      <c r="S56" s="15"/>
      <c r="T56" s="15"/>
      <c r="U56" s="15"/>
      <c r="V56" s="15"/>
      <c r="W56" s="15"/>
      <c r="X56" s="15"/>
    </row>
    <row r="57" spans="1:45" s="16" customFormat="1" ht="36" x14ac:dyDescent="0.55000000000000004">
      <c r="A57" s="156" t="str">
        <f>'Fase Grupos'!$AM$6</f>
        <v>Campeonato Nacional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</row>
    <row r="58" spans="1:45" s="17" customFormat="1" ht="26.25" x14ac:dyDescent="0.4">
      <c r="A58" s="157" t="s">
        <v>39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</row>
    <row r="59" spans="1:45" s="7" customFormat="1" ht="19.5" thickBot="1" x14ac:dyDescent="0.35">
      <c r="A59" s="158" t="str">
        <f>CONCATENATE(SORTEIO!B12," ",SORTEIO!B14)</f>
        <v>Juvenil Masculino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R59" s="8"/>
      <c r="S59" s="8"/>
      <c r="T59" s="8"/>
      <c r="U59" s="8"/>
      <c r="V59" s="8"/>
      <c r="W59" s="8"/>
      <c r="X59" s="8"/>
    </row>
    <row r="60" spans="1:45" s="17" customFormat="1" ht="27.75" thickTop="1" thickBot="1" x14ac:dyDescent="0.45">
      <c r="A60" s="159" t="s">
        <v>40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1"/>
    </row>
    <row r="61" spans="1:45" s="7" customFormat="1" ht="20.25" thickTop="1" thickBot="1" x14ac:dyDescent="0.35">
      <c r="A61" s="143" t="s">
        <v>41</v>
      </c>
      <c r="B61" s="144"/>
      <c r="C61" s="144"/>
      <c r="D61" s="144"/>
      <c r="E61" s="144"/>
      <c r="F61" s="144"/>
      <c r="G61" s="145"/>
      <c r="H61" s="143" t="s">
        <v>42</v>
      </c>
      <c r="I61" s="144"/>
      <c r="J61" s="144"/>
      <c r="K61" s="144"/>
      <c r="L61" s="144"/>
      <c r="M61" s="144"/>
      <c r="N61" s="145"/>
      <c r="O61" s="143" t="s">
        <v>43</v>
      </c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5"/>
      <c r="AC61" s="143" t="s">
        <v>44</v>
      </c>
      <c r="AD61" s="144"/>
      <c r="AE61" s="144"/>
      <c r="AF61" s="144"/>
      <c r="AG61" s="144"/>
      <c r="AH61" s="144"/>
      <c r="AI61" s="145"/>
      <c r="AJ61" s="143" t="s">
        <v>45</v>
      </c>
      <c r="AK61" s="144"/>
      <c r="AL61" s="144"/>
      <c r="AM61" s="144"/>
      <c r="AN61" s="144"/>
      <c r="AO61" s="144"/>
      <c r="AP61" s="145"/>
    </row>
    <row r="62" spans="1:45" s="18" customFormat="1" ht="63" thickTop="1" thickBot="1" x14ac:dyDescent="0.95">
      <c r="A62" s="149">
        <v>13</v>
      </c>
      <c r="B62" s="150"/>
      <c r="C62" s="150"/>
      <c r="D62" s="150"/>
      <c r="E62" s="150"/>
      <c r="F62" s="150"/>
      <c r="G62" s="151"/>
      <c r="H62" s="163" t="s">
        <v>117</v>
      </c>
      <c r="I62" s="164"/>
      <c r="J62" s="164"/>
      <c r="K62" s="164"/>
      <c r="L62" s="164"/>
      <c r="M62" s="164"/>
      <c r="N62" s="165"/>
      <c r="O62" s="152"/>
      <c r="P62" s="150"/>
      <c r="Q62" s="150"/>
      <c r="R62" s="150"/>
      <c r="S62" s="150"/>
      <c r="T62" s="150"/>
      <c r="U62" s="150"/>
      <c r="V62" s="150"/>
      <c r="W62" s="150"/>
      <c r="X62" s="10" t="s">
        <v>46</v>
      </c>
      <c r="Y62" s="150"/>
      <c r="Z62" s="150"/>
      <c r="AA62" s="150"/>
      <c r="AB62" s="151"/>
      <c r="AC62" s="153"/>
      <c r="AD62" s="154"/>
      <c r="AE62" s="154"/>
      <c r="AF62" s="154"/>
      <c r="AG62" s="154"/>
      <c r="AH62" s="154"/>
      <c r="AI62" s="155"/>
      <c r="AJ62" s="153"/>
      <c r="AK62" s="154"/>
      <c r="AL62" s="154"/>
      <c r="AM62" s="154"/>
      <c r="AN62" s="154"/>
      <c r="AO62" s="154"/>
      <c r="AP62" s="155"/>
      <c r="AS62" s="7"/>
    </row>
    <row r="63" spans="1:45" s="7" customFormat="1" ht="20.25" thickTop="1" thickBot="1" x14ac:dyDescent="0.35">
      <c r="R63" s="8"/>
      <c r="S63" s="8"/>
      <c r="T63" s="8"/>
      <c r="U63" s="8"/>
      <c r="V63" s="8"/>
      <c r="W63" s="8"/>
      <c r="X63" s="8"/>
    </row>
    <row r="64" spans="1:45" s="7" customFormat="1" ht="20.25" thickTop="1" thickBot="1" x14ac:dyDescent="0.35">
      <c r="A64" s="143" t="s">
        <v>47</v>
      </c>
      <c r="B64" s="144"/>
      <c r="C64" s="145"/>
      <c r="D64" s="143" t="s">
        <v>48</v>
      </c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5"/>
      <c r="R64" s="146" t="s">
        <v>115</v>
      </c>
      <c r="S64" s="147"/>
      <c r="T64" s="147"/>
      <c r="U64" s="147"/>
      <c r="V64" s="147"/>
      <c r="W64" s="147"/>
      <c r="X64" s="148"/>
      <c r="Y64" s="143" t="s">
        <v>50</v>
      </c>
      <c r="Z64" s="144"/>
      <c r="AA64" s="145"/>
      <c r="AB64" s="143" t="s">
        <v>51</v>
      </c>
      <c r="AC64" s="144"/>
      <c r="AD64" s="145"/>
      <c r="AE64" s="143" t="s">
        <v>52</v>
      </c>
      <c r="AF64" s="144"/>
      <c r="AG64" s="145"/>
      <c r="AH64" s="143" t="s">
        <v>53</v>
      </c>
      <c r="AI64" s="144"/>
      <c r="AJ64" s="145"/>
      <c r="AK64" s="143" t="s">
        <v>54</v>
      </c>
      <c r="AL64" s="144"/>
      <c r="AM64" s="145"/>
      <c r="AN64" s="143" t="s">
        <v>55</v>
      </c>
      <c r="AO64" s="144"/>
      <c r="AP64" s="145"/>
    </row>
    <row r="65" spans="1:45" s="19" customFormat="1" ht="48" thickTop="1" thickBot="1" x14ac:dyDescent="0.75">
      <c r="A65" s="131"/>
      <c r="B65" s="132"/>
      <c r="C65" s="133"/>
      <c r="D65" s="134" t="str">
        <f>'Mapa 16'!M9</f>
        <v/>
      </c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6"/>
      <c r="R65" s="137" t="str">
        <f>'Mapa 16'!M10</f>
        <v/>
      </c>
      <c r="S65" s="138"/>
      <c r="T65" s="138"/>
      <c r="U65" s="138"/>
      <c r="V65" s="138"/>
      <c r="W65" s="138"/>
      <c r="X65" s="139"/>
      <c r="Y65" s="140"/>
      <c r="Z65" s="141"/>
      <c r="AA65" s="142"/>
      <c r="AB65" s="140"/>
      <c r="AC65" s="141"/>
      <c r="AD65" s="142"/>
      <c r="AE65" s="140"/>
      <c r="AF65" s="141"/>
      <c r="AG65" s="142"/>
      <c r="AH65" s="140"/>
      <c r="AI65" s="141"/>
      <c r="AJ65" s="142"/>
      <c r="AK65" s="140"/>
      <c r="AL65" s="141"/>
      <c r="AM65" s="142"/>
      <c r="AN65" s="140"/>
      <c r="AO65" s="141"/>
      <c r="AP65" s="142"/>
      <c r="AS65" s="20"/>
    </row>
    <row r="66" spans="1:45" s="19" customFormat="1" ht="48" customHeight="1" thickTop="1" thickBot="1" x14ac:dyDescent="0.75">
      <c r="A66" s="131"/>
      <c r="B66" s="132"/>
      <c r="C66" s="133"/>
      <c r="D66" s="134" t="str">
        <f>'Mapa 16'!M14</f>
        <v/>
      </c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6"/>
      <c r="R66" s="137" t="str">
        <f>'Mapa 16'!M15</f>
        <v/>
      </c>
      <c r="S66" s="138"/>
      <c r="T66" s="138"/>
      <c r="U66" s="138"/>
      <c r="V66" s="138"/>
      <c r="W66" s="138"/>
      <c r="X66" s="139"/>
      <c r="Y66" s="140"/>
      <c r="Z66" s="141"/>
      <c r="AA66" s="142"/>
      <c r="AB66" s="140"/>
      <c r="AC66" s="141"/>
      <c r="AD66" s="142"/>
      <c r="AE66" s="140"/>
      <c r="AF66" s="141"/>
      <c r="AG66" s="142"/>
      <c r="AH66" s="140"/>
      <c r="AI66" s="141"/>
      <c r="AJ66" s="142"/>
      <c r="AK66" s="140"/>
      <c r="AL66" s="141"/>
      <c r="AM66" s="142"/>
      <c r="AN66" s="140"/>
      <c r="AO66" s="141"/>
      <c r="AP66" s="142"/>
    </row>
    <row r="67" spans="1:45" s="7" customFormat="1" ht="24" customHeight="1" thickTop="1" x14ac:dyDescent="0.3">
      <c r="R67" s="8"/>
      <c r="S67" s="8"/>
      <c r="T67" s="8"/>
      <c r="U67" s="8"/>
      <c r="V67" s="8"/>
      <c r="W67" s="8"/>
      <c r="X67" s="8"/>
    </row>
    <row r="68" spans="1:45" s="7" customFormat="1" ht="19.5" thickBot="1" x14ac:dyDescent="0.35">
      <c r="A68" s="129" t="s">
        <v>56</v>
      </c>
      <c r="B68" s="129"/>
      <c r="C68" s="129"/>
      <c r="D68" s="129"/>
      <c r="E68" s="129"/>
      <c r="F68" s="39"/>
      <c r="G68" s="39"/>
      <c r="H68" s="11"/>
      <c r="I68" s="11"/>
      <c r="J68" s="11"/>
      <c r="K68" s="11"/>
      <c r="L68" s="11"/>
      <c r="M68" s="11"/>
      <c r="N68" s="11"/>
      <c r="O68" s="11"/>
      <c r="P68" s="11"/>
      <c r="Q68" s="129" t="s">
        <v>57</v>
      </c>
      <c r="R68" s="129"/>
      <c r="S68" s="129"/>
      <c r="T68" s="129"/>
      <c r="U68" s="129"/>
      <c r="V68" s="129"/>
      <c r="W68" s="129"/>
      <c r="X68" s="12"/>
      <c r="Y68" s="39"/>
      <c r="Z68" s="39"/>
      <c r="AA68" s="39"/>
      <c r="AB68" s="11"/>
      <c r="AC68" s="11"/>
      <c r="AD68" s="11"/>
      <c r="AE68" s="11"/>
      <c r="AF68" s="11"/>
      <c r="AG68" s="11"/>
      <c r="AH68" s="11"/>
      <c r="AI68" s="129" t="s">
        <v>58</v>
      </c>
      <c r="AJ68" s="129"/>
      <c r="AK68" s="129"/>
      <c r="AL68" s="130"/>
      <c r="AM68" s="130"/>
      <c r="AN68" s="13" t="s">
        <v>46</v>
      </c>
      <c r="AO68" s="130"/>
      <c r="AP68" s="130"/>
    </row>
    <row r="69" spans="1:45" s="14" customFormat="1" ht="13.5" thickTop="1" x14ac:dyDescent="0.2">
      <c r="R69" s="15"/>
      <c r="S69" s="15"/>
      <c r="T69" s="15"/>
      <c r="U69" s="15"/>
      <c r="V69" s="15"/>
      <c r="W69" s="15"/>
      <c r="X69" s="15"/>
    </row>
    <row r="70" spans="1:45" s="14" customFormat="1" ht="12.75" x14ac:dyDescent="0.2">
      <c r="R70" s="15"/>
      <c r="S70" s="15"/>
      <c r="T70" s="15"/>
      <c r="U70" s="15"/>
      <c r="V70" s="15"/>
      <c r="W70" s="15"/>
      <c r="X70" s="15"/>
    </row>
    <row r="71" spans="1:45" s="16" customFormat="1" ht="36" x14ac:dyDescent="0.55000000000000004">
      <c r="A71" s="156" t="str">
        <f>'Fase Grupos'!$AM$6</f>
        <v>Campeonato Nacional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</row>
    <row r="72" spans="1:45" s="17" customFormat="1" ht="26.25" x14ac:dyDescent="0.4">
      <c r="A72" s="157" t="s">
        <v>39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</row>
    <row r="73" spans="1:45" s="7" customFormat="1" ht="19.5" thickBot="1" x14ac:dyDescent="0.35">
      <c r="A73" s="158" t="str">
        <f>CONCATENATE(SORTEIO!B12," ",SORTEIO!B14)</f>
        <v>Juvenil Masculino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R73" s="8"/>
      <c r="S73" s="8"/>
      <c r="T73" s="8"/>
      <c r="U73" s="8"/>
      <c r="V73" s="8"/>
      <c r="W73" s="8"/>
      <c r="X73" s="8"/>
    </row>
    <row r="74" spans="1:45" s="17" customFormat="1" ht="27.75" thickTop="1" thickBot="1" x14ac:dyDescent="0.45">
      <c r="A74" s="159" t="s">
        <v>40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1"/>
    </row>
    <row r="75" spans="1:45" s="7" customFormat="1" ht="20.25" thickTop="1" thickBot="1" x14ac:dyDescent="0.35">
      <c r="A75" s="143" t="s">
        <v>41</v>
      </c>
      <c r="B75" s="144"/>
      <c r="C75" s="144"/>
      <c r="D75" s="144"/>
      <c r="E75" s="144"/>
      <c r="F75" s="144"/>
      <c r="G75" s="145"/>
      <c r="H75" s="143" t="s">
        <v>42</v>
      </c>
      <c r="I75" s="144"/>
      <c r="J75" s="144"/>
      <c r="K75" s="144"/>
      <c r="L75" s="144"/>
      <c r="M75" s="144"/>
      <c r="N75" s="145"/>
      <c r="O75" s="143" t="s">
        <v>43</v>
      </c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5"/>
      <c r="AC75" s="143" t="s">
        <v>44</v>
      </c>
      <c r="AD75" s="144"/>
      <c r="AE75" s="144"/>
      <c r="AF75" s="144"/>
      <c r="AG75" s="144"/>
      <c r="AH75" s="144"/>
      <c r="AI75" s="145"/>
      <c r="AJ75" s="143" t="s">
        <v>45</v>
      </c>
      <c r="AK75" s="144"/>
      <c r="AL75" s="144"/>
      <c r="AM75" s="144"/>
      <c r="AN75" s="144"/>
      <c r="AO75" s="144"/>
      <c r="AP75" s="145"/>
    </row>
    <row r="76" spans="1:45" s="18" customFormat="1" ht="63" thickTop="1" thickBot="1" x14ac:dyDescent="0.95">
      <c r="A76" s="149">
        <v>14</v>
      </c>
      <c r="B76" s="150"/>
      <c r="C76" s="150"/>
      <c r="D76" s="150"/>
      <c r="E76" s="150"/>
      <c r="F76" s="150"/>
      <c r="G76" s="151"/>
      <c r="H76" s="163" t="s">
        <v>117</v>
      </c>
      <c r="I76" s="164"/>
      <c r="J76" s="164"/>
      <c r="K76" s="164"/>
      <c r="L76" s="164"/>
      <c r="M76" s="164"/>
      <c r="N76" s="165"/>
      <c r="O76" s="152"/>
      <c r="P76" s="150"/>
      <c r="Q76" s="150"/>
      <c r="R76" s="150"/>
      <c r="S76" s="150"/>
      <c r="T76" s="150"/>
      <c r="U76" s="150"/>
      <c r="V76" s="150"/>
      <c r="W76" s="150"/>
      <c r="X76" s="10" t="s">
        <v>46</v>
      </c>
      <c r="Y76" s="150"/>
      <c r="Z76" s="150"/>
      <c r="AA76" s="150"/>
      <c r="AB76" s="151"/>
      <c r="AC76" s="153"/>
      <c r="AD76" s="154"/>
      <c r="AE76" s="154"/>
      <c r="AF76" s="154"/>
      <c r="AG76" s="154"/>
      <c r="AH76" s="154"/>
      <c r="AI76" s="155"/>
      <c r="AJ76" s="153"/>
      <c r="AK76" s="154"/>
      <c r="AL76" s="154"/>
      <c r="AM76" s="154"/>
      <c r="AN76" s="154"/>
      <c r="AO76" s="154"/>
      <c r="AP76" s="155"/>
      <c r="AS76" s="7"/>
    </row>
    <row r="77" spans="1:45" s="7" customFormat="1" ht="20.25" thickTop="1" thickBot="1" x14ac:dyDescent="0.35">
      <c r="R77" s="8"/>
      <c r="S77" s="8"/>
      <c r="T77" s="8"/>
      <c r="U77" s="8"/>
      <c r="V77" s="8"/>
      <c r="W77" s="8"/>
      <c r="X77" s="8"/>
    </row>
    <row r="78" spans="1:45" s="7" customFormat="1" ht="20.25" thickTop="1" thickBot="1" x14ac:dyDescent="0.35">
      <c r="A78" s="143" t="s">
        <v>47</v>
      </c>
      <c r="B78" s="144"/>
      <c r="C78" s="145"/>
      <c r="D78" s="143" t="s">
        <v>48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5"/>
      <c r="R78" s="146" t="s">
        <v>115</v>
      </c>
      <c r="S78" s="147"/>
      <c r="T78" s="147"/>
      <c r="U78" s="147"/>
      <c r="V78" s="147"/>
      <c r="W78" s="147"/>
      <c r="X78" s="148"/>
      <c r="Y78" s="143" t="s">
        <v>50</v>
      </c>
      <c r="Z78" s="144"/>
      <c r="AA78" s="145"/>
      <c r="AB78" s="143" t="s">
        <v>51</v>
      </c>
      <c r="AC78" s="144"/>
      <c r="AD78" s="145"/>
      <c r="AE78" s="143" t="s">
        <v>52</v>
      </c>
      <c r="AF78" s="144"/>
      <c r="AG78" s="145"/>
      <c r="AH78" s="143" t="s">
        <v>53</v>
      </c>
      <c r="AI78" s="144"/>
      <c r="AJ78" s="145"/>
      <c r="AK78" s="143" t="s">
        <v>54</v>
      </c>
      <c r="AL78" s="144"/>
      <c r="AM78" s="145"/>
      <c r="AN78" s="143" t="s">
        <v>55</v>
      </c>
      <c r="AO78" s="144"/>
      <c r="AP78" s="145"/>
    </row>
    <row r="79" spans="1:45" s="19" customFormat="1" ht="48" thickTop="1" thickBot="1" x14ac:dyDescent="0.75">
      <c r="A79" s="131"/>
      <c r="B79" s="132"/>
      <c r="C79" s="133"/>
      <c r="D79" s="134" t="str">
        <f>'Mapa 16'!M19</f>
        <v/>
      </c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6"/>
      <c r="R79" s="137" t="str">
        <f>'Mapa 16'!M20</f>
        <v/>
      </c>
      <c r="S79" s="138"/>
      <c r="T79" s="138"/>
      <c r="U79" s="138"/>
      <c r="V79" s="138"/>
      <c r="W79" s="138"/>
      <c r="X79" s="139"/>
      <c r="Y79" s="140"/>
      <c r="Z79" s="141"/>
      <c r="AA79" s="142"/>
      <c r="AB79" s="140"/>
      <c r="AC79" s="141"/>
      <c r="AD79" s="142"/>
      <c r="AE79" s="140"/>
      <c r="AF79" s="141"/>
      <c r="AG79" s="142"/>
      <c r="AH79" s="140"/>
      <c r="AI79" s="141"/>
      <c r="AJ79" s="142"/>
      <c r="AK79" s="140"/>
      <c r="AL79" s="141"/>
      <c r="AM79" s="142"/>
      <c r="AN79" s="140"/>
      <c r="AO79" s="141"/>
      <c r="AP79" s="142"/>
      <c r="AS79" s="20"/>
    </row>
    <row r="80" spans="1:45" s="19" customFormat="1" ht="48" customHeight="1" thickTop="1" thickBot="1" x14ac:dyDescent="0.75">
      <c r="A80" s="131"/>
      <c r="B80" s="132"/>
      <c r="C80" s="133"/>
      <c r="D80" s="134" t="str">
        <f>'Mapa 16'!M24</f>
        <v/>
      </c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6"/>
      <c r="R80" s="137" t="str">
        <f>'Mapa 16'!M25</f>
        <v/>
      </c>
      <c r="S80" s="138"/>
      <c r="T80" s="138"/>
      <c r="U80" s="138"/>
      <c r="V80" s="138"/>
      <c r="W80" s="138"/>
      <c r="X80" s="139"/>
      <c r="Y80" s="140"/>
      <c r="Z80" s="141"/>
      <c r="AA80" s="142"/>
      <c r="AB80" s="140"/>
      <c r="AC80" s="141"/>
      <c r="AD80" s="142"/>
      <c r="AE80" s="140"/>
      <c r="AF80" s="141"/>
      <c r="AG80" s="142"/>
      <c r="AH80" s="140"/>
      <c r="AI80" s="141"/>
      <c r="AJ80" s="142"/>
      <c r="AK80" s="140"/>
      <c r="AL80" s="141"/>
      <c r="AM80" s="142"/>
      <c r="AN80" s="140"/>
      <c r="AO80" s="141"/>
      <c r="AP80" s="142"/>
    </row>
    <row r="81" spans="1:45" s="7" customFormat="1" ht="24" customHeight="1" thickTop="1" x14ac:dyDescent="0.3">
      <c r="R81" s="8"/>
      <c r="S81" s="8"/>
      <c r="T81" s="8"/>
      <c r="U81" s="8"/>
      <c r="V81" s="8"/>
      <c r="W81" s="8"/>
      <c r="X81" s="8"/>
    </row>
    <row r="82" spans="1:45" s="7" customFormat="1" ht="19.5" thickBot="1" x14ac:dyDescent="0.35">
      <c r="A82" s="129" t="s">
        <v>56</v>
      </c>
      <c r="B82" s="129"/>
      <c r="C82" s="129"/>
      <c r="D82" s="129"/>
      <c r="E82" s="129"/>
      <c r="F82" s="39"/>
      <c r="G82" s="39"/>
      <c r="H82" s="11"/>
      <c r="I82" s="11"/>
      <c r="J82" s="11"/>
      <c r="K82" s="11"/>
      <c r="L82" s="11"/>
      <c r="M82" s="11"/>
      <c r="N82" s="11"/>
      <c r="O82" s="11"/>
      <c r="P82" s="11"/>
      <c r="Q82" s="129" t="s">
        <v>57</v>
      </c>
      <c r="R82" s="129"/>
      <c r="S82" s="129"/>
      <c r="T82" s="129"/>
      <c r="U82" s="129"/>
      <c r="V82" s="129"/>
      <c r="W82" s="129"/>
      <c r="X82" s="12"/>
      <c r="Y82" s="39"/>
      <c r="Z82" s="39"/>
      <c r="AA82" s="39"/>
      <c r="AB82" s="11"/>
      <c r="AC82" s="11"/>
      <c r="AD82" s="11"/>
      <c r="AE82" s="11"/>
      <c r="AF82" s="11"/>
      <c r="AG82" s="11"/>
      <c r="AH82" s="11"/>
      <c r="AI82" s="129" t="s">
        <v>58</v>
      </c>
      <c r="AJ82" s="129"/>
      <c r="AK82" s="129"/>
      <c r="AL82" s="130"/>
      <c r="AM82" s="130"/>
      <c r="AN82" s="13" t="s">
        <v>46</v>
      </c>
      <c r="AO82" s="130"/>
      <c r="AP82" s="130"/>
    </row>
    <row r="83" spans="1:45" s="14" customFormat="1" ht="13.5" thickTop="1" x14ac:dyDescent="0.2">
      <c r="R83" s="15"/>
      <c r="S83" s="15"/>
      <c r="T83" s="15"/>
      <c r="U83" s="15"/>
      <c r="V83" s="15"/>
      <c r="W83" s="15"/>
      <c r="X83" s="15"/>
    </row>
    <row r="84" spans="1:45" s="14" customFormat="1" ht="12.75" x14ac:dyDescent="0.2">
      <c r="R84" s="15"/>
      <c r="S84" s="15"/>
      <c r="T84" s="15"/>
      <c r="U84" s="15"/>
      <c r="V84" s="15"/>
      <c r="W84" s="15"/>
      <c r="X84" s="15"/>
    </row>
    <row r="85" spans="1:45" s="16" customFormat="1" ht="36" x14ac:dyDescent="0.55000000000000004">
      <c r="A85" s="156" t="str">
        <f>'Fase Grupos'!$AM$6</f>
        <v>Campeonato Nacional</v>
      </c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</row>
    <row r="86" spans="1:45" s="17" customFormat="1" ht="26.25" x14ac:dyDescent="0.4">
      <c r="A86" s="157" t="s">
        <v>39</v>
      </c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</row>
    <row r="87" spans="1:45" s="7" customFormat="1" ht="19.5" thickBot="1" x14ac:dyDescent="0.35">
      <c r="A87" s="158" t="str">
        <f>CONCATENATE(SORTEIO!B12," ",SORTEIO!B14)</f>
        <v>Juvenil Masculino</v>
      </c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R87" s="8"/>
      <c r="S87" s="8"/>
      <c r="T87" s="8"/>
      <c r="U87" s="8"/>
      <c r="V87" s="8"/>
      <c r="W87" s="8"/>
      <c r="X87" s="8"/>
    </row>
    <row r="88" spans="1:45" s="17" customFormat="1" ht="27.75" thickTop="1" thickBot="1" x14ac:dyDescent="0.45">
      <c r="A88" s="159" t="s">
        <v>40</v>
      </c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1"/>
    </row>
    <row r="89" spans="1:45" s="7" customFormat="1" ht="20.25" thickTop="1" thickBot="1" x14ac:dyDescent="0.35">
      <c r="A89" s="143" t="s">
        <v>41</v>
      </c>
      <c r="B89" s="144"/>
      <c r="C89" s="144"/>
      <c r="D89" s="144"/>
      <c r="E89" s="144"/>
      <c r="F89" s="144"/>
      <c r="G89" s="145"/>
      <c r="H89" s="143" t="s">
        <v>42</v>
      </c>
      <c r="I89" s="144"/>
      <c r="J89" s="144"/>
      <c r="K89" s="144"/>
      <c r="L89" s="144"/>
      <c r="M89" s="144"/>
      <c r="N89" s="145"/>
      <c r="O89" s="143" t="s">
        <v>43</v>
      </c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5"/>
      <c r="AC89" s="143" t="s">
        <v>44</v>
      </c>
      <c r="AD89" s="144"/>
      <c r="AE89" s="144"/>
      <c r="AF89" s="144"/>
      <c r="AG89" s="144"/>
      <c r="AH89" s="144"/>
      <c r="AI89" s="145"/>
      <c r="AJ89" s="143" t="s">
        <v>45</v>
      </c>
      <c r="AK89" s="144"/>
      <c r="AL89" s="144"/>
      <c r="AM89" s="144"/>
      <c r="AN89" s="144"/>
      <c r="AO89" s="144"/>
      <c r="AP89" s="145"/>
    </row>
    <row r="90" spans="1:45" s="18" customFormat="1" ht="63" thickTop="1" thickBot="1" x14ac:dyDescent="0.95">
      <c r="A90" s="149">
        <v>15</v>
      </c>
      <c r="B90" s="150"/>
      <c r="C90" s="150"/>
      <c r="D90" s="150"/>
      <c r="E90" s="150"/>
      <c r="F90" s="150"/>
      <c r="G90" s="151"/>
      <c r="H90" s="163" t="s">
        <v>117</v>
      </c>
      <c r="I90" s="164"/>
      <c r="J90" s="164"/>
      <c r="K90" s="164"/>
      <c r="L90" s="164"/>
      <c r="M90" s="164"/>
      <c r="N90" s="165"/>
      <c r="O90" s="152"/>
      <c r="P90" s="150"/>
      <c r="Q90" s="150"/>
      <c r="R90" s="150"/>
      <c r="S90" s="150"/>
      <c r="T90" s="150"/>
      <c r="U90" s="150"/>
      <c r="V90" s="150"/>
      <c r="W90" s="150"/>
      <c r="X90" s="10" t="s">
        <v>46</v>
      </c>
      <c r="Y90" s="150"/>
      <c r="Z90" s="150"/>
      <c r="AA90" s="150"/>
      <c r="AB90" s="151"/>
      <c r="AC90" s="153"/>
      <c r="AD90" s="154"/>
      <c r="AE90" s="154"/>
      <c r="AF90" s="154"/>
      <c r="AG90" s="154"/>
      <c r="AH90" s="154"/>
      <c r="AI90" s="155"/>
      <c r="AJ90" s="153"/>
      <c r="AK90" s="154"/>
      <c r="AL90" s="154"/>
      <c r="AM90" s="154"/>
      <c r="AN90" s="154"/>
      <c r="AO90" s="154"/>
      <c r="AP90" s="155"/>
      <c r="AS90" s="7"/>
    </row>
    <row r="91" spans="1:45" s="7" customFormat="1" ht="20.25" thickTop="1" thickBot="1" x14ac:dyDescent="0.35">
      <c r="R91" s="8"/>
      <c r="S91" s="8"/>
      <c r="T91" s="8"/>
      <c r="U91" s="8"/>
      <c r="V91" s="8"/>
      <c r="W91" s="8"/>
      <c r="X91" s="8"/>
    </row>
    <row r="92" spans="1:45" s="7" customFormat="1" ht="20.25" thickTop="1" thickBot="1" x14ac:dyDescent="0.35">
      <c r="A92" s="143" t="s">
        <v>47</v>
      </c>
      <c r="B92" s="144"/>
      <c r="C92" s="145"/>
      <c r="D92" s="143" t="s">
        <v>48</v>
      </c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5"/>
      <c r="R92" s="146" t="s">
        <v>115</v>
      </c>
      <c r="S92" s="147"/>
      <c r="T92" s="147"/>
      <c r="U92" s="147"/>
      <c r="V92" s="147"/>
      <c r="W92" s="147"/>
      <c r="X92" s="148"/>
      <c r="Y92" s="143" t="s">
        <v>50</v>
      </c>
      <c r="Z92" s="144"/>
      <c r="AA92" s="145"/>
      <c r="AB92" s="143" t="s">
        <v>51</v>
      </c>
      <c r="AC92" s="144"/>
      <c r="AD92" s="145"/>
      <c r="AE92" s="143" t="s">
        <v>52</v>
      </c>
      <c r="AF92" s="144"/>
      <c r="AG92" s="145"/>
      <c r="AH92" s="143" t="s">
        <v>53</v>
      </c>
      <c r="AI92" s="144"/>
      <c r="AJ92" s="145"/>
      <c r="AK92" s="143" t="s">
        <v>54</v>
      </c>
      <c r="AL92" s="144"/>
      <c r="AM92" s="145"/>
      <c r="AN92" s="143" t="s">
        <v>55</v>
      </c>
      <c r="AO92" s="144"/>
      <c r="AP92" s="145"/>
    </row>
    <row r="93" spans="1:45" s="19" customFormat="1" ht="48" thickTop="1" thickBot="1" x14ac:dyDescent="0.75">
      <c r="A93" s="131"/>
      <c r="B93" s="132"/>
      <c r="C93" s="133"/>
      <c r="D93" s="134" t="str">
        <f>'Mapa 16'!M28</f>
        <v/>
      </c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6"/>
      <c r="R93" s="137" t="str">
        <f>'Mapa 16'!M29</f>
        <v/>
      </c>
      <c r="S93" s="138"/>
      <c r="T93" s="138"/>
      <c r="U93" s="138"/>
      <c r="V93" s="138"/>
      <c r="W93" s="138"/>
      <c r="X93" s="139"/>
      <c r="Y93" s="140"/>
      <c r="Z93" s="141"/>
      <c r="AA93" s="142"/>
      <c r="AB93" s="140"/>
      <c r="AC93" s="141"/>
      <c r="AD93" s="142"/>
      <c r="AE93" s="140"/>
      <c r="AF93" s="141"/>
      <c r="AG93" s="142"/>
      <c r="AH93" s="140"/>
      <c r="AI93" s="141"/>
      <c r="AJ93" s="142"/>
      <c r="AK93" s="140"/>
      <c r="AL93" s="141"/>
      <c r="AM93" s="142"/>
      <c r="AN93" s="140"/>
      <c r="AO93" s="141"/>
      <c r="AP93" s="142"/>
      <c r="AS93" s="20"/>
    </row>
    <row r="94" spans="1:45" s="19" customFormat="1" ht="48" customHeight="1" thickTop="1" thickBot="1" x14ac:dyDescent="0.75">
      <c r="A94" s="131"/>
      <c r="B94" s="132"/>
      <c r="C94" s="133"/>
      <c r="D94" s="134" t="str">
        <f>'Mapa 16'!M33</f>
        <v/>
      </c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6"/>
      <c r="R94" s="137" t="str">
        <f>'Mapa 16'!M34</f>
        <v/>
      </c>
      <c r="S94" s="138"/>
      <c r="T94" s="138"/>
      <c r="U94" s="138"/>
      <c r="V94" s="138"/>
      <c r="W94" s="138"/>
      <c r="X94" s="139"/>
      <c r="Y94" s="140"/>
      <c r="Z94" s="141"/>
      <c r="AA94" s="142"/>
      <c r="AB94" s="140"/>
      <c r="AC94" s="141"/>
      <c r="AD94" s="142"/>
      <c r="AE94" s="140"/>
      <c r="AF94" s="141"/>
      <c r="AG94" s="142"/>
      <c r="AH94" s="140"/>
      <c r="AI94" s="141"/>
      <c r="AJ94" s="142"/>
      <c r="AK94" s="140"/>
      <c r="AL94" s="141"/>
      <c r="AM94" s="142"/>
      <c r="AN94" s="140"/>
      <c r="AO94" s="141"/>
      <c r="AP94" s="142"/>
    </row>
    <row r="95" spans="1:45" s="7" customFormat="1" ht="24" customHeight="1" thickTop="1" x14ac:dyDescent="0.3">
      <c r="R95" s="8"/>
      <c r="S95" s="8"/>
      <c r="T95" s="8"/>
      <c r="U95" s="8"/>
      <c r="V95" s="8"/>
      <c r="W95" s="8"/>
      <c r="X95" s="8"/>
    </row>
    <row r="96" spans="1:45" s="7" customFormat="1" ht="19.5" thickBot="1" x14ac:dyDescent="0.35">
      <c r="A96" s="129" t="s">
        <v>56</v>
      </c>
      <c r="B96" s="129"/>
      <c r="C96" s="129"/>
      <c r="D96" s="129"/>
      <c r="E96" s="129"/>
      <c r="F96" s="39"/>
      <c r="G96" s="39"/>
      <c r="H96" s="11"/>
      <c r="I96" s="11"/>
      <c r="J96" s="11"/>
      <c r="K96" s="11"/>
      <c r="L96" s="11"/>
      <c r="M96" s="11"/>
      <c r="N96" s="11"/>
      <c r="O96" s="11"/>
      <c r="P96" s="11"/>
      <c r="Q96" s="129" t="s">
        <v>57</v>
      </c>
      <c r="R96" s="129"/>
      <c r="S96" s="129"/>
      <c r="T96" s="129"/>
      <c r="U96" s="129"/>
      <c r="V96" s="129"/>
      <c r="W96" s="129"/>
      <c r="X96" s="12"/>
      <c r="Y96" s="39"/>
      <c r="Z96" s="39"/>
      <c r="AA96" s="39"/>
      <c r="AB96" s="11"/>
      <c r="AC96" s="11"/>
      <c r="AD96" s="11"/>
      <c r="AE96" s="11"/>
      <c r="AF96" s="11"/>
      <c r="AG96" s="11"/>
      <c r="AH96" s="11"/>
      <c r="AI96" s="129" t="s">
        <v>58</v>
      </c>
      <c r="AJ96" s="129"/>
      <c r="AK96" s="129"/>
      <c r="AL96" s="130"/>
      <c r="AM96" s="130"/>
      <c r="AN96" s="13" t="s">
        <v>46</v>
      </c>
      <c r="AO96" s="130"/>
      <c r="AP96" s="130"/>
    </row>
    <row r="97" spans="1:45" s="14" customFormat="1" ht="13.5" thickTop="1" x14ac:dyDescent="0.2">
      <c r="R97" s="15"/>
      <c r="S97" s="15"/>
      <c r="T97" s="15"/>
      <c r="U97" s="15"/>
      <c r="V97" s="15"/>
      <c r="W97" s="15"/>
      <c r="X97" s="15"/>
    </row>
    <row r="98" spans="1:45" s="14" customFormat="1" ht="12.75" x14ac:dyDescent="0.2">
      <c r="R98" s="15"/>
      <c r="S98" s="15"/>
      <c r="T98" s="15"/>
      <c r="U98" s="15"/>
      <c r="V98" s="15"/>
      <c r="W98" s="15"/>
      <c r="X98" s="15"/>
    </row>
    <row r="99" spans="1:45" s="16" customFormat="1" ht="36" x14ac:dyDescent="0.55000000000000004">
      <c r="A99" s="156" t="str">
        <f>'Fase Grupos'!$AM$6</f>
        <v>Campeonato Nacional</v>
      </c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</row>
    <row r="100" spans="1:45" s="17" customFormat="1" ht="26.25" x14ac:dyDescent="0.4">
      <c r="A100" s="157" t="s">
        <v>39</v>
      </c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</row>
    <row r="101" spans="1:45" s="7" customFormat="1" ht="19.5" thickBot="1" x14ac:dyDescent="0.35">
      <c r="A101" s="158" t="str">
        <f>CONCATENATE(SORTEIO!B12," ",SORTEIO!B14)</f>
        <v>Juvenil Masculino</v>
      </c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R101" s="8"/>
      <c r="S101" s="8"/>
      <c r="T101" s="8"/>
      <c r="U101" s="8"/>
      <c r="V101" s="8"/>
      <c r="W101" s="8"/>
      <c r="X101" s="8"/>
    </row>
    <row r="102" spans="1:45" s="17" customFormat="1" ht="27.75" thickTop="1" thickBot="1" x14ac:dyDescent="0.45">
      <c r="A102" s="159" t="s">
        <v>40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1"/>
    </row>
    <row r="103" spans="1:45" s="7" customFormat="1" ht="20.25" thickTop="1" thickBot="1" x14ac:dyDescent="0.35">
      <c r="A103" s="143" t="s">
        <v>41</v>
      </c>
      <c r="B103" s="144"/>
      <c r="C103" s="144"/>
      <c r="D103" s="144"/>
      <c r="E103" s="144"/>
      <c r="F103" s="144"/>
      <c r="G103" s="145"/>
      <c r="H103" s="143" t="s">
        <v>42</v>
      </c>
      <c r="I103" s="144"/>
      <c r="J103" s="144"/>
      <c r="K103" s="144"/>
      <c r="L103" s="144"/>
      <c r="M103" s="144"/>
      <c r="N103" s="145"/>
      <c r="O103" s="143" t="s">
        <v>43</v>
      </c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5"/>
      <c r="AC103" s="143" t="s">
        <v>44</v>
      </c>
      <c r="AD103" s="144"/>
      <c r="AE103" s="144"/>
      <c r="AF103" s="144"/>
      <c r="AG103" s="144"/>
      <c r="AH103" s="144"/>
      <c r="AI103" s="145"/>
      <c r="AJ103" s="143" t="s">
        <v>45</v>
      </c>
      <c r="AK103" s="144"/>
      <c r="AL103" s="144"/>
      <c r="AM103" s="144"/>
      <c r="AN103" s="144"/>
      <c r="AO103" s="144"/>
      <c r="AP103" s="145"/>
    </row>
    <row r="104" spans="1:45" s="18" customFormat="1" ht="63" thickTop="1" thickBot="1" x14ac:dyDescent="0.95">
      <c r="A104" s="149">
        <v>16</v>
      </c>
      <c r="B104" s="150"/>
      <c r="C104" s="150"/>
      <c r="D104" s="150"/>
      <c r="E104" s="150"/>
      <c r="F104" s="150"/>
      <c r="G104" s="151"/>
      <c r="H104" s="163" t="s">
        <v>117</v>
      </c>
      <c r="I104" s="164"/>
      <c r="J104" s="164"/>
      <c r="K104" s="164"/>
      <c r="L104" s="164"/>
      <c r="M104" s="164"/>
      <c r="N104" s="165"/>
      <c r="O104" s="152"/>
      <c r="P104" s="150"/>
      <c r="Q104" s="150"/>
      <c r="R104" s="150"/>
      <c r="S104" s="150"/>
      <c r="T104" s="150"/>
      <c r="U104" s="150"/>
      <c r="V104" s="150"/>
      <c r="W104" s="150"/>
      <c r="X104" s="10" t="s">
        <v>46</v>
      </c>
      <c r="Y104" s="150"/>
      <c r="Z104" s="150"/>
      <c r="AA104" s="150"/>
      <c r="AB104" s="151"/>
      <c r="AC104" s="153"/>
      <c r="AD104" s="154"/>
      <c r="AE104" s="154"/>
      <c r="AF104" s="154"/>
      <c r="AG104" s="154"/>
      <c r="AH104" s="154"/>
      <c r="AI104" s="155"/>
      <c r="AJ104" s="153"/>
      <c r="AK104" s="154"/>
      <c r="AL104" s="154"/>
      <c r="AM104" s="154"/>
      <c r="AN104" s="154"/>
      <c r="AO104" s="154"/>
      <c r="AP104" s="155"/>
      <c r="AS104" s="7"/>
    </row>
    <row r="105" spans="1:45" s="7" customFormat="1" ht="20.25" thickTop="1" thickBot="1" x14ac:dyDescent="0.35">
      <c r="R105" s="8"/>
      <c r="S105" s="8"/>
      <c r="T105" s="8"/>
      <c r="U105" s="8"/>
      <c r="V105" s="8"/>
      <c r="W105" s="8"/>
      <c r="X105" s="8"/>
    </row>
    <row r="106" spans="1:45" s="7" customFormat="1" ht="20.25" thickTop="1" thickBot="1" x14ac:dyDescent="0.35">
      <c r="A106" s="143" t="s">
        <v>47</v>
      </c>
      <c r="B106" s="144"/>
      <c r="C106" s="145"/>
      <c r="D106" s="143" t="s">
        <v>48</v>
      </c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5"/>
      <c r="R106" s="146" t="s">
        <v>115</v>
      </c>
      <c r="S106" s="147"/>
      <c r="T106" s="147"/>
      <c r="U106" s="147"/>
      <c r="V106" s="147"/>
      <c r="W106" s="147"/>
      <c r="X106" s="148"/>
      <c r="Y106" s="143" t="s">
        <v>50</v>
      </c>
      <c r="Z106" s="144"/>
      <c r="AA106" s="145"/>
      <c r="AB106" s="143" t="s">
        <v>51</v>
      </c>
      <c r="AC106" s="144"/>
      <c r="AD106" s="145"/>
      <c r="AE106" s="143" t="s">
        <v>52</v>
      </c>
      <c r="AF106" s="144"/>
      <c r="AG106" s="145"/>
      <c r="AH106" s="143" t="s">
        <v>53</v>
      </c>
      <c r="AI106" s="144"/>
      <c r="AJ106" s="145"/>
      <c r="AK106" s="143" t="s">
        <v>54</v>
      </c>
      <c r="AL106" s="144"/>
      <c r="AM106" s="145"/>
      <c r="AN106" s="143" t="s">
        <v>55</v>
      </c>
      <c r="AO106" s="144"/>
      <c r="AP106" s="145"/>
    </row>
    <row r="107" spans="1:45" s="19" customFormat="1" ht="48" thickTop="1" thickBot="1" x14ac:dyDescent="0.75">
      <c r="A107" s="131"/>
      <c r="B107" s="132"/>
      <c r="C107" s="133"/>
      <c r="D107" s="134" t="str">
        <f>'Mapa 16'!M38</f>
        <v/>
      </c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6"/>
      <c r="R107" s="137" t="str">
        <f>'Mapa 16'!M39</f>
        <v/>
      </c>
      <c r="S107" s="138"/>
      <c r="T107" s="138"/>
      <c r="U107" s="138"/>
      <c r="V107" s="138"/>
      <c r="W107" s="138"/>
      <c r="X107" s="139"/>
      <c r="Y107" s="140"/>
      <c r="Z107" s="141"/>
      <c r="AA107" s="142"/>
      <c r="AB107" s="140"/>
      <c r="AC107" s="141"/>
      <c r="AD107" s="142"/>
      <c r="AE107" s="140"/>
      <c r="AF107" s="141"/>
      <c r="AG107" s="142"/>
      <c r="AH107" s="140"/>
      <c r="AI107" s="141"/>
      <c r="AJ107" s="142"/>
      <c r="AK107" s="140"/>
      <c r="AL107" s="141"/>
      <c r="AM107" s="142"/>
      <c r="AN107" s="140"/>
      <c r="AO107" s="141"/>
      <c r="AP107" s="142"/>
      <c r="AS107" s="20"/>
    </row>
    <row r="108" spans="1:45" s="19" customFormat="1" ht="48" customHeight="1" thickTop="1" thickBot="1" x14ac:dyDescent="0.75">
      <c r="A108" s="131"/>
      <c r="B108" s="132"/>
      <c r="C108" s="133"/>
      <c r="D108" s="134" t="str">
        <f>'Mapa 16'!M43</f>
        <v/>
      </c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6"/>
      <c r="R108" s="137" t="str">
        <f>'Mapa 16'!M44</f>
        <v/>
      </c>
      <c r="S108" s="138"/>
      <c r="T108" s="138"/>
      <c r="U108" s="138"/>
      <c r="V108" s="138"/>
      <c r="W108" s="138"/>
      <c r="X108" s="139"/>
      <c r="Y108" s="140"/>
      <c r="Z108" s="141"/>
      <c r="AA108" s="142"/>
      <c r="AB108" s="140"/>
      <c r="AC108" s="141"/>
      <c r="AD108" s="142"/>
      <c r="AE108" s="140"/>
      <c r="AF108" s="141"/>
      <c r="AG108" s="142"/>
      <c r="AH108" s="140"/>
      <c r="AI108" s="141"/>
      <c r="AJ108" s="142"/>
      <c r="AK108" s="140"/>
      <c r="AL108" s="141"/>
      <c r="AM108" s="142"/>
      <c r="AN108" s="140"/>
      <c r="AO108" s="141"/>
      <c r="AP108" s="142"/>
    </row>
    <row r="109" spans="1:45" s="7" customFormat="1" ht="24" customHeight="1" thickTop="1" x14ac:dyDescent="0.3">
      <c r="R109" s="8"/>
      <c r="S109" s="8"/>
      <c r="T109" s="8"/>
      <c r="U109" s="8"/>
      <c r="V109" s="8"/>
      <c r="W109" s="8"/>
      <c r="X109" s="8"/>
    </row>
    <row r="110" spans="1:45" s="7" customFormat="1" ht="19.5" thickBot="1" x14ac:dyDescent="0.35">
      <c r="A110" s="129" t="s">
        <v>56</v>
      </c>
      <c r="B110" s="129"/>
      <c r="C110" s="129"/>
      <c r="D110" s="129"/>
      <c r="E110" s="129"/>
      <c r="F110" s="39"/>
      <c r="G110" s="39"/>
      <c r="H110" s="11"/>
      <c r="I110" s="11"/>
      <c r="J110" s="11"/>
      <c r="K110" s="11"/>
      <c r="L110" s="11"/>
      <c r="M110" s="11"/>
      <c r="N110" s="11"/>
      <c r="O110" s="11"/>
      <c r="P110" s="11"/>
      <c r="Q110" s="129" t="s">
        <v>57</v>
      </c>
      <c r="R110" s="129"/>
      <c r="S110" s="129"/>
      <c r="T110" s="129"/>
      <c r="U110" s="129"/>
      <c r="V110" s="129"/>
      <c r="W110" s="129"/>
      <c r="X110" s="12"/>
      <c r="Y110" s="39"/>
      <c r="Z110" s="39"/>
      <c r="AA110" s="39"/>
      <c r="AB110" s="11"/>
      <c r="AC110" s="11"/>
      <c r="AD110" s="11"/>
      <c r="AE110" s="11"/>
      <c r="AF110" s="11"/>
      <c r="AG110" s="11"/>
      <c r="AH110" s="11"/>
      <c r="AI110" s="129" t="s">
        <v>58</v>
      </c>
      <c r="AJ110" s="129"/>
      <c r="AK110" s="129"/>
      <c r="AL110" s="130"/>
      <c r="AM110" s="130"/>
      <c r="AN110" s="13" t="s">
        <v>46</v>
      </c>
      <c r="AO110" s="130"/>
      <c r="AP110" s="130"/>
    </row>
    <row r="111" spans="1:45" s="14" customFormat="1" ht="13.5" thickTop="1" x14ac:dyDescent="0.2">
      <c r="R111" s="15"/>
      <c r="S111" s="15"/>
      <c r="T111" s="15"/>
      <c r="U111" s="15"/>
      <c r="V111" s="15"/>
      <c r="W111" s="15"/>
      <c r="X111" s="15"/>
    </row>
    <row r="112" spans="1:45" s="14" customFormat="1" ht="12.75" x14ac:dyDescent="0.2">
      <c r="R112" s="15"/>
      <c r="S112" s="15"/>
      <c r="T112" s="15"/>
      <c r="U112" s="15"/>
      <c r="V112" s="15"/>
      <c r="W112" s="15"/>
      <c r="X112" s="15"/>
    </row>
  </sheetData>
  <sheetProtection algorithmName="SHA-512" hashValue="TnzEUQaAgHwhq1cuipGMZviI9XLg4YATMyRm3jsC9LmPnxw462GLgmfbmEllrl1hva3ge6gL7+Xq1SfxcP4Xqw==" saltValue="Vt/0zZ5iQM/RJLnn+7Q7fQ==" spinCount="100000" sheet="1" objects="1" scenarios="1"/>
  <mergeCells count="376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  <mergeCell ref="A82:E82"/>
    <mergeCell ref="Q82:W82"/>
    <mergeCell ref="AI82:AK82"/>
    <mergeCell ref="AL82:AM82"/>
    <mergeCell ref="AO82:AP82"/>
    <mergeCell ref="A85:AP85"/>
    <mergeCell ref="A86:AP86"/>
    <mergeCell ref="A87:N87"/>
    <mergeCell ref="A88:AP88"/>
    <mergeCell ref="A89:G89"/>
    <mergeCell ref="H89:N89"/>
    <mergeCell ref="O89:AB89"/>
    <mergeCell ref="AC89:AI89"/>
    <mergeCell ref="AJ89:AP89"/>
    <mergeCell ref="A90:G90"/>
    <mergeCell ref="H90:N90"/>
    <mergeCell ref="O90:W90"/>
    <mergeCell ref="Y90:AB90"/>
    <mergeCell ref="AC90:AI90"/>
    <mergeCell ref="AJ90:AP90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10:E110"/>
    <mergeCell ref="Q110:W110"/>
    <mergeCell ref="AI110:AK110"/>
    <mergeCell ref="AL110:AM110"/>
    <mergeCell ref="AO110:AP110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/>
  <dimension ref="A1:AS84"/>
  <sheetViews>
    <sheetView zoomScale="70" zoomScaleNormal="70" workbookViewId="0">
      <selection activeCell="H76" sqref="H76:N76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156" t="str">
        <f>'Fase Grupos'!$AM$6</f>
        <v>Campeonato Nacional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45" s="17" customFormat="1" ht="26.25" x14ac:dyDescent="0.4">
      <c r="A2" s="157" t="s">
        <v>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</row>
    <row r="3" spans="1:45" s="7" customFormat="1" ht="19.5" thickBot="1" x14ac:dyDescent="0.35">
      <c r="A3" s="158" t="str">
        <f>CONCATENATE(SORTEIO!B12," ",SORTEIO!B14)</f>
        <v>Juvenil Masculino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159" t="s">
        <v>40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1"/>
    </row>
    <row r="5" spans="1:45" s="7" customFormat="1" ht="20.25" thickTop="1" thickBot="1" x14ac:dyDescent="0.35">
      <c r="A5" s="143" t="s">
        <v>41</v>
      </c>
      <c r="B5" s="144"/>
      <c r="C5" s="144"/>
      <c r="D5" s="144"/>
      <c r="E5" s="144"/>
      <c r="F5" s="144"/>
      <c r="G5" s="145"/>
      <c r="H5" s="143" t="s">
        <v>42</v>
      </c>
      <c r="I5" s="144"/>
      <c r="J5" s="144"/>
      <c r="K5" s="144"/>
      <c r="L5" s="144"/>
      <c r="M5" s="144"/>
      <c r="N5" s="145"/>
      <c r="O5" s="143" t="s">
        <v>43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5"/>
      <c r="AC5" s="143" t="s">
        <v>44</v>
      </c>
      <c r="AD5" s="144"/>
      <c r="AE5" s="144"/>
      <c r="AF5" s="144"/>
      <c r="AG5" s="144"/>
      <c r="AH5" s="144"/>
      <c r="AI5" s="145"/>
      <c r="AJ5" s="143" t="s">
        <v>45</v>
      </c>
      <c r="AK5" s="144"/>
      <c r="AL5" s="144"/>
      <c r="AM5" s="144"/>
      <c r="AN5" s="144"/>
      <c r="AO5" s="144"/>
      <c r="AP5" s="145"/>
    </row>
    <row r="6" spans="1:45" s="18" customFormat="1" ht="63" thickTop="1" thickBot="1" x14ac:dyDescent="0.95">
      <c r="A6" s="149">
        <v>17</v>
      </c>
      <c r="B6" s="150"/>
      <c r="C6" s="150"/>
      <c r="D6" s="150"/>
      <c r="E6" s="150"/>
      <c r="F6" s="150"/>
      <c r="G6" s="151"/>
      <c r="H6" s="163" t="s">
        <v>118</v>
      </c>
      <c r="I6" s="164"/>
      <c r="J6" s="164"/>
      <c r="K6" s="164"/>
      <c r="L6" s="164"/>
      <c r="M6" s="164"/>
      <c r="N6" s="165"/>
      <c r="O6" s="152"/>
      <c r="P6" s="150"/>
      <c r="Q6" s="150"/>
      <c r="R6" s="150"/>
      <c r="S6" s="150"/>
      <c r="T6" s="150"/>
      <c r="U6" s="150"/>
      <c r="V6" s="150"/>
      <c r="W6" s="150"/>
      <c r="X6" s="10" t="s">
        <v>46</v>
      </c>
      <c r="Y6" s="150"/>
      <c r="Z6" s="150"/>
      <c r="AA6" s="150"/>
      <c r="AB6" s="151"/>
      <c r="AC6" s="153"/>
      <c r="AD6" s="154"/>
      <c r="AE6" s="154"/>
      <c r="AF6" s="154"/>
      <c r="AG6" s="154"/>
      <c r="AH6" s="154"/>
      <c r="AI6" s="155"/>
      <c r="AJ6" s="153"/>
      <c r="AK6" s="154"/>
      <c r="AL6" s="154"/>
      <c r="AM6" s="154"/>
      <c r="AN6" s="154"/>
      <c r="AO6" s="154"/>
      <c r="AP6" s="155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143" t="s">
        <v>47</v>
      </c>
      <c r="B8" s="144"/>
      <c r="C8" s="145"/>
      <c r="D8" s="143" t="s">
        <v>48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46" t="s">
        <v>115</v>
      </c>
      <c r="S8" s="147"/>
      <c r="T8" s="147"/>
      <c r="U8" s="147"/>
      <c r="V8" s="147"/>
      <c r="W8" s="147"/>
      <c r="X8" s="148"/>
      <c r="Y8" s="143" t="s">
        <v>50</v>
      </c>
      <c r="Z8" s="144"/>
      <c r="AA8" s="145"/>
      <c r="AB8" s="143" t="s">
        <v>51</v>
      </c>
      <c r="AC8" s="144"/>
      <c r="AD8" s="145"/>
      <c r="AE8" s="143" t="s">
        <v>52</v>
      </c>
      <c r="AF8" s="144"/>
      <c r="AG8" s="145"/>
      <c r="AH8" s="143" t="s">
        <v>53</v>
      </c>
      <c r="AI8" s="144"/>
      <c r="AJ8" s="145"/>
      <c r="AK8" s="143" t="s">
        <v>54</v>
      </c>
      <c r="AL8" s="144"/>
      <c r="AM8" s="145"/>
      <c r="AN8" s="143" t="s">
        <v>55</v>
      </c>
      <c r="AO8" s="144"/>
      <c r="AP8" s="145"/>
    </row>
    <row r="9" spans="1:45" s="19" customFormat="1" ht="48" thickTop="1" thickBot="1" x14ac:dyDescent="0.75">
      <c r="A9" s="131"/>
      <c r="B9" s="132"/>
      <c r="C9" s="133"/>
      <c r="D9" s="134" t="str">
        <f>'Mapa 16'!V11</f>
        <v/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137" t="str">
        <f>'Mapa 16'!V12</f>
        <v/>
      </c>
      <c r="S9" s="138"/>
      <c r="T9" s="138"/>
      <c r="U9" s="138"/>
      <c r="V9" s="138"/>
      <c r="W9" s="138"/>
      <c r="X9" s="139"/>
      <c r="Y9" s="140"/>
      <c r="Z9" s="141"/>
      <c r="AA9" s="142"/>
      <c r="AB9" s="140"/>
      <c r="AC9" s="141"/>
      <c r="AD9" s="142"/>
      <c r="AE9" s="140"/>
      <c r="AF9" s="141"/>
      <c r="AG9" s="142"/>
      <c r="AH9" s="140"/>
      <c r="AI9" s="141"/>
      <c r="AJ9" s="142"/>
      <c r="AK9" s="140"/>
      <c r="AL9" s="141"/>
      <c r="AM9" s="142"/>
      <c r="AN9" s="140"/>
      <c r="AO9" s="141"/>
      <c r="AP9" s="142"/>
      <c r="AS9" s="20"/>
    </row>
    <row r="10" spans="1:45" s="19" customFormat="1" ht="48" customHeight="1" thickTop="1" thickBot="1" x14ac:dyDescent="0.75">
      <c r="A10" s="131"/>
      <c r="B10" s="132"/>
      <c r="C10" s="133"/>
      <c r="D10" s="134" t="str">
        <f>'Mapa 16'!V21</f>
        <v/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  <c r="R10" s="137" t="str">
        <f>'Mapa 16'!V22</f>
        <v/>
      </c>
      <c r="S10" s="138"/>
      <c r="T10" s="138"/>
      <c r="U10" s="138"/>
      <c r="V10" s="138"/>
      <c r="W10" s="138"/>
      <c r="X10" s="139"/>
      <c r="Y10" s="140"/>
      <c r="Z10" s="141"/>
      <c r="AA10" s="142"/>
      <c r="AB10" s="140"/>
      <c r="AC10" s="141"/>
      <c r="AD10" s="142"/>
      <c r="AE10" s="140"/>
      <c r="AF10" s="141"/>
      <c r="AG10" s="142"/>
      <c r="AH10" s="140"/>
      <c r="AI10" s="141"/>
      <c r="AJ10" s="142"/>
      <c r="AK10" s="140"/>
      <c r="AL10" s="141"/>
      <c r="AM10" s="142"/>
      <c r="AN10" s="140"/>
      <c r="AO10" s="141"/>
      <c r="AP10" s="142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129" t="s">
        <v>56</v>
      </c>
      <c r="B12" s="129"/>
      <c r="C12" s="129"/>
      <c r="D12" s="129"/>
      <c r="E12" s="129"/>
      <c r="F12" s="22"/>
      <c r="G12" s="22"/>
      <c r="H12" s="11"/>
      <c r="I12" s="11"/>
      <c r="J12" s="11"/>
      <c r="K12" s="11"/>
      <c r="L12" s="11"/>
      <c r="M12" s="11"/>
      <c r="N12" s="11"/>
      <c r="O12" s="11"/>
      <c r="P12" s="11"/>
      <c r="Q12" s="129" t="s">
        <v>57</v>
      </c>
      <c r="R12" s="129"/>
      <c r="S12" s="129"/>
      <c r="T12" s="129"/>
      <c r="U12" s="129"/>
      <c r="V12" s="129"/>
      <c r="W12" s="129"/>
      <c r="X12" s="12"/>
      <c r="Y12" s="22"/>
      <c r="Z12" s="22"/>
      <c r="AA12" s="22"/>
      <c r="AB12" s="11"/>
      <c r="AC12" s="11"/>
      <c r="AD12" s="11"/>
      <c r="AE12" s="11"/>
      <c r="AF12" s="11"/>
      <c r="AG12" s="11"/>
      <c r="AH12" s="11"/>
      <c r="AI12" s="129" t="s">
        <v>58</v>
      </c>
      <c r="AJ12" s="129"/>
      <c r="AK12" s="129"/>
      <c r="AL12" s="130"/>
      <c r="AM12" s="130"/>
      <c r="AN12" s="13" t="s">
        <v>46</v>
      </c>
      <c r="AO12" s="130"/>
      <c r="AP12" s="130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x14ac:dyDescent="0.55000000000000004">
      <c r="A15" s="156" t="str">
        <f>'Fase Grupos'!$AM$6</f>
        <v>Campeonato Nacional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</row>
    <row r="16" spans="1:45" s="17" customFormat="1" ht="26.25" x14ac:dyDescent="0.4">
      <c r="A16" s="157" t="s">
        <v>39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</row>
    <row r="17" spans="1:45" s="7" customFormat="1" ht="19.5" thickBot="1" x14ac:dyDescent="0.35">
      <c r="A17" s="158" t="str">
        <f>CONCATENATE(SORTEIO!B12," ",SORTEIO!B14)</f>
        <v>Juvenil Masculino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R17" s="8"/>
      <c r="S17" s="8"/>
      <c r="T17" s="8"/>
      <c r="U17" s="8"/>
      <c r="V17" s="8"/>
      <c r="W17" s="8"/>
      <c r="X17" s="8"/>
    </row>
    <row r="18" spans="1:45" s="17" customFormat="1" ht="27.75" thickTop="1" thickBot="1" x14ac:dyDescent="0.45">
      <c r="A18" s="159" t="s">
        <v>40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1"/>
    </row>
    <row r="19" spans="1:45" s="7" customFormat="1" ht="20.25" thickTop="1" thickBot="1" x14ac:dyDescent="0.35">
      <c r="A19" s="143" t="s">
        <v>41</v>
      </c>
      <c r="B19" s="144"/>
      <c r="C19" s="144"/>
      <c r="D19" s="144"/>
      <c r="E19" s="144"/>
      <c r="F19" s="144"/>
      <c r="G19" s="145"/>
      <c r="H19" s="143" t="s">
        <v>42</v>
      </c>
      <c r="I19" s="144"/>
      <c r="J19" s="144"/>
      <c r="K19" s="144"/>
      <c r="L19" s="144"/>
      <c r="M19" s="144"/>
      <c r="N19" s="145"/>
      <c r="O19" s="143" t="s">
        <v>43</v>
      </c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5"/>
      <c r="AC19" s="143" t="s">
        <v>44</v>
      </c>
      <c r="AD19" s="144"/>
      <c r="AE19" s="144"/>
      <c r="AF19" s="144"/>
      <c r="AG19" s="144"/>
      <c r="AH19" s="144"/>
      <c r="AI19" s="145"/>
      <c r="AJ19" s="143" t="s">
        <v>45</v>
      </c>
      <c r="AK19" s="144"/>
      <c r="AL19" s="144"/>
      <c r="AM19" s="144"/>
      <c r="AN19" s="144"/>
      <c r="AO19" s="144"/>
      <c r="AP19" s="145"/>
    </row>
    <row r="20" spans="1:45" s="18" customFormat="1" ht="63" thickTop="1" thickBot="1" x14ac:dyDescent="0.95">
      <c r="A20" s="149">
        <v>18</v>
      </c>
      <c r="B20" s="150"/>
      <c r="C20" s="150"/>
      <c r="D20" s="150"/>
      <c r="E20" s="150"/>
      <c r="F20" s="150"/>
      <c r="G20" s="151"/>
      <c r="H20" s="163" t="s">
        <v>118</v>
      </c>
      <c r="I20" s="164"/>
      <c r="J20" s="164"/>
      <c r="K20" s="164"/>
      <c r="L20" s="164"/>
      <c r="M20" s="164"/>
      <c r="N20" s="165"/>
      <c r="O20" s="152"/>
      <c r="P20" s="150"/>
      <c r="Q20" s="150"/>
      <c r="R20" s="150"/>
      <c r="S20" s="150"/>
      <c r="T20" s="150"/>
      <c r="U20" s="150"/>
      <c r="V20" s="150"/>
      <c r="W20" s="150"/>
      <c r="X20" s="10" t="s">
        <v>46</v>
      </c>
      <c r="Y20" s="150"/>
      <c r="Z20" s="150"/>
      <c r="AA20" s="150"/>
      <c r="AB20" s="151"/>
      <c r="AC20" s="153"/>
      <c r="AD20" s="154"/>
      <c r="AE20" s="154"/>
      <c r="AF20" s="154"/>
      <c r="AG20" s="154"/>
      <c r="AH20" s="154"/>
      <c r="AI20" s="155"/>
      <c r="AJ20" s="153"/>
      <c r="AK20" s="154"/>
      <c r="AL20" s="154"/>
      <c r="AM20" s="154"/>
      <c r="AN20" s="154"/>
      <c r="AO20" s="154"/>
      <c r="AP20" s="155"/>
      <c r="AS20" s="7"/>
    </row>
    <row r="21" spans="1:45" s="7" customFormat="1" ht="20.25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thickTop="1" thickBot="1" x14ac:dyDescent="0.35">
      <c r="A22" s="143" t="s">
        <v>47</v>
      </c>
      <c r="B22" s="144"/>
      <c r="C22" s="145"/>
      <c r="D22" s="143" t="s">
        <v>48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5"/>
      <c r="R22" s="146" t="s">
        <v>115</v>
      </c>
      <c r="S22" s="147"/>
      <c r="T22" s="147"/>
      <c r="U22" s="147"/>
      <c r="V22" s="147"/>
      <c r="W22" s="147"/>
      <c r="X22" s="148"/>
      <c r="Y22" s="143" t="s">
        <v>50</v>
      </c>
      <c r="Z22" s="144"/>
      <c r="AA22" s="145"/>
      <c r="AB22" s="143" t="s">
        <v>51</v>
      </c>
      <c r="AC22" s="144"/>
      <c r="AD22" s="145"/>
      <c r="AE22" s="143" t="s">
        <v>52</v>
      </c>
      <c r="AF22" s="144"/>
      <c r="AG22" s="145"/>
      <c r="AH22" s="143" t="s">
        <v>53</v>
      </c>
      <c r="AI22" s="144"/>
      <c r="AJ22" s="145"/>
      <c r="AK22" s="143" t="s">
        <v>54</v>
      </c>
      <c r="AL22" s="144"/>
      <c r="AM22" s="145"/>
      <c r="AN22" s="143" t="s">
        <v>55</v>
      </c>
      <c r="AO22" s="144"/>
      <c r="AP22" s="145"/>
    </row>
    <row r="23" spans="1:45" s="19" customFormat="1" ht="48" thickTop="1" thickBot="1" x14ac:dyDescent="0.75">
      <c r="A23" s="131"/>
      <c r="B23" s="132"/>
      <c r="C23" s="133"/>
      <c r="D23" s="134" t="str">
        <f>'Mapa 16'!V31</f>
        <v/>
      </c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6"/>
      <c r="R23" s="137" t="str">
        <f>'Mapa 16'!V32</f>
        <v/>
      </c>
      <c r="S23" s="138"/>
      <c r="T23" s="138"/>
      <c r="U23" s="138"/>
      <c r="V23" s="138"/>
      <c r="W23" s="138"/>
      <c r="X23" s="139"/>
      <c r="Y23" s="140"/>
      <c r="Z23" s="141"/>
      <c r="AA23" s="142"/>
      <c r="AB23" s="140"/>
      <c r="AC23" s="141"/>
      <c r="AD23" s="142"/>
      <c r="AE23" s="140"/>
      <c r="AF23" s="141"/>
      <c r="AG23" s="142"/>
      <c r="AH23" s="140"/>
      <c r="AI23" s="141"/>
      <c r="AJ23" s="142"/>
      <c r="AK23" s="140"/>
      <c r="AL23" s="141"/>
      <c r="AM23" s="142"/>
      <c r="AN23" s="140"/>
      <c r="AO23" s="141"/>
      <c r="AP23" s="142"/>
      <c r="AS23" s="20"/>
    </row>
    <row r="24" spans="1:45" s="19" customFormat="1" ht="48" customHeight="1" thickTop="1" thickBot="1" x14ac:dyDescent="0.75">
      <c r="A24" s="131"/>
      <c r="B24" s="132"/>
      <c r="C24" s="133"/>
      <c r="D24" s="134" t="str">
        <f>'Mapa 16'!V41</f>
        <v/>
      </c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7" t="str">
        <f>'Mapa 16'!V42</f>
        <v/>
      </c>
      <c r="S24" s="138"/>
      <c r="T24" s="138"/>
      <c r="U24" s="138"/>
      <c r="V24" s="138"/>
      <c r="W24" s="138"/>
      <c r="X24" s="139"/>
      <c r="Y24" s="140"/>
      <c r="Z24" s="141"/>
      <c r="AA24" s="142"/>
      <c r="AB24" s="140"/>
      <c r="AC24" s="141"/>
      <c r="AD24" s="142"/>
      <c r="AE24" s="140"/>
      <c r="AF24" s="141"/>
      <c r="AG24" s="142"/>
      <c r="AH24" s="140"/>
      <c r="AI24" s="141"/>
      <c r="AJ24" s="142"/>
      <c r="AK24" s="140"/>
      <c r="AL24" s="141"/>
      <c r="AM24" s="142"/>
      <c r="AN24" s="140"/>
      <c r="AO24" s="141"/>
      <c r="AP24" s="142"/>
    </row>
    <row r="25" spans="1:45" s="7" customFormat="1" ht="24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thickBot="1" x14ac:dyDescent="0.35">
      <c r="A26" s="129" t="s">
        <v>56</v>
      </c>
      <c r="B26" s="129"/>
      <c r="C26" s="129"/>
      <c r="D26" s="129"/>
      <c r="E26" s="129"/>
      <c r="F26" s="22"/>
      <c r="G26" s="22"/>
      <c r="H26" s="11"/>
      <c r="I26" s="11"/>
      <c r="J26" s="11"/>
      <c r="K26" s="11"/>
      <c r="L26" s="11"/>
      <c r="M26" s="11"/>
      <c r="N26" s="11"/>
      <c r="O26" s="11"/>
      <c r="P26" s="11"/>
      <c r="Q26" s="129" t="s">
        <v>57</v>
      </c>
      <c r="R26" s="129"/>
      <c r="S26" s="129"/>
      <c r="T26" s="129"/>
      <c r="U26" s="129"/>
      <c r="V26" s="129"/>
      <c r="W26" s="129"/>
      <c r="X26" s="12"/>
      <c r="Y26" s="22"/>
      <c r="Z26" s="22"/>
      <c r="AA26" s="22"/>
      <c r="AB26" s="11"/>
      <c r="AC26" s="11"/>
      <c r="AD26" s="11"/>
      <c r="AE26" s="11"/>
      <c r="AF26" s="11"/>
      <c r="AG26" s="11"/>
      <c r="AH26" s="11"/>
      <c r="AI26" s="129" t="s">
        <v>58</v>
      </c>
      <c r="AJ26" s="129"/>
      <c r="AK26" s="129"/>
      <c r="AL26" s="130"/>
      <c r="AM26" s="130"/>
      <c r="AN26" s="13" t="s">
        <v>46</v>
      </c>
      <c r="AO26" s="130"/>
      <c r="AP26" s="130"/>
    </row>
    <row r="27" spans="1:45" s="14" customFormat="1" ht="13.5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x14ac:dyDescent="0.2">
      <c r="R28" s="15"/>
      <c r="S28" s="15"/>
      <c r="T28" s="15"/>
      <c r="U28" s="15"/>
      <c r="V28" s="15"/>
      <c r="W28" s="15"/>
      <c r="X28" s="15"/>
    </row>
    <row r="29" spans="1:45" s="16" customFormat="1" ht="36" x14ac:dyDescent="0.55000000000000004">
      <c r="A29" s="156" t="str">
        <f>'Fase Grupos'!$AM$6</f>
        <v>Campeonato Nacional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</row>
    <row r="30" spans="1:45" s="17" customFormat="1" ht="26.25" x14ac:dyDescent="0.4">
      <c r="A30" s="157" t="s">
        <v>39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</row>
    <row r="31" spans="1:45" s="7" customFormat="1" ht="19.5" thickBot="1" x14ac:dyDescent="0.35">
      <c r="A31" s="158" t="str">
        <f>CONCATENATE(SORTEIO!B12," ",SORTEIO!B14)</f>
        <v>Juvenil Masculino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R31" s="8"/>
      <c r="S31" s="8"/>
      <c r="T31" s="8"/>
      <c r="U31" s="8"/>
      <c r="V31" s="8"/>
      <c r="W31" s="8"/>
      <c r="X31" s="8"/>
    </row>
    <row r="32" spans="1:45" s="17" customFormat="1" ht="27.75" thickTop="1" thickBot="1" x14ac:dyDescent="0.45">
      <c r="A32" s="159" t="s">
        <v>40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1"/>
    </row>
    <row r="33" spans="1:45" s="7" customFormat="1" ht="20.25" thickTop="1" thickBot="1" x14ac:dyDescent="0.35">
      <c r="A33" s="143" t="s">
        <v>41</v>
      </c>
      <c r="B33" s="144"/>
      <c r="C33" s="144"/>
      <c r="D33" s="144"/>
      <c r="E33" s="144"/>
      <c r="F33" s="144"/>
      <c r="G33" s="145"/>
      <c r="H33" s="143" t="s">
        <v>42</v>
      </c>
      <c r="I33" s="144"/>
      <c r="J33" s="144"/>
      <c r="K33" s="144"/>
      <c r="L33" s="144"/>
      <c r="M33" s="144"/>
      <c r="N33" s="145"/>
      <c r="O33" s="143" t="s">
        <v>43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5"/>
      <c r="AC33" s="143" t="s">
        <v>44</v>
      </c>
      <c r="AD33" s="144"/>
      <c r="AE33" s="144"/>
      <c r="AF33" s="144"/>
      <c r="AG33" s="144"/>
      <c r="AH33" s="144"/>
      <c r="AI33" s="145"/>
      <c r="AJ33" s="143" t="s">
        <v>45</v>
      </c>
      <c r="AK33" s="144"/>
      <c r="AL33" s="144"/>
      <c r="AM33" s="144"/>
      <c r="AN33" s="144"/>
      <c r="AO33" s="144"/>
      <c r="AP33" s="145"/>
    </row>
    <row r="34" spans="1:45" s="18" customFormat="1" ht="63" thickTop="1" thickBot="1" x14ac:dyDescent="0.95">
      <c r="A34" s="149">
        <v>19</v>
      </c>
      <c r="B34" s="150"/>
      <c r="C34" s="150"/>
      <c r="D34" s="150"/>
      <c r="E34" s="150"/>
      <c r="F34" s="150"/>
      <c r="G34" s="151"/>
      <c r="H34" s="163" t="s">
        <v>126</v>
      </c>
      <c r="I34" s="164"/>
      <c r="J34" s="164"/>
      <c r="K34" s="164"/>
      <c r="L34" s="164"/>
      <c r="M34" s="164"/>
      <c r="N34" s="165"/>
      <c r="O34" s="152"/>
      <c r="P34" s="150"/>
      <c r="Q34" s="150"/>
      <c r="R34" s="150"/>
      <c r="S34" s="150"/>
      <c r="T34" s="150"/>
      <c r="U34" s="150"/>
      <c r="V34" s="150"/>
      <c r="W34" s="150"/>
      <c r="X34" s="10" t="s">
        <v>46</v>
      </c>
      <c r="Y34" s="150"/>
      <c r="Z34" s="150"/>
      <c r="AA34" s="150"/>
      <c r="AB34" s="151"/>
      <c r="AC34" s="153"/>
      <c r="AD34" s="154"/>
      <c r="AE34" s="154"/>
      <c r="AF34" s="154"/>
      <c r="AG34" s="154"/>
      <c r="AH34" s="154"/>
      <c r="AI34" s="155"/>
      <c r="AJ34" s="153"/>
      <c r="AK34" s="154"/>
      <c r="AL34" s="154"/>
      <c r="AM34" s="154"/>
      <c r="AN34" s="154"/>
      <c r="AO34" s="154"/>
      <c r="AP34" s="155"/>
      <c r="AS34" s="7"/>
    </row>
    <row r="35" spans="1:45" s="7" customFormat="1" ht="20.25" thickTop="1" thickBot="1" x14ac:dyDescent="0.35">
      <c r="R35" s="8"/>
      <c r="S35" s="8"/>
      <c r="T35" s="8"/>
      <c r="U35" s="8"/>
      <c r="V35" s="8"/>
      <c r="W35" s="8"/>
      <c r="X35" s="8"/>
    </row>
    <row r="36" spans="1:45" s="7" customFormat="1" ht="20.25" thickTop="1" thickBot="1" x14ac:dyDescent="0.35">
      <c r="A36" s="143" t="s">
        <v>47</v>
      </c>
      <c r="B36" s="144"/>
      <c r="C36" s="145"/>
      <c r="D36" s="143" t="s">
        <v>48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5"/>
      <c r="R36" s="146" t="s">
        <v>115</v>
      </c>
      <c r="S36" s="147"/>
      <c r="T36" s="147"/>
      <c r="U36" s="147"/>
      <c r="V36" s="147"/>
      <c r="W36" s="147"/>
      <c r="X36" s="148"/>
      <c r="Y36" s="143" t="s">
        <v>50</v>
      </c>
      <c r="Z36" s="144"/>
      <c r="AA36" s="145"/>
      <c r="AB36" s="143" t="s">
        <v>51</v>
      </c>
      <c r="AC36" s="144"/>
      <c r="AD36" s="145"/>
      <c r="AE36" s="143" t="s">
        <v>52</v>
      </c>
      <c r="AF36" s="144"/>
      <c r="AG36" s="145"/>
      <c r="AH36" s="143" t="s">
        <v>53</v>
      </c>
      <c r="AI36" s="144"/>
      <c r="AJ36" s="145"/>
      <c r="AK36" s="143" t="s">
        <v>54</v>
      </c>
      <c r="AL36" s="144"/>
      <c r="AM36" s="145"/>
      <c r="AN36" s="143" t="s">
        <v>55</v>
      </c>
      <c r="AO36" s="144"/>
      <c r="AP36" s="145"/>
    </row>
    <row r="37" spans="1:45" s="19" customFormat="1" ht="48" thickTop="1" thickBot="1" x14ac:dyDescent="0.75">
      <c r="A37" s="131"/>
      <c r="B37" s="132"/>
      <c r="C37" s="133"/>
      <c r="D37" s="134" t="str">
        <f>'Mapa 16'!K11</f>
        <v/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6"/>
      <c r="R37" s="137" t="str">
        <f>'Mapa 16'!K12</f>
        <v/>
      </c>
      <c r="S37" s="138"/>
      <c r="T37" s="138"/>
      <c r="U37" s="138"/>
      <c r="V37" s="138"/>
      <c r="W37" s="138"/>
      <c r="X37" s="139"/>
      <c r="Y37" s="140"/>
      <c r="Z37" s="141"/>
      <c r="AA37" s="142"/>
      <c r="AB37" s="140"/>
      <c r="AC37" s="141"/>
      <c r="AD37" s="142"/>
      <c r="AE37" s="140"/>
      <c r="AF37" s="141"/>
      <c r="AG37" s="142"/>
      <c r="AH37" s="140"/>
      <c r="AI37" s="141"/>
      <c r="AJ37" s="142"/>
      <c r="AK37" s="140"/>
      <c r="AL37" s="141"/>
      <c r="AM37" s="142"/>
      <c r="AN37" s="140"/>
      <c r="AO37" s="141"/>
      <c r="AP37" s="142"/>
      <c r="AS37" s="20"/>
    </row>
    <row r="38" spans="1:45" s="19" customFormat="1" ht="48" customHeight="1" thickTop="1" thickBot="1" x14ac:dyDescent="0.75">
      <c r="A38" s="131"/>
      <c r="B38" s="132"/>
      <c r="C38" s="133"/>
      <c r="D38" s="134" t="str">
        <f>'Mapa 16'!K16</f>
        <v/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6"/>
      <c r="R38" s="137" t="str">
        <f>'Mapa 16'!K17</f>
        <v/>
      </c>
      <c r="S38" s="138"/>
      <c r="T38" s="138"/>
      <c r="U38" s="138"/>
      <c r="V38" s="138"/>
      <c r="W38" s="138"/>
      <c r="X38" s="139"/>
      <c r="Y38" s="140"/>
      <c r="Z38" s="141"/>
      <c r="AA38" s="142"/>
      <c r="AB38" s="140"/>
      <c r="AC38" s="141"/>
      <c r="AD38" s="142"/>
      <c r="AE38" s="140"/>
      <c r="AF38" s="141"/>
      <c r="AG38" s="142"/>
      <c r="AH38" s="140"/>
      <c r="AI38" s="141"/>
      <c r="AJ38" s="142"/>
      <c r="AK38" s="140"/>
      <c r="AL38" s="141"/>
      <c r="AM38" s="142"/>
      <c r="AN38" s="140"/>
      <c r="AO38" s="141"/>
      <c r="AP38" s="142"/>
    </row>
    <row r="39" spans="1:45" s="7" customFormat="1" ht="24" customHeight="1" thickTop="1" x14ac:dyDescent="0.3">
      <c r="R39" s="8"/>
      <c r="S39" s="8"/>
      <c r="T39" s="8"/>
      <c r="U39" s="8"/>
      <c r="V39" s="8"/>
      <c r="W39" s="8"/>
      <c r="X39" s="8"/>
    </row>
    <row r="40" spans="1:45" s="7" customFormat="1" ht="19.5" thickBot="1" x14ac:dyDescent="0.35">
      <c r="A40" s="129" t="s">
        <v>56</v>
      </c>
      <c r="B40" s="129"/>
      <c r="C40" s="129"/>
      <c r="D40" s="129"/>
      <c r="E40" s="129"/>
      <c r="F40" s="22"/>
      <c r="G40" s="22"/>
      <c r="H40" s="11"/>
      <c r="I40" s="11"/>
      <c r="J40" s="11"/>
      <c r="K40" s="11"/>
      <c r="L40" s="11"/>
      <c r="M40" s="11"/>
      <c r="N40" s="11"/>
      <c r="O40" s="11"/>
      <c r="P40" s="11"/>
      <c r="Q40" s="129" t="s">
        <v>57</v>
      </c>
      <c r="R40" s="129"/>
      <c r="S40" s="129"/>
      <c r="T40" s="129"/>
      <c r="U40" s="129"/>
      <c r="V40" s="129"/>
      <c r="W40" s="129"/>
      <c r="X40" s="12"/>
      <c r="Y40" s="22"/>
      <c r="Z40" s="22"/>
      <c r="AA40" s="22"/>
      <c r="AB40" s="11"/>
      <c r="AC40" s="11"/>
      <c r="AD40" s="11"/>
      <c r="AE40" s="11"/>
      <c r="AF40" s="11"/>
      <c r="AG40" s="11"/>
      <c r="AH40" s="11"/>
      <c r="AI40" s="129" t="s">
        <v>58</v>
      </c>
      <c r="AJ40" s="129"/>
      <c r="AK40" s="129"/>
      <c r="AL40" s="130"/>
      <c r="AM40" s="130"/>
      <c r="AN40" s="13" t="s">
        <v>46</v>
      </c>
      <c r="AO40" s="130"/>
      <c r="AP40" s="130"/>
    </row>
    <row r="41" spans="1:45" s="14" customFormat="1" ht="13.5" thickTop="1" x14ac:dyDescent="0.2">
      <c r="R41" s="15"/>
      <c r="S41" s="15"/>
      <c r="T41" s="15"/>
      <c r="U41" s="15"/>
      <c r="V41" s="15"/>
      <c r="W41" s="15"/>
      <c r="X41" s="15"/>
    </row>
    <row r="42" spans="1:45" s="14" customFormat="1" ht="12.75" x14ac:dyDescent="0.2">
      <c r="R42" s="15"/>
      <c r="S42" s="15"/>
      <c r="T42" s="15"/>
      <c r="U42" s="15"/>
      <c r="V42" s="15"/>
      <c r="W42" s="15"/>
      <c r="X42" s="15"/>
    </row>
    <row r="43" spans="1:45" s="16" customFormat="1" ht="36" x14ac:dyDescent="0.55000000000000004">
      <c r="A43" s="156" t="str">
        <f>'Fase Grupos'!$AM$6</f>
        <v>Campeonato Nacional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</row>
    <row r="44" spans="1:45" s="17" customFormat="1" ht="26.25" x14ac:dyDescent="0.4">
      <c r="A44" s="157" t="s">
        <v>39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</row>
    <row r="45" spans="1:45" s="7" customFormat="1" ht="19.5" thickBot="1" x14ac:dyDescent="0.35">
      <c r="A45" s="158" t="str">
        <f>CONCATENATE(SORTEIO!B12," ",SORTEIO!B14)</f>
        <v>Juvenil Masculino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R45" s="8"/>
      <c r="S45" s="8"/>
      <c r="T45" s="8"/>
      <c r="U45" s="8"/>
      <c r="V45" s="8"/>
      <c r="W45" s="8"/>
      <c r="X45" s="8"/>
    </row>
    <row r="46" spans="1:45" s="17" customFormat="1" ht="27.75" thickTop="1" thickBot="1" x14ac:dyDescent="0.45">
      <c r="A46" s="159" t="s">
        <v>40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1"/>
    </row>
    <row r="47" spans="1:45" s="7" customFormat="1" ht="20.25" thickTop="1" thickBot="1" x14ac:dyDescent="0.35">
      <c r="A47" s="143" t="s">
        <v>41</v>
      </c>
      <c r="B47" s="144"/>
      <c r="C47" s="144"/>
      <c r="D47" s="144"/>
      <c r="E47" s="144"/>
      <c r="F47" s="144"/>
      <c r="G47" s="145"/>
      <c r="H47" s="143" t="s">
        <v>42</v>
      </c>
      <c r="I47" s="144"/>
      <c r="J47" s="144"/>
      <c r="K47" s="144"/>
      <c r="L47" s="144"/>
      <c r="M47" s="144"/>
      <c r="N47" s="145"/>
      <c r="O47" s="143" t="s">
        <v>43</v>
      </c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5"/>
      <c r="AC47" s="143" t="s">
        <v>44</v>
      </c>
      <c r="AD47" s="144"/>
      <c r="AE47" s="144"/>
      <c r="AF47" s="144"/>
      <c r="AG47" s="144"/>
      <c r="AH47" s="144"/>
      <c r="AI47" s="145"/>
      <c r="AJ47" s="143" t="s">
        <v>45</v>
      </c>
      <c r="AK47" s="144"/>
      <c r="AL47" s="144"/>
      <c r="AM47" s="144"/>
      <c r="AN47" s="144"/>
      <c r="AO47" s="144"/>
      <c r="AP47" s="145"/>
    </row>
    <row r="48" spans="1:45" s="18" customFormat="1" ht="63" thickTop="1" thickBot="1" x14ac:dyDescent="0.95">
      <c r="A48" s="149">
        <v>20</v>
      </c>
      <c r="B48" s="150"/>
      <c r="C48" s="150"/>
      <c r="D48" s="150"/>
      <c r="E48" s="150"/>
      <c r="F48" s="150"/>
      <c r="G48" s="151"/>
      <c r="H48" s="163" t="s">
        <v>126</v>
      </c>
      <c r="I48" s="164"/>
      <c r="J48" s="164"/>
      <c r="K48" s="164"/>
      <c r="L48" s="164"/>
      <c r="M48" s="164"/>
      <c r="N48" s="165"/>
      <c r="O48" s="152"/>
      <c r="P48" s="150"/>
      <c r="Q48" s="150"/>
      <c r="R48" s="150"/>
      <c r="S48" s="150"/>
      <c r="T48" s="150"/>
      <c r="U48" s="150"/>
      <c r="V48" s="150"/>
      <c r="W48" s="150"/>
      <c r="X48" s="10" t="s">
        <v>46</v>
      </c>
      <c r="Y48" s="150"/>
      <c r="Z48" s="150"/>
      <c r="AA48" s="150"/>
      <c r="AB48" s="151"/>
      <c r="AC48" s="153"/>
      <c r="AD48" s="154"/>
      <c r="AE48" s="154"/>
      <c r="AF48" s="154"/>
      <c r="AG48" s="154"/>
      <c r="AH48" s="154"/>
      <c r="AI48" s="155"/>
      <c r="AJ48" s="153"/>
      <c r="AK48" s="154"/>
      <c r="AL48" s="154"/>
      <c r="AM48" s="154"/>
      <c r="AN48" s="154"/>
      <c r="AO48" s="154"/>
      <c r="AP48" s="155"/>
      <c r="AS48" s="7"/>
    </row>
    <row r="49" spans="1:45" s="7" customFormat="1" ht="20.25" thickTop="1" thickBot="1" x14ac:dyDescent="0.35">
      <c r="R49" s="8"/>
      <c r="S49" s="8"/>
      <c r="T49" s="8"/>
      <c r="U49" s="8"/>
      <c r="V49" s="8"/>
      <c r="W49" s="8"/>
      <c r="X49" s="8"/>
    </row>
    <row r="50" spans="1:45" s="7" customFormat="1" ht="20.25" thickTop="1" thickBot="1" x14ac:dyDescent="0.35">
      <c r="A50" s="143" t="s">
        <v>47</v>
      </c>
      <c r="B50" s="144"/>
      <c r="C50" s="145"/>
      <c r="D50" s="143" t="s">
        <v>48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5"/>
      <c r="R50" s="146" t="s">
        <v>115</v>
      </c>
      <c r="S50" s="147"/>
      <c r="T50" s="147"/>
      <c r="U50" s="147"/>
      <c r="V50" s="147"/>
      <c r="W50" s="147"/>
      <c r="X50" s="148"/>
      <c r="Y50" s="143" t="s">
        <v>50</v>
      </c>
      <c r="Z50" s="144"/>
      <c r="AA50" s="145"/>
      <c r="AB50" s="143" t="s">
        <v>51</v>
      </c>
      <c r="AC50" s="144"/>
      <c r="AD50" s="145"/>
      <c r="AE50" s="143" t="s">
        <v>52</v>
      </c>
      <c r="AF50" s="144"/>
      <c r="AG50" s="145"/>
      <c r="AH50" s="143" t="s">
        <v>53</v>
      </c>
      <c r="AI50" s="144"/>
      <c r="AJ50" s="145"/>
      <c r="AK50" s="143" t="s">
        <v>54</v>
      </c>
      <c r="AL50" s="144"/>
      <c r="AM50" s="145"/>
      <c r="AN50" s="143" t="s">
        <v>55</v>
      </c>
      <c r="AO50" s="144"/>
      <c r="AP50" s="145"/>
    </row>
    <row r="51" spans="1:45" s="19" customFormat="1" ht="48" thickTop="1" thickBot="1" x14ac:dyDescent="0.75">
      <c r="A51" s="131"/>
      <c r="B51" s="132"/>
      <c r="C51" s="133"/>
      <c r="D51" s="134" t="str">
        <f>'Mapa 16'!K21</f>
        <v/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6"/>
      <c r="R51" s="137" t="str">
        <f>'Mapa 16'!K22</f>
        <v/>
      </c>
      <c r="S51" s="138"/>
      <c r="T51" s="138"/>
      <c r="U51" s="138"/>
      <c r="V51" s="138"/>
      <c r="W51" s="138"/>
      <c r="X51" s="139"/>
      <c r="Y51" s="140"/>
      <c r="Z51" s="141"/>
      <c r="AA51" s="142"/>
      <c r="AB51" s="140"/>
      <c r="AC51" s="141"/>
      <c r="AD51" s="142"/>
      <c r="AE51" s="140"/>
      <c r="AF51" s="141"/>
      <c r="AG51" s="142"/>
      <c r="AH51" s="140"/>
      <c r="AI51" s="141"/>
      <c r="AJ51" s="142"/>
      <c r="AK51" s="140"/>
      <c r="AL51" s="141"/>
      <c r="AM51" s="142"/>
      <c r="AN51" s="140"/>
      <c r="AO51" s="141"/>
      <c r="AP51" s="142"/>
      <c r="AS51" s="20"/>
    </row>
    <row r="52" spans="1:45" s="19" customFormat="1" ht="48" customHeight="1" thickTop="1" thickBot="1" x14ac:dyDescent="0.75">
      <c r="A52" s="131"/>
      <c r="B52" s="132"/>
      <c r="C52" s="133"/>
      <c r="D52" s="134" t="str">
        <f>'Mapa 16'!K26</f>
        <v/>
      </c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6"/>
      <c r="R52" s="137" t="str">
        <f>'Mapa 16'!K27</f>
        <v/>
      </c>
      <c r="S52" s="138"/>
      <c r="T52" s="138"/>
      <c r="U52" s="138"/>
      <c r="V52" s="138"/>
      <c r="W52" s="138"/>
      <c r="X52" s="139"/>
      <c r="Y52" s="140"/>
      <c r="Z52" s="141"/>
      <c r="AA52" s="142"/>
      <c r="AB52" s="140"/>
      <c r="AC52" s="141"/>
      <c r="AD52" s="142"/>
      <c r="AE52" s="140"/>
      <c r="AF52" s="141"/>
      <c r="AG52" s="142"/>
      <c r="AH52" s="140"/>
      <c r="AI52" s="141"/>
      <c r="AJ52" s="142"/>
      <c r="AK52" s="140"/>
      <c r="AL52" s="141"/>
      <c r="AM52" s="142"/>
      <c r="AN52" s="140"/>
      <c r="AO52" s="141"/>
      <c r="AP52" s="142"/>
    </row>
    <row r="53" spans="1:45" s="7" customFormat="1" ht="24" customHeight="1" thickTop="1" x14ac:dyDescent="0.3">
      <c r="R53" s="8"/>
      <c r="S53" s="8"/>
      <c r="T53" s="8"/>
      <c r="U53" s="8"/>
      <c r="V53" s="8"/>
      <c r="W53" s="8"/>
      <c r="X53" s="8"/>
    </row>
    <row r="54" spans="1:45" s="7" customFormat="1" ht="19.5" thickBot="1" x14ac:dyDescent="0.35">
      <c r="A54" s="129" t="s">
        <v>56</v>
      </c>
      <c r="B54" s="129"/>
      <c r="C54" s="129"/>
      <c r="D54" s="129"/>
      <c r="E54" s="129"/>
      <c r="F54" s="22"/>
      <c r="G54" s="22"/>
      <c r="H54" s="11"/>
      <c r="I54" s="11"/>
      <c r="J54" s="11"/>
      <c r="K54" s="11"/>
      <c r="L54" s="11"/>
      <c r="M54" s="11"/>
      <c r="N54" s="11"/>
      <c r="O54" s="11"/>
      <c r="P54" s="11"/>
      <c r="Q54" s="129" t="s">
        <v>57</v>
      </c>
      <c r="R54" s="129"/>
      <c r="S54" s="129"/>
      <c r="T54" s="129"/>
      <c r="U54" s="129"/>
      <c r="V54" s="129"/>
      <c r="W54" s="129"/>
      <c r="X54" s="12"/>
      <c r="Y54" s="22"/>
      <c r="Z54" s="22"/>
      <c r="AA54" s="22"/>
      <c r="AB54" s="11"/>
      <c r="AC54" s="11"/>
      <c r="AD54" s="11"/>
      <c r="AE54" s="11"/>
      <c r="AF54" s="11"/>
      <c r="AG54" s="11"/>
      <c r="AH54" s="11"/>
      <c r="AI54" s="129" t="s">
        <v>58</v>
      </c>
      <c r="AJ54" s="129"/>
      <c r="AK54" s="129"/>
      <c r="AL54" s="130"/>
      <c r="AM54" s="130"/>
      <c r="AN54" s="13" t="s">
        <v>46</v>
      </c>
      <c r="AO54" s="130"/>
      <c r="AP54" s="130"/>
    </row>
    <row r="55" spans="1:45" s="14" customFormat="1" ht="13.5" thickTop="1" x14ac:dyDescent="0.2">
      <c r="R55" s="15"/>
      <c r="S55" s="15"/>
      <c r="T55" s="15"/>
      <c r="U55" s="15"/>
      <c r="V55" s="15"/>
      <c r="W55" s="15"/>
      <c r="X55" s="15"/>
    </row>
    <row r="56" spans="1:45" s="14" customFormat="1" ht="12.75" x14ac:dyDescent="0.2">
      <c r="R56" s="15"/>
      <c r="S56" s="15"/>
      <c r="T56" s="15"/>
      <c r="U56" s="15"/>
      <c r="V56" s="15"/>
      <c r="W56" s="15"/>
      <c r="X56" s="15"/>
    </row>
    <row r="57" spans="1:45" s="16" customFormat="1" ht="36" x14ac:dyDescent="0.55000000000000004">
      <c r="A57" s="156" t="str">
        <f>'Fase Grupos'!$AM$6</f>
        <v>Campeonato Nacional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</row>
    <row r="58" spans="1:45" s="17" customFormat="1" ht="26.25" x14ac:dyDescent="0.4">
      <c r="A58" s="157" t="s">
        <v>39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</row>
    <row r="59" spans="1:45" s="7" customFormat="1" ht="19.5" thickBot="1" x14ac:dyDescent="0.35">
      <c r="A59" s="158" t="str">
        <f>CONCATENATE(SORTEIO!B12," ",SORTEIO!B14)</f>
        <v>Juvenil Masculino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R59" s="8"/>
      <c r="S59" s="8"/>
      <c r="T59" s="8"/>
      <c r="U59" s="8"/>
      <c r="V59" s="8"/>
      <c r="W59" s="8"/>
      <c r="X59" s="8"/>
    </row>
    <row r="60" spans="1:45" s="17" customFormat="1" ht="27.75" thickTop="1" thickBot="1" x14ac:dyDescent="0.45">
      <c r="A60" s="159" t="s">
        <v>40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1"/>
    </row>
    <row r="61" spans="1:45" s="7" customFormat="1" ht="20.25" thickTop="1" thickBot="1" x14ac:dyDescent="0.35">
      <c r="A61" s="143" t="s">
        <v>41</v>
      </c>
      <c r="B61" s="144"/>
      <c r="C61" s="144"/>
      <c r="D61" s="144"/>
      <c r="E61" s="144"/>
      <c r="F61" s="144"/>
      <c r="G61" s="145"/>
      <c r="H61" s="143" t="s">
        <v>42</v>
      </c>
      <c r="I61" s="144"/>
      <c r="J61" s="144"/>
      <c r="K61" s="144"/>
      <c r="L61" s="144"/>
      <c r="M61" s="144"/>
      <c r="N61" s="145"/>
      <c r="O61" s="143" t="s">
        <v>43</v>
      </c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5"/>
      <c r="AC61" s="143" t="s">
        <v>44</v>
      </c>
      <c r="AD61" s="144"/>
      <c r="AE61" s="144"/>
      <c r="AF61" s="144"/>
      <c r="AG61" s="144"/>
      <c r="AH61" s="144"/>
      <c r="AI61" s="145"/>
      <c r="AJ61" s="143" t="s">
        <v>45</v>
      </c>
      <c r="AK61" s="144"/>
      <c r="AL61" s="144"/>
      <c r="AM61" s="144"/>
      <c r="AN61" s="144"/>
      <c r="AO61" s="144"/>
      <c r="AP61" s="145"/>
    </row>
    <row r="62" spans="1:45" s="18" customFormat="1" ht="63" thickTop="1" thickBot="1" x14ac:dyDescent="0.95">
      <c r="A62" s="149">
        <v>21</v>
      </c>
      <c r="B62" s="150"/>
      <c r="C62" s="150"/>
      <c r="D62" s="150"/>
      <c r="E62" s="150"/>
      <c r="F62" s="150"/>
      <c r="G62" s="151"/>
      <c r="H62" s="163" t="s">
        <v>126</v>
      </c>
      <c r="I62" s="164"/>
      <c r="J62" s="164"/>
      <c r="K62" s="164"/>
      <c r="L62" s="164"/>
      <c r="M62" s="164"/>
      <c r="N62" s="165"/>
      <c r="O62" s="152"/>
      <c r="P62" s="150"/>
      <c r="Q62" s="150"/>
      <c r="R62" s="150"/>
      <c r="S62" s="150"/>
      <c r="T62" s="150"/>
      <c r="U62" s="150"/>
      <c r="V62" s="150"/>
      <c r="W62" s="150"/>
      <c r="X62" s="10" t="s">
        <v>46</v>
      </c>
      <c r="Y62" s="150"/>
      <c r="Z62" s="150"/>
      <c r="AA62" s="150"/>
      <c r="AB62" s="151"/>
      <c r="AC62" s="153"/>
      <c r="AD62" s="154"/>
      <c r="AE62" s="154"/>
      <c r="AF62" s="154"/>
      <c r="AG62" s="154"/>
      <c r="AH62" s="154"/>
      <c r="AI62" s="155"/>
      <c r="AJ62" s="153"/>
      <c r="AK62" s="154"/>
      <c r="AL62" s="154"/>
      <c r="AM62" s="154"/>
      <c r="AN62" s="154"/>
      <c r="AO62" s="154"/>
      <c r="AP62" s="155"/>
      <c r="AS62" s="7"/>
    </row>
    <row r="63" spans="1:45" s="7" customFormat="1" ht="20.25" thickTop="1" thickBot="1" x14ac:dyDescent="0.35">
      <c r="R63" s="8"/>
      <c r="S63" s="8"/>
      <c r="T63" s="8"/>
      <c r="U63" s="8"/>
      <c r="V63" s="8"/>
      <c r="W63" s="8"/>
      <c r="X63" s="8"/>
    </row>
    <row r="64" spans="1:45" s="7" customFormat="1" ht="20.25" thickTop="1" thickBot="1" x14ac:dyDescent="0.35">
      <c r="A64" s="143" t="s">
        <v>47</v>
      </c>
      <c r="B64" s="144"/>
      <c r="C64" s="145"/>
      <c r="D64" s="143" t="s">
        <v>48</v>
      </c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5"/>
      <c r="R64" s="146" t="s">
        <v>115</v>
      </c>
      <c r="S64" s="147"/>
      <c r="T64" s="147"/>
      <c r="U64" s="147"/>
      <c r="V64" s="147"/>
      <c r="W64" s="147"/>
      <c r="X64" s="148"/>
      <c r="Y64" s="143" t="s">
        <v>50</v>
      </c>
      <c r="Z64" s="144"/>
      <c r="AA64" s="145"/>
      <c r="AB64" s="143" t="s">
        <v>51</v>
      </c>
      <c r="AC64" s="144"/>
      <c r="AD64" s="145"/>
      <c r="AE64" s="143" t="s">
        <v>52</v>
      </c>
      <c r="AF64" s="144"/>
      <c r="AG64" s="145"/>
      <c r="AH64" s="143" t="s">
        <v>53</v>
      </c>
      <c r="AI64" s="144"/>
      <c r="AJ64" s="145"/>
      <c r="AK64" s="143" t="s">
        <v>54</v>
      </c>
      <c r="AL64" s="144"/>
      <c r="AM64" s="145"/>
      <c r="AN64" s="143" t="s">
        <v>55</v>
      </c>
      <c r="AO64" s="144"/>
      <c r="AP64" s="145"/>
    </row>
    <row r="65" spans="1:45" s="19" customFormat="1" ht="48" thickTop="1" thickBot="1" x14ac:dyDescent="0.75">
      <c r="A65" s="131"/>
      <c r="B65" s="132"/>
      <c r="C65" s="133"/>
      <c r="D65" s="134" t="str">
        <f>'Mapa 16'!K30</f>
        <v/>
      </c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6"/>
      <c r="R65" s="137" t="str">
        <f>'Mapa 16'!K31</f>
        <v/>
      </c>
      <c r="S65" s="138"/>
      <c r="T65" s="138"/>
      <c r="U65" s="138"/>
      <c r="V65" s="138"/>
      <c r="W65" s="138"/>
      <c r="X65" s="139"/>
      <c r="Y65" s="140"/>
      <c r="Z65" s="141"/>
      <c r="AA65" s="142"/>
      <c r="AB65" s="140"/>
      <c r="AC65" s="141"/>
      <c r="AD65" s="142"/>
      <c r="AE65" s="140"/>
      <c r="AF65" s="141"/>
      <c r="AG65" s="142"/>
      <c r="AH65" s="140"/>
      <c r="AI65" s="141"/>
      <c r="AJ65" s="142"/>
      <c r="AK65" s="140"/>
      <c r="AL65" s="141"/>
      <c r="AM65" s="142"/>
      <c r="AN65" s="140"/>
      <c r="AO65" s="141"/>
      <c r="AP65" s="142"/>
      <c r="AS65" s="20"/>
    </row>
    <row r="66" spans="1:45" s="19" customFormat="1" ht="48" customHeight="1" thickTop="1" thickBot="1" x14ac:dyDescent="0.75">
      <c r="A66" s="131"/>
      <c r="B66" s="132"/>
      <c r="C66" s="133"/>
      <c r="D66" s="134" t="str">
        <f>'Mapa 16'!K35</f>
        <v/>
      </c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6"/>
      <c r="R66" s="137" t="str">
        <f>'Mapa 16'!K36</f>
        <v/>
      </c>
      <c r="S66" s="138"/>
      <c r="T66" s="138"/>
      <c r="U66" s="138"/>
      <c r="V66" s="138"/>
      <c r="W66" s="138"/>
      <c r="X66" s="139"/>
      <c r="Y66" s="140"/>
      <c r="Z66" s="141"/>
      <c r="AA66" s="142"/>
      <c r="AB66" s="140"/>
      <c r="AC66" s="141"/>
      <c r="AD66" s="142"/>
      <c r="AE66" s="140"/>
      <c r="AF66" s="141"/>
      <c r="AG66" s="142"/>
      <c r="AH66" s="140"/>
      <c r="AI66" s="141"/>
      <c r="AJ66" s="142"/>
      <c r="AK66" s="140"/>
      <c r="AL66" s="141"/>
      <c r="AM66" s="142"/>
      <c r="AN66" s="140"/>
      <c r="AO66" s="141"/>
      <c r="AP66" s="142"/>
    </row>
    <row r="67" spans="1:45" s="7" customFormat="1" ht="24" customHeight="1" thickTop="1" x14ac:dyDescent="0.3">
      <c r="R67" s="8"/>
      <c r="S67" s="8"/>
      <c r="T67" s="8"/>
      <c r="U67" s="8"/>
      <c r="V67" s="8"/>
      <c r="W67" s="8"/>
      <c r="X67" s="8"/>
    </row>
    <row r="68" spans="1:45" s="7" customFormat="1" ht="19.5" thickBot="1" x14ac:dyDescent="0.35">
      <c r="A68" s="129" t="s">
        <v>56</v>
      </c>
      <c r="B68" s="129"/>
      <c r="C68" s="129"/>
      <c r="D68" s="129"/>
      <c r="E68" s="129"/>
      <c r="F68" s="39"/>
      <c r="G68" s="39"/>
      <c r="H68" s="11"/>
      <c r="I68" s="11"/>
      <c r="J68" s="11"/>
      <c r="K68" s="11"/>
      <c r="L68" s="11"/>
      <c r="M68" s="11"/>
      <c r="N68" s="11"/>
      <c r="O68" s="11"/>
      <c r="P68" s="11"/>
      <c r="Q68" s="129" t="s">
        <v>57</v>
      </c>
      <c r="R68" s="129"/>
      <c r="S68" s="129"/>
      <c r="T68" s="129"/>
      <c r="U68" s="129"/>
      <c r="V68" s="129"/>
      <c r="W68" s="129"/>
      <c r="X68" s="12"/>
      <c r="Y68" s="39"/>
      <c r="Z68" s="39"/>
      <c r="AA68" s="39"/>
      <c r="AB68" s="11"/>
      <c r="AC68" s="11"/>
      <c r="AD68" s="11"/>
      <c r="AE68" s="11"/>
      <c r="AF68" s="11"/>
      <c r="AG68" s="11"/>
      <c r="AH68" s="11"/>
      <c r="AI68" s="129" t="s">
        <v>58</v>
      </c>
      <c r="AJ68" s="129"/>
      <c r="AK68" s="129"/>
      <c r="AL68" s="130"/>
      <c r="AM68" s="130"/>
      <c r="AN68" s="13" t="s">
        <v>46</v>
      </c>
      <c r="AO68" s="130"/>
      <c r="AP68" s="130"/>
    </row>
    <row r="69" spans="1:45" s="14" customFormat="1" ht="13.5" thickTop="1" x14ac:dyDescent="0.2">
      <c r="R69" s="15"/>
      <c r="S69" s="15"/>
      <c r="T69" s="15"/>
      <c r="U69" s="15"/>
      <c r="V69" s="15"/>
      <c r="W69" s="15"/>
      <c r="X69" s="15"/>
    </row>
    <row r="70" spans="1:45" s="14" customFormat="1" ht="12.75" x14ac:dyDescent="0.2">
      <c r="R70" s="15"/>
      <c r="S70" s="15"/>
      <c r="T70" s="15"/>
      <c r="U70" s="15"/>
      <c r="V70" s="15"/>
      <c r="W70" s="15"/>
      <c r="X70" s="15"/>
    </row>
    <row r="71" spans="1:45" s="16" customFormat="1" ht="36" x14ac:dyDescent="0.55000000000000004">
      <c r="A71" s="156" t="str">
        <f>'Fase Grupos'!$AM$6</f>
        <v>Campeonato Nacional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</row>
    <row r="72" spans="1:45" s="17" customFormat="1" ht="26.25" x14ac:dyDescent="0.4">
      <c r="A72" s="157" t="s">
        <v>39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</row>
    <row r="73" spans="1:45" s="7" customFormat="1" ht="19.5" thickBot="1" x14ac:dyDescent="0.35">
      <c r="A73" s="158" t="str">
        <f>CONCATENATE(SORTEIO!B12," ",SORTEIO!B14)</f>
        <v>Juvenil Masculino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R73" s="8"/>
      <c r="S73" s="8"/>
      <c r="T73" s="8"/>
      <c r="U73" s="8"/>
      <c r="V73" s="8"/>
      <c r="W73" s="8"/>
      <c r="X73" s="8"/>
    </row>
    <row r="74" spans="1:45" s="17" customFormat="1" ht="27.75" thickTop="1" thickBot="1" x14ac:dyDescent="0.45">
      <c r="A74" s="159" t="s">
        <v>40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1"/>
    </row>
    <row r="75" spans="1:45" s="7" customFormat="1" ht="20.25" thickTop="1" thickBot="1" x14ac:dyDescent="0.35">
      <c r="A75" s="143" t="s">
        <v>41</v>
      </c>
      <c r="B75" s="144"/>
      <c r="C75" s="144"/>
      <c r="D75" s="144"/>
      <c r="E75" s="144"/>
      <c r="F75" s="144"/>
      <c r="G75" s="145"/>
      <c r="H75" s="143" t="s">
        <v>42</v>
      </c>
      <c r="I75" s="144"/>
      <c r="J75" s="144"/>
      <c r="K75" s="144"/>
      <c r="L75" s="144"/>
      <c r="M75" s="144"/>
      <c r="N75" s="145"/>
      <c r="O75" s="143" t="s">
        <v>43</v>
      </c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5"/>
      <c r="AC75" s="143" t="s">
        <v>44</v>
      </c>
      <c r="AD75" s="144"/>
      <c r="AE75" s="144"/>
      <c r="AF75" s="144"/>
      <c r="AG75" s="144"/>
      <c r="AH75" s="144"/>
      <c r="AI75" s="145"/>
      <c r="AJ75" s="143" t="s">
        <v>45</v>
      </c>
      <c r="AK75" s="144"/>
      <c r="AL75" s="144"/>
      <c r="AM75" s="144"/>
      <c r="AN75" s="144"/>
      <c r="AO75" s="144"/>
      <c r="AP75" s="145"/>
    </row>
    <row r="76" spans="1:45" s="18" customFormat="1" ht="63" thickTop="1" thickBot="1" x14ac:dyDescent="0.95">
      <c r="A76" s="149">
        <v>22</v>
      </c>
      <c r="B76" s="150"/>
      <c r="C76" s="150"/>
      <c r="D76" s="150"/>
      <c r="E76" s="150"/>
      <c r="F76" s="150"/>
      <c r="G76" s="151"/>
      <c r="H76" s="163" t="s">
        <v>126</v>
      </c>
      <c r="I76" s="164"/>
      <c r="J76" s="164"/>
      <c r="K76" s="164"/>
      <c r="L76" s="164"/>
      <c r="M76" s="164"/>
      <c r="N76" s="165"/>
      <c r="O76" s="152"/>
      <c r="P76" s="150"/>
      <c r="Q76" s="150"/>
      <c r="R76" s="150"/>
      <c r="S76" s="150"/>
      <c r="T76" s="150"/>
      <c r="U76" s="150"/>
      <c r="V76" s="150"/>
      <c r="W76" s="150"/>
      <c r="X76" s="10" t="s">
        <v>46</v>
      </c>
      <c r="Y76" s="150"/>
      <c r="Z76" s="150"/>
      <c r="AA76" s="150"/>
      <c r="AB76" s="151"/>
      <c r="AC76" s="153"/>
      <c r="AD76" s="154"/>
      <c r="AE76" s="154"/>
      <c r="AF76" s="154"/>
      <c r="AG76" s="154"/>
      <c r="AH76" s="154"/>
      <c r="AI76" s="155"/>
      <c r="AJ76" s="153"/>
      <c r="AK76" s="154"/>
      <c r="AL76" s="154"/>
      <c r="AM76" s="154"/>
      <c r="AN76" s="154"/>
      <c r="AO76" s="154"/>
      <c r="AP76" s="155"/>
      <c r="AS76" s="7"/>
    </row>
    <row r="77" spans="1:45" s="7" customFormat="1" ht="20.25" thickTop="1" thickBot="1" x14ac:dyDescent="0.35">
      <c r="R77" s="8"/>
      <c r="S77" s="8"/>
      <c r="T77" s="8"/>
      <c r="U77" s="8"/>
      <c r="V77" s="8"/>
      <c r="W77" s="8"/>
      <c r="X77" s="8"/>
    </row>
    <row r="78" spans="1:45" s="7" customFormat="1" ht="20.25" thickTop="1" thickBot="1" x14ac:dyDescent="0.35">
      <c r="A78" s="143" t="s">
        <v>47</v>
      </c>
      <c r="B78" s="144"/>
      <c r="C78" s="145"/>
      <c r="D78" s="143" t="s">
        <v>48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5"/>
      <c r="R78" s="146" t="s">
        <v>115</v>
      </c>
      <c r="S78" s="147"/>
      <c r="T78" s="147"/>
      <c r="U78" s="147"/>
      <c r="V78" s="147"/>
      <c r="W78" s="147"/>
      <c r="X78" s="148"/>
      <c r="Y78" s="143" t="s">
        <v>50</v>
      </c>
      <c r="Z78" s="144"/>
      <c r="AA78" s="145"/>
      <c r="AB78" s="143" t="s">
        <v>51</v>
      </c>
      <c r="AC78" s="144"/>
      <c r="AD78" s="145"/>
      <c r="AE78" s="143" t="s">
        <v>52</v>
      </c>
      <c r="AF78" s="144"/>
      <c r="AG78" s="145"/>
      <c r="AH78" s="143" t="s">
        <v>53</v>
      </c>
      <c r="AI78" s="144"/>
      <c r="AJ78" s="145"/>
      <c r="AK78" s="143" t="s">
        <v>54</v>
      </c>
      <c r="AL78" s="144"/>
      <c r="AM78" s="145"/>
      <c r="AN78" s="143" t="s">
        <v>55</v>
      </c>
      <c r="AO78" s="144"/>
      <c r="AP78" s="145"/>
    </row>
    <row r="79" spans="1:45" s="19" customFormat="1" ht="48" thickTop="1" thickBot="1" x14ac:dyDescent="0.75">
      <c r="A79" s="131"/>
      <c r="B79" s="132"/>
      <c r="C79" s="133"/>
      <c r="D79" s="134" t="str">
        <f>'Mapa 16'!K40</f>
        <v/>
      </c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6"/>
      <c r="R79" s="137" t="str">
        <f>'Mapa 16'!K41</f>
        <v/>
      </c>
      <c r="S79" s="138"/>
      <c r="T79" s="138"/>
      <c r="U79" s="138"/>
      <c r="V79" s="138"/>
      <c r="W79" s="138"/>
      <c r="X79" s="139"/>
      <c r="Y79" s="140"/>
      <c r="Z79" s="141"/>
      <c r="AA79" s="142"/>
      <c r="AB79" s="140"/>
      <c r="AC79" s="141"/>
      <c r="AD79" s="142"/>
      <c r="AE79" s="140"/>
      <c r="AF79" s="141"/>
      <c r="AG79" s="142"/>
      <c r="AH79" s="140"/>
      <c r="AI79" s="141"/>
      <c r="AJ79" s="142"/>
      <c r="AK79" s="140"/>
      <c r="AL79" s="141"/>
      <c r="AM79" s="142"/>
      <c r="AN79" s="140"/>
      <c r="AO79" s="141"/>
      <c r="AP79" s="142"/>
      <c r="AS79" s="20"/>
    </row>
    <row r="80" spans="1:45" s="19" customFormat="1" ht="48" customHeight="1" thickTop="1" thickBot="1" x14ac:dyDescent="0.75">
      <c r="A80" s="131"/>
      <c r="B80" s="132"/>
      <c r="C80" s="133"/>
      <c r="D80" s="134" t="str">
        <f>'Mapa 16'!K45</f>
        <v/>
      </c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6"/>
      <c r="R80" s="137" t="str">
        <f>'Mapa 16'!K46</f>
        <v/>
      </c>
      <c r="S80" s="138"/>
      <c r="T80" s="138"/>
      <c r="U80" s="138"/>
      <c r="V80" s="138"/>
      <c r="W80" s="138"/>
      <c r="X80" s="139"/>
      <c r="Y80" s="140"/>
      <c r="Z80" s="141"/>
      <c r="AA80" s="142"/>
      <c r="AB80" s="140"/>
      <c r="AC80" s="141"/>
      <c r="AD80" s="142"/>
      <c r="AE80" s="140"/>
      <c r="AF80" s="141"/>
      <c r="AG80" s="142"/>
      <c r="AH80" s="140"/>
      <c r="AI80" s="141"/>
      <c r="AJ80" s="142"/>
      <c r="AK80" s="140"/>
      <c r="AL80" s="141"/>
      <c r="AM80" s="142"/>
      <c r="AN80" s="140"/>
      <c r="AO80" s="141"/>
      <c r="AP80" s="142"/>
    </row>
    <row r="81" spans="1:42" s="7" customFormat="1" ht="24" customHeight="1" thickTop="1" x14ac:dyDescent="0.3">
      <c r="R81" s="8"/>
      <c r="S81" s="8"/>
      <c r="T81" s="8"/>
      <c r="U81" s="8"/>
      <c r="V81" s="8"/>
      <c r="W81" s="8"/>
      <c r="X81" s="8"/>
    </row>
    <row r="82" spans="1:42" s="7" customFormat="1" ht="19.5" thickBot="1" x14ac:dyDescent="0.35">
      <c r="A82" s="129" t="s">
        <v>56</v>
      </c>
      <c r="B82" s="129"/>
      <c r="C82" s="129"/>
      <c r="D82" s="129"/>
      <c r="E82" s="129"/>
      <c r="F82" s="39"/>
      <c r="G82" s="39"/>
      <c r="H82" s="11"/>
      <c r="I82" s="11"/>
      <c r="J82" s="11"/>
      <c r="K82" s="11"/>
      <c r="L82" s="11"/>
      <c r="M82" s="11"/>
      <c r="N82" s="11"/>
      <c r="O82" s="11"/>
      <c r="P82" s="11"/>
      <c r="Q82" s="129" t="s">
        <v>57</v>
      </c>
      <c r="R82" s="129"/>
      <c r="S82" s="129"/>
      <c r="T82" s="129"/>
      <c r="U82" s="129"/>
      <c r="V82" s="129"/>
      <c r="W82" s="129"/>
      <c r="X82" s="12"/>
      <c r="Y82" s="39"/>
      <c r="Z82" s="39"/>
      <c r="AA82" s="39"/>
      <c r="AB82" s="11"/>
      <c r="AC82" s="11"/>
      <c r="AD82" s="11"/>
      <c r="AE82" s="11"/>
      <c r="AF82" s="11"/>
      <c r="AG82" s="11"/>
      <c r="AH82" s="11"/>
      <c r="AI82" s="129" t="s">
        <v>58</v>
      </c>
      <c r="AJ82" s="129"/>
      <c r="AK82" s="129"/>
      <c r="AL82" s="130"/>
      <c r="AM82" s="130"/>
      <c r="AN82" s="13" t="s">
        <v>46</v>
      </c>
      <c r="AO82" s="130"/>
      <c r="AP82" s="130"/>
    </row>
    <row r="83" spans="1:42" s="14" customFormat="1" ht="13.5" thickTop="1" x14ac:dyDescent="0.2">
      <c r="R83" s="15"/>
      <c r="S83" s="15"/>
      <c r="T83" s="15"/>
      <c r="U83" s="15"/>
      <c r="V83" s="15"/>
      <c r="W83" s="15"/>
      <c r="X83" s="15"/>
    </row>
    <row r="84" spans="1:42" s="14" customFormat="1" ht="12.75" x14ac:dyDescent="0.2">
      <c r="R84" s="15"/>
      <c r="S84" s="15"/>
      <c r="T84" s="15"/>
      <c r="U84" s="15"/>
      <c r="V84" s="15"/>
      <c r="W84" s="15"/>
      <c r="X84" s="15"/>
    </row>
  </sheetData>
  <sheetProtection algorithmName="SHA-512" hashValue="CpFi4T4PlSysX7/Dw8FVVm8KPiwu/LkxHYF2x7XdgNZusjJmPUNGogaTM1n67BBw90Gnhox3aLyv4ZwXFH/4iA==" saltValue="VYVqwL0cjCOSzcAzx6ovEw==" spinCount="100000" sheet="1" objects="1" scenarios="1"/>
  <mergeCells count="282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62:G62"/>
    <mergeCell ref="H62:N62"/>
    <mergeCell ref="O62:W62"/>
    <mergeCell ref="Y62:AB62"/>
    <mergeCell ref="AC62:AI62"/>
    <mergeCell ref="AJ62:AP62"/>
    <mergeCell ref="A64:C64"/>
    <mergeCell ref="D64:Q64"/>
    <mergeCell ref="R64:X64"/>
    <mergeCell ref="Y64:AA64"/>
    <mergeCell ref="AB64:AD64"/>
    <mergeCell ref="AE64:AG64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N66:AP66"/>
    <mergeCell ref="A68:E68"/>
    <mergeCell ref="Q68:W68"/>
    <mergeCell ref="AI68:AK68"/>
    <mergeCell ref="AL68:AM68"/>
    <mergeCell ref="AO68:AP68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76:G76"/>
    <mergeCell ref="H76:N76"/>
    <mergeCell ref="O76:W76"/>
    <mergeCell ref="Y76:AB76"/>
    <mergeCell ref="AC76:AI76"/>
    <mergeCell ref="AJ76:AP76"/>
    <mergeCell ref="A78:C78"/>
    <mergeCell ref="D78:Q78"/>
    <mergeCell ref="R78:X78"/>
    <mergeCell ref="Y78:AA78"/>
    <mergeCell ref="AB78:AD78"/>
    <mergeCell ref="AE78:AG78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K79:AM79"/>
    <mergeCell ref="AN79:AP79"/>
    <mergeCell ref="A82:E82"/>
    <mergeCell ref="Q82:W82"/>
    <mergeCell ref="AI82:AK82"/>
    <mergeCell ref="AL82:AM82"/>
    <mergeCell ref="AO82:AP82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N80:AP80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42"/>
  <sheetViews>
    <sheetView zoomScale="70" zoomScaleNormal="70" workbookViewId="0">
      <selection activeCell="R39" sqref="R39"/>
    </sheetView>
  </sheetViews>
  <sheetFormatPr defaultRowHeight="15" x14ac:dyDescent="0.25"/>
  <cols>
    <col min="1" max="17" width="2.28515625" style="14" customWidth="1"/>
    <col min="18" max="24" width="2.28515625" style="15" customWidth="1"/>
    <col min="25" max="42" width="2.28515625" style="14" customWidth="1"/>
  </cols>
  <sheetData>
    <row r="1" spans="1:45" s="16" customFormat="1" ht="36" x14ac:dyDescent="0.55000000000000004">
      <c r="A1" s="156" t="str">
        <f>'Fase Grupos'!$AM$6</f>
        <v>Campeonato Nacional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45" s="17" customFormat="1" ht="26.25" x14ac:dyDescent="0.4">
      <c r="A2" s="157" t="s">
        <v>39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</row>
    <row r="3" spans="1:45" s="7" customFormat="1" ht="19.5" thickBot="1" x14ac:dyDescent="0.35">
      <c r="A3" s="158" t="str">
        <f>CONCATENATE(SORTEIO!B12," ",SORTEIO!B14)</f>
        <v>Juvenil Masculino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R3" s="8"/>
      <c r="S3" s="8"/>
      <c r="T3" s="8"/>
      <c r="U3" s="8"/>
      <c r="V3" s="8"/>
      <c r="W3" s="8"/>
      <c r="X3" s="8"/>
    </row>
    <row r="4" spans="1:45" s="17" customFormat="1" ht="27.75" thickTop="1" thickBot="1" x14ac:dyDescent="0.45">
      <c r="A4" s="159" t="s">
        <v>40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1"/>
    </row>
    <row r="5" spans="1:45" s="7" customFormat="1" ht="20.25" thickTop="1" thickBot="1" x14ac:dyDescent="0.35">
      <c r="A5" s="143" t="s">
        <v>41</v>
      </c>
      <c r="B5" s="144"/>
      <c r="C5" s="144"/>
      <c r="D5" s="144"/>
      <c r="E5" s="144"/>
      <c r="F5" s="144"/>
      <c r="G5" s="145"/>
      <c r="H5" s="143" t="s">
        <v>42</v>
      </c>
      <c r="I5" s="144"/>
      <c r="J5" s="144"/>
      <c r="K5" s="144"/>
      <c r="L5" s="144"/>
      <c r="M5" s="144"/>
      <c r="N5" s="145"/>
      <c r="O5" s="143" t="s">
        <v>43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5"/>
      <c r="AC5" s="143" t="s">
        <v>44</v>
      </c>
      <c r="AD5" s="144"/>
      <c r="AE5" s="144"/>
      <c r="AF5" s="144"/>
      <c r="AG5" s="144"/>
      <c r="AH5" s="144"/>
      <c r="AI5" s="145"/>
      <c r="AJ5" s="143" t="s">
        <v>45</v>
      </c>
      <c r="AK5" s="144"/>
      <c r="AL5" s="144"/>
      <c r="AM5" s="144"/>
      <c r="AN5" s="144"/>
      <c r="AO5" s="144"/>
      <c r="AP5" s="145"/>
    </row>
    <row r="6" spans="1:45" s="18" customFormat="1" ht="63" thickTop="1" thickBot="1" x14ac:dyDescent="0.95">
      <c r="A6" s="149">
        <v>23</v>
      </c>
      <c r="B6" s="150"/>
      <c r="C6" s="150"/>
      <c r="D6" s="150"/>
      <c r="E6" s="150"/>
      <c r="F6" s="150"/>
      <c r="G6" s="151"/>
      <c r="H6" s="163" t="s">
        <v>119</v>
      </c>
      <c r="I6" s="164"/>
      <c r="J6" s="164"/>
      <c r="K6" s="164"/>
      <c r="L6" s="164"/>
      <c r="M6" s="164"/>
      <c r="N6" s="165"/>
      <c r="O6" s="152"/>
      <c r="P6" s="150"/>
      <c r="Q6" s="150"/>
      <c r="R6" s="150"/>
      <c r="S6" s="150"/>
      <c r="T6" s="150"/>
      <c r="U6" s="150"/>
      <c r="V6" s="150"/>
      <c r="W6" s="150"/>
      <c r="X6" s="10" t="s">
        <v>46</v>
      </c>
      <c r="Y6" s="150"/>
      <c r="Z6" s="150"/>
      <c r="AA6" s="150"/>
      <c r="AB6" s="151"/>
      <c r="AC6" s="153"/>
      <c r="AD6" s="154"/>
      <c r="AE6" s="154"/>
      <c r="AF6" s="154"/>
      <c r="AG6" s="154"/>
      <c r="AH6" s="154"/>
      <c r="AI6" s="155"/>
      <c r="AJ6" s="153"/>
      <c r="AK6" s="154"/>
      <c r="AL6" s="154"/>
      <c r="AM6" s="154"/>
      <c r="AN6" s="154"/>
      <c r="AO6" s="154"/>
      <c r="AP6" s="155"/>
      <c r="AS6" s="7"/>
    </row>
    <row r="7" spans="1:45" s="7" customFormat="1" ht="20.25" thickTop="1" thickBot="1" x14ac:dyDescent="0.35">
      <c r="R7" s="8"/>
      <c r="S7" s="8"/>
      <c r="T7" s="8"/>
      <c r="U7" s="8"/>
      <c r="V7" s="8"/>
      <c r="W7" s="8"/>
      <c r="X7" s="8"/>
    </row>
    <row r="8" spans="1:45" s="7" customFormat="1" ht="20.25" thickTop="1" thickBot="1" x14ac:dyDescent="0.35">
      <c r="A8" s="143" t="s">
        <v>47</v>
      </c>
      <c r="B8" s="144"/>
      <c r="C8" s="145"/>
      <c r="D8" s="143" t="s">
        <v>48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5"/>
      <c r="R8" s="146" t="s">
        <v>115</v>
      </c>
      <c r="S8" s="147"/>
      <c r="T8" s="147"/>
      <c r="U8" s="147"/>
      <c r="V8" s="147"/>
      <c r="W8" s="147"/>
      <c r="X8" s="148"/>
      <c r="Y8" s="143" t="s">
        <v>50</v>
      </c>
      <c r="Z8" s="144"/>
      <c r="AA8" s="145"/>
      <c r="AB8" s="143" t="s">
        <v>51</v>
      </c>
      <c r="AC8" s="144"/>
      <c r="AD8" s="145"/>
      <c r="AE8" s="143" t="s">
        <v>52</v>
      </c>
      <c r="AF8" s="144"/>
      <c r="AG8" s="145"/>
      <c r="AH8" s="143" t="s">
        <v>53</v>
      </c>
      <c r="AI8" s="144"/>
      <c r="AJ8" s="145"/>
      <c r="AK8" s="143" t="s">
        <v>54</v>
      </c>
      <c r="AL8" s="144"/>
      <c r="AM8" s="145"/>
      <c r="AN8" s="143" t="s">
        <v>55</v>
      </c>
      <c r="AO8" s="144"/>
      <c r="AP8" s="145"/>
    </row>
    <row r="9" spans="1:45" s="19" customFormat="1" ht="48" thickTop="1" thickBot="1" x14ac:dyDescent="0.75">
      <c r="A9" s="131"/>
      <c r="B9" s="132"/>
      <c r="C9" s="133"/>
      <c r="D9" s="134" t="str">
        <f>'Mapa 16'!V11</f>
        <v/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  <c r="R9" s="137" t="str">
        <f>'Mapa 16'!X17</f>
        <v/>
      </c>
      <c r="S9" s="138"/>
      <c r="T9" s="138"/>
      <c r="U9" s="138"/>
      <c r="V9" s="138"/>
      <c r="W9" s="138"/>
      <c r="X9" s="139"/>
      <c r="Y9" s="140"/>
      <c r="Z9" s="141"/>
      <c r="AA9" s="142"/>
      <c r="AB9" s="140"/>
      <c r="AC9" s="141"/>
      <c r="AD9" s="142"/>
      <c r="AE9" s="140"/>
      <c r="AF9" s="141"/>
      <c r="AG9" s="142"/>
      <c r="AH9" s="140"/>
      <c r="AI9" s="141"/>
      <c r="AJ9" s="142"/>
      <c r="AK9" s="140"/>
      <c r="AL9" s="141"/>
      <c r="AM9" s="142"/>
      <c r="AN9" s="140"/>
      <c r="AO9" s="141"/>
      <c r="AP9" s="142"/>
      <c r="AS9" s="20"/>
    </row>
    <row r="10" spans="1:45" s="19" customFormat="1" ht="48" customHeight="1" thickTop="1" thickBot="1" x14ac:dyDescent="0.75">
      <c r="A10" s="131"/>
      <c r="B10" s="132"/>
      <c r="C10" s="133"/>
      <c r="D10" s="134" t="str">
        <f>'Mapa 16'!X36</f>
        <v/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  <c r="R10" s="137" t="str">
        <f>'Mapa 16'!X37</f>
        <v/>
      </c>
      <c r="S10" s="138"/>
      <c r="T10" s="138"/>
      <c r="U10" s="138"/>
      <c r="V10" s="138"/>
      <c r="W10" s="138"/>
      <c r="X10" s="139"/>
      <c r="Y10" s="140"/>
      <c r="Z10" s="141"/>
      <c r="AA10" s="142"/>
      <c r="AB10" s="140"/>
      <c r="AC10" s="141"/>
      <c r="AD10" s="142"/>
      <c r="AE10" s="140"/>
      <c r="AF10" s="141"/>
      <c r="AG10" s="142"/>
      <c r="AH10" s="140"/>
      <c r="AI10" s="141"/>
      <c r="AJ10" s="142"/>
      <c r="AK10" s="140"/>
      <c r="AL10" s="141"/>
      <c r="AM10" s="142"/>
      <c r="AN10" s="140"/>
      <c r="AO10" s="141"/>
      <c r="AP10" s="142"/>
    </row>
    <row r="11" spans="1:45" s="7" customFormat="1" ht="24" customHeight="1" thickTop="1" x14ac:dyDescent="0.3">
      <c r="R11" s="8"/>
      <c r="S11" s="8"/>
      <c r="T11" s="8"/>
      <c r="U11" s="8"/>
      <c r="V11" s="8"/>
      <c r="W11" s="8"/>
      <c r="X11" s="8"/>
    </row>
    <row r="12" spans="1:45" s="7" customFormat="1" ht="19.5" thickBot="1" x14ac:dyDescent="0.35">
      <c r="A12" s="129" t="s">
        <v>56</v>
      </c>
      <c r="B12" s="129"/>
      <c r="C12" s="129"/>
      <c r="D12" s="129"/>
      <c r="E12" s="129"/>
      <c r="F12" s="39"/>
      <c r="G12" s="39"/>
      <c r="H12" s="11"/>
      <c r="I12" s="11"/>
      <c r="J12" s="11"/>
      <c r="K12" s="11"/>
      <c r="L12" s="11"/>
      <c r="M12" s="11"/>
      <c r="N12" s="11"/>
      <c r="O12" s="11"/>
      <c r="P12" s="11"/>
      <c r="Q12" s="129" t="s">
        <v>57</v>
      </c>
      <c r="R12" s="129"/>
      <c r="S12" s="129"/>
      <c r="T12" s="129"/>
      <c r="U12" s="129"/>
      <c r="V12" s="129"/>
      <c r="W12" s="129"/>
      <c r="X12" s="12"/>
      <c r="Y12" s="39"/>
      <c r="Z12" s="39"/>
      <c r="AA12" s="39"/>
      <c r="AB12" s="11"/>
      <c r="AC12" s="11"/>
      <c r="AD12" s="11"/>
      <c r="AE12" s="11"/>
      <c r="AF12" s="11"/>
      <c r="AG12" s="11"/>
      <c r="AH12" s="11"/>
      <c r="AI12" s="129" t="s">
        <v>58</v>
      </c>
      <c r="AJ12" s="129"/>
      <c r="AK12" s="129"/>
      <c r="AL12" s="130"/>
      <c r="AM12" s="130"/>
      <c r="AN12" s="13" t="s">
        <v>46</v>
      </c>
      <c r="AO12" s="130"/>
      <c r="AP12" s="130"/>
    </row>
    <row r="13" spans="1:45" s="14" customFormat="1" ht="13.5" thickTop="1" x14ac:dyDescent="0.2">
      <c r="R13" s="15"/>
      <c r="S13" s="15"/>
      <c r="T13" s="15"/>
      <c r="U13" s="15"/>
      <c r="V13" s="15"/>
      <c r="W13" s="15"/>
      <c r="X13" s="15"/>
    </row>
    <row r="14" spans="1:45" s="14" customFormat="1" ht="12.75" x14ac:dyDescent="0.2">
      <c r="R14" s="15"/>
      <c r="S14" s="15"/>
      <c r="T14" s="15"/>
      <c r="U14" s="15"/>
      <c r="V14" s="15"/>
      <c r="W14" s="15"/>
      <c r="X14" s="15"/>
    </row>
    <row r="15" spans="1:45" s="16" customFormat="1" ht="36" x14ac:dyDescent="0.55000000000000004">
      <c r="A15" s="156" t="str">
        <f>'Fase Grupos'!$AM$6</f>
        <v>Campeonato Nacional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</row>
    <row r="16" spans="1:45" s="17" customFormat="1" ht="26.25" x14ac:dyDescent="0.4">
      <c r="A16" s="157" t="s">
        <v>39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</row>
    <row r="17" spans="1:45" s="7" customFormat="1" ht="19.5" thickBot="1" x14ac:dyDescent="0.35">
      <c r="A17" s="158" t="str">
        <f>CONCATENATE(SORTEIO!B12," ",SORTEIO!B14)</f>
        <v>Juvenil Masculino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R17" s="8"/>
      <c r="S17" s="8"/>
      <c r="T17" s="8"/>
      <c r="U17" s="8"/>
      <c r="V17" s="8"/>
      <c r="W17" s="8"/>
      <c r="X17" s="8"/>
    </row>
    <row r="18" spans="1:45" s="17" customFormat="1" ht="27.75" thickTop="1" thickBot="1" x14ac:dyDescent="0.45">
      <c r="A18" s="159" t="s">
        <v>40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1"/>
    </row>
    <row r="19" spans="1:45" s="7" customFormat="1" ht="20.25" thickTop="1" thickBot="1" x14ac:dyDescent="0.35">
      <c r="A19" s="143" t="s">
        <v>41</v>
      </c>
      <c r="B19" s="144"/>
      <c r="C19" s="144"/>
      <c r="D19" s="144"/>
      <c r="E19" s="144"/>
      <c r="F19" s="144"/>
      <c r="G19" s="145"/>
      <c r="H19" s="143" t="s">
        <v>42</v>
      </c>
      <c r="I19" s="144"/>
      <c r="J19" s="144"/>
      <c r="K19" s="144"/>
      <c r="L19" s="144"/>
      <c r="M19" s="144"/>
      <c r="N19" s="145"/>
      <c r="O19" s="143" t="s">
        <v>43</v>
      </c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5"/>
      <c r="AC19" s="143" t="s">
        <v>44</v>
      </c>
      <c r="AD19" s="144"/>
      <c r="AE19" s="144"/>
      <c r="AF19" s="144"/>
      <c r="AG19" s="144"/>
      <c r="AH19" s="144"/>
      <c r="AI19" s="145"/>
      <c r="AJ19" s="143" t="s">
        <v>45</v>
      </c>
      <c r="AK19" s="144"/>
      <c r="AL19" s="144"/>
      <c r="AM19" s="144"/>
      <c r="AN19" s="144"/>
      <c r="AO19" s="144"/>
      <c r="AP19" s="145"/>
    </row>
    <row r="20" spans="1:45" s="18" customFormat="1" ht="63" thickTop="1" thickBot="1" x14ac:dyDescent="0.95">
      <c r="A20" s="149">
        <v>24</v>
      </c>
      <c r="B20" s="150"/>
      <c r="C20" s="150"/>
      <c r="D20" s="150"/>
      <c r="E20" s="150"/>
      <c r="F20" s="150"/>
      <c r="G20" s="151"/>
      <c r="H20" s="163" t="s">
        <v>127</v>
      </c>
      <c r="I20" s="164"/>
      <c r="J20" s="164"/>
      <c r="K20" s="164"/>
      <c r="L20" s="164"/>
      <c r="M20" s="164"/>
      <c r="N20" s="165"/>
      <c r="O20" s="152"/>
      <c r="P20" s="150"/>
      <c r="Q20" s="150"/>
      <c r="R20" s="150"/>
      <c r="S20" s="150"/>
      <c r="T20" s="150"/>
      <c r="U20" s="150"/>
      <c r="V20" s="150"/>
      <c r="W20" s="150"/>
      <c r="X20" s="10" t="s">
        <v>46</v>
      </c>
      <c r="Y20" s="150"/>
      <c r="Z20" s="150"/>
      <c r="AA20" s="150"/>
      <c r="AB20" s="151"/>
      <c r="AC20" s="153"/>
      <c r="AD20" s="154"/>
      <c r="AE20" s="154"/>
      <c r="AF20" s="154"/>
      <c r="AG20" s="154"/>
      <c r="AH20" s="154"/>
      <c r="AI20" s="155"/>
      <c r="AJ20" s="153"/>
      <c r="AK20" s="154"/>
      <c r="AL20" s="154"/>
      <c r="AM20" s="154"/>
      <c r="AN20" s="154"/>
      <c r="AO20" s="154"/>
      <c r="AP20" s="155"/>
      <c r="AS20" s="7"/>
    </row>
    <row r="21" spans="1:45" s="7" customFormat="1" ht="20.25" thickTop="1" thickBot="1" x14ac:dyDescent="0.35">
      <c r="R21" s="8"/>
      <c r="S21" s="8"/>
      <c r="T21" s="8"/>
      <c r="U21" s="8"/>
      <c r="V21" s="8"/>
      <c r="W21" s="8"/>
      <c r="X21" s="8"/>
    </row>
    <row r="22" spans="1:45" s="7" customFormat="1" ht="20.25" thickTop="1" thickBot="1" x14ac:dyDescent="0.35">
      <c r="A22" s="143" t="s">
        <v>47</v>
      </c>
      <c r="B22" s="144"/>
      <c r="C22" s="145"/>
      <c r="D22" s="143" t="s">
        <v>48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5"/>
      <c r="R22" s="146" t="s">
        <v>115</v>
      </c>
      <c r="S22" s="147"/>
      <c r="T22" s="147"/>
      <c r="U22" s="147"/>
      <c r="V22" s="147"/>
      <c r="W22" s="147"/>
      <c r="X22" s="148"/>
      <c r="Y22" s="143" t="s">
        <v>50</v>
      </c>
      <c r="Z22" s="144"/>
      <c r="AA22" s="145"/>
      <c r="AB22" s="143" t="s">
        <v>51</v>
      </c>
      <c r="AC22" s="144"/>
      <c r="AD22" s="145"/>
      <c r="AE22" s="143" t="s">
        <v>52</v>
      </c>
      <c r="AF22" s="144"/>
      <c r="AG22" s="145"/>
      <c r="AH22" s="143" t="s">
        <v>53</v>
      </c>
      <c r="AI22" s="144"/>
      <c r="AJ22" s="145"/>
      <c r="AK22" s="143" t="s">
        <v>54</v>
      </c>
      <c r="AL22" s="144"/>
      <c r="AM22" s="145"/>
      <c r="AN22" s="143" t="s">
        <v>55</v>
      </c>
      <c r="AO22" s="144"/>
      <c r="AP22" s="145"/>
    </row>
    <row r="23" spans="1:45" s="19" customFormat="1" ht="48" thickTop="1" thickBot="1" x14ac:dyDescent="0.75">
      <c r="A23" s="131"/>
      <c r="B23" s="132"/>
      <c r="C23" s="133"/>
      <c r="D23" s="134" t="str">
        <f>'Mapa 16'!I14</f>
        <v/>
      </c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6"/>
      <c r="R23" s="137" t="str">
        <f>'Mapa 16'!I15</f>
        <v/>
      </c>
      <c r="S23" s="138"/>
      <c r="T23" s="138"/>
      <c r="U23" s="138"/>
      <c r="V23" s="138"/>
      <c r="W23" s="138"/>
      <c r="X23" s="139"/>
      <c r="Y23" s="140"/>
      <c r="Z23" s="141"/>
      <c r="AA23" s="142"/>
      <c r="AB23" s="140"/>
      <c r="AC23" s="141"/>
      <c r="AD23" s="142"/>
      <c r="AE23" s="140"/>
      <c r="AF23" s="141"/>
      <c r="AG23" s="142"/>
      <c r="AH23" s="140"/>
      <c r="AI23" s="141"/>
      <c r="AJ23" s="142"/>
      <c r="AK23" s="140"/>
      <c r="AL23" s="141"/>
      <c r="AM23" s="142"/>
      <c r="AN23" s="140"/>
      <c r="AO23" s="141"/>
      <c r="AP23" s="142"/>
      <c r="AS23" s="20"/>
    </row>
    <row r="24" spans="1:45" s="19" customFormat="1" ht="48" customHeight="1" thickTop="1" thickBot="1" x14ac:dyDescent="0.75">
      <c r="A24" s="131"/>
      <c r="B24" s="132"/>
      <c r="C24" s="133"/>
      <c r="D24" s="134" t="str">
        <f>'Mapa 16'!A14</f>
        <v/>
      </c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7" t="str">
        <f>'Mapa 16'!B14</f>
        <v>(10)</v>
      </c>
      <c r="S24" s="138"/>
      <c r="T24" s="138"/>
      <c r="U24" s="138"/>
      <c r="V24" s="138"/>
      <c r="W24" s="138"/>
      <c r="X24" s="139"/>
      <c r="Y24" s="140"/>
      <c r="Z24" s="141"/>
      <c r="AA24" s="142"/>
      <c r="AB24" s="140"/>
      <c r="AC24" s="141"/>
      <c r="AD24" s="142"/>
      <c r="AE24" s="140"/>
      <c r="AF24" s="141"/>
      <c r="AG24" s="142"/>
      <c r="AH24" s="140"/>
      <c r="AI24" s="141"/>
      <c r="AJ24" s="142"/>
      <c r="AK24" s="140"/>
      <c r="AL24" s="141"/>
      <c r="AM24" s="142"/>
      <c r="AN24" s="140"/>
      <c r="AO24" s="141"/>
      <c r="AP24" s="142"/>
    </row>
    <row r="25" spans="1:45" s="7" customFormat="1" ht="24" customHeight="1" thickTop="1" x14ac:dyDescent="0.3">
      <c r="R25" s="8"/>
      <c r="S25" s="8"/>
      <c r="T25" s="8"/>
      <c r="U25" s="8"/>
      <c r="V25" s="8"/>
      <c r="W25" s="8"/>
      <c r="X25" s="8"/>
    </row>
    <row r="26" spans="1:45" s="7" customFormat="1" ht="19.5" thickBot="1" x14ac:dyDescent="0.35">
      <c r="A26" s="129" t="s">
        <v>56</v>
      </c>
      <c r="B26" s="129"/>
      <c r="C26" s="129"/>
      <c r="D26" s="129"/>
      <c r="E26" s="129"/>
      <c r="F26" s="39"/>
      <c r="G26" s="39"/>
      <c r="H26" s="11"/>
      <c r="I26" s="11"/>
      <c r="J26" s="11"/>
      <c r="K26" s="11"/>
      <c r="L26" s="11"/>
      <c r="M26" s="11"/>
      <c r="N26" s="11"/>
      <c r="O26" s="11"/>
      <c r="P26" s="11"/>
      <c r="Q26" s="129" t="s">
        <v>57</v>
      </c>
      <c r="R26" s="129"/>
      <c r="S26" s="129"/>
      <c r="T26" s="129"/>
      <c r="U26" s="129"/>
      <c r="V26" s="129"/>
      <c r="W26" s="129"/>
      <c r="X26" s="12"/>
      <c r="Y26" s="39"/>
      <c r="Z26" s="39"/>
      <c r="AA26" s="39"/>
      <c r="AB26" s="11"/>
      <c r="AC26" s="11"/>
      <c r="AD26" s="11"/>
      <c r="AE26" s="11"/>
      <c r="AF26" s="11"/>
      <c r="AG26" s="11"/>
      <c r="AH26" s="11"/>
      <c r="AI26" s="129" t="s">
        <v>58</v>
      </c>
      <c r="AJ26" s="129"/>
      <c r="AK26" s="129"/>
      <c r="AL26" s="130"/>
      <c r="AM26" s="130"/>
      <c r="AN26" s="13" t="s">
        <v>46</v>
      </c>
      <c r="AO26" s="130"/>
      <c r="AP26" s="130"/>
    </row>
    <row r="27" spans="1:45" s="14" customFormat="1" ht="13.5" thickTop="1" x14ac:dyDescent="0.2">
      <c r="R27" s="15"/>
      <c r="S27" s="15"/>
      <c r="T27" s="15"/>
      <c r="U27" s="15"/>
      <c r="V27" s="15"/>
      <c r="W27" s="15"/>
      <c r="X27" s="15"/>
    </row>
    <row r="28" spans="1:45" s="14" customFormat="1" ht="12.75" x14ac:dyDescent="0.2">
      <c r="R28" s="15"/>
      <c r="S28" s="15"/>
      <c r="T28" s="15"/>
      <c r="U28" s="15"/>
      <c r="V28" s="15"/>
      <c r="W28" s="15"/>
      <c r="X28" s="15"/>
    </row>
    <row r="29" spans="1:45" s="16" customFormat="1" ht="36" x14ac:dyDescent="0.55000000000000004">
      <c r="A29" s="156" t="str">
        <f>'Fase Grupos'!$AM$6</f>
        <v>Campeonato Nacional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</row>
    <row r="30" spans="1:45" s="17" customFormat="1" ht="26.25" x14ac:dyDescent="0.4">
      <c r="A30" s="157" t="s">
        <v>39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</row>
    <row r="31" spans="1:45" s="7" customFormat="1" ht="19.5" thickBot="1" x14ac:dyDescent="0.35">
      <c r="A31" s="158" t="str">
        <f>CONCATENATE(SORTEIO!B12," ",SORTEIO!B14)</f>
        <v>Juvenil Masculino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R31" s="8"/>
      <c r="S31" s="8"/>
      <c r="T31" s="8"/>
      <c r="U31" s="8"/>
      <c r="V31" s="8"/>
      <c r="W31" s="8"/>
      <c r="X31" s="8"/>
    </row>
    <row r="32" spans="1:45" s="17" customFormat="1" ht="27.75" thickTop="1" thickBot="1" x14ac:dyDescent="0.45">
      <c r="A32" s="159" t="s">
        <v>40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1"/>
    </row>
    <row r="33" spans="1:45" s="7" customFormat="1" ht="20.25" thickTop="1" thickBot="1" x14ac:dyDescent="0.35">
      <c r="A33" s="143" t="s">
        <v>41</v>
      </c>
      <c r="B33" s="144"/>
      <c r="C33" s="144"/>
      <c r="D33" s="144"/>
      <c r="E33" s="144"/>
      <c r="F33" s="144"/>
      <c r="G33" s="145"/>
      <c r="H33" s="143" t="s">
        <v>42</v>
      </c>
      <c r="I33" s="144"/>
      <c r="J33" s="144"/>
      <c r="K33" s="144"/>
      <c r="L33" s="144"/>
      <c r="M33" s="144"/>
      <c r="N33" s="145"/>
      <c r="O33" s="143" t="s">
        <v>43</v>
      </c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5"/>
      <c r="AC33" s="143" t="s">
        <v>44</v>
      </c>
      <c r="AD33" s="144"/>
      <c r="AE33" s="144"/>
      <c r="AF33" s="144"/>
      <c r="AG33" s="144"/>
      <c r="AH33" s="144"/>
      <c r="AI33" s="145"/>
      <c r="AJ33" s="143" t="s">
        <v>45</v>
      </c>
      <c r="AK33" s="144"/>
      <c r="AL33" s="144"/>
      <c r="AM33" s="144"/>
      <c r="AN33" s="144"/>
      <c r="AO33" s="144"/>
      <c r="AP33" s="145"/>
    </row>
    <row r="34" spans="1:45" s="18" customFormat="1" ht="63" thickTop="1" thickBot="1" x14ac:dyDescent="0.95">
      <c r="A34" s="149">
        <v>25</v>
      </c>
      <c r="B34" s="150"/>
      <c r="C34" s="150"/>
      <c r="D34" s="150"/>
      <c r="E34" s="150"/>
      <c r="F34" s="150"/>
      <c r="G34" s="151"/>
      <c r="H34" s="163" t="s">
        <v>127</v>
      </c>
      <c r="I34" s="164"/>
      <c r="J34" s="164"/>
      <c r="K34" s="164"/>
      <c r="L34" s="164"/>
      <c r="M34" s="164"/>
      <c r="N34" s="165"/>
      <c r="O34" s="152"/>
      <c r="P34" s="150"/>
      <c r="Q34" s="150"/>
      <c r="R34" s="150"/>
      <c r="S34" s="150"/>
      <c r="T34" s="150"/>
      <c r="U34" s="150"/>
      <c r="V34" s="150"/>
      <c r="W34" s="150"/>
      <c r="X34" s="10" t="s">
        <v>46</v>
      </c>
      <c r="Y34" s="150"/>
      <c r="Z34" s="150"/>
      <c r="AA34" s="150"/>
      <c r="AB34" s="151"/>
      <c r="AC34" s="153"/>
      <c r="AD34" s="154"/>
      <c r="AE34" s="154"/>
      <c r="AF34" s="154"/>
      <c r="AG34" s="154"/>
      <c r="AH34" s="154"/>
      <c r="AI34" s="155"/>
      <c r="AJ34" s="153"/>
      <c r="AK34" s="154"/>
      <c r="AL34" s="154"/>
      <c r="AM34" s="154"/>
      <c r="AN34" s="154"/>
      <c r="AO34" s="154"/>
      <c r="AP34" s="155"/>
      <c r="AS34" s="7"/>
    </row>
    <row r="35" spans="1:45" s="7" customFormat="1" ht="20.25" thickTop="1" thickBot="1" x14ac:dyDescent="0.35">
      <c r="R35" s="8"/>
      <c r="S35" s="8"/>
      <c r="T35" s="8"/>
      <c r="U35" s="8"/>
      <c r="V35" s="8"/>
      <c r="W35" s="8"/>
      <c r="X35" s="8"/>
    </row>
    <row r="36" spans="1:45" s="7" customFormat="1" ht="20.25" thickTop="1" thickBot="1" x14ac:dyDescent="0.35">
      <c r="A36" s="143" t="s">
        <v>47</v>
      </c>
      <c r="B36" s="144"/>
      <c r="C36" s="145"/>
      <c r="D36" s="143" t="s">
        <v>48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5"/>
      <c r="R36" s="146" t="s">
        <v>115</v>
      </c>
      <c r="S36" s="147"/>
      <c r="T36" s="147"/>
      <c r="U36" s="147"/>
      <c r="V36" s="147"/>
      <c r="W36" s="147"/>
      <c r="X36" s="148"/>
      <c r="Y36" s="143" t="s">
        <v>50</v>
      </c>
      <c r="Z36" s="144"/>
      <c r="AA36" s="145"/>
      <c r="AB36" s="143" t="s">
        <v>51</v>
      </c>
      <c r="AC36" s="144"/>
      <c r="AD36" s="145"/>
      <c r="AE36" s="143" t="s">
        <v>52</v>
      </c>
      <c r="AF36" s="144"/>
      <c r="AG36" s="145"/>
      <c r="AH36" s="143" t="s">
        <v>53</v>
      </c>
      <c r="AI36" s="144"/>
      <c r="AJ36" s="145"/>
      <c r="AK36" s="143" t="s">
        <v>54</v>
      </c>
      <c r="AL36" s="144"/>
      <c r="AM36" s="145"/>
      <c r="AN36" s="143" t="s">
        <v>55</v>
      </c>
      <c r="AO36" s="144"/>
      <c r="AP36" s="145"/>
    </row>
    <row r="37" spans="1:45" s="19" customFormat="1" ht="48" thickTop="1" thickBot="1" x14ac:dyDescent="0.75">
      <c r="A37" s="131"/>
      <c r="B37" s="132"/>
      <c r="C37" s="133"/>
      <c r="D37" s="134" t="str">
        <f>'Mapa 16'!I33</f>
        <v/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6"/>
      <c r="R37" s="137" t="str">
        <f>'Mapa 16'!G39</f>
        <v/>
      </c>
      <c r="S37" s="138"/>
      <c r="T37" s="138"/>
      <c r="U37" s="138"/>
      <c r="V37" s="138"/>
      <c r="W37" s="138"/>
      <c r="X37" s="139"/>
      <c r="Y37" s="140"/>
      <c r="Z37" s="141"/>
      <c r="AA37" s="142"/>
      <c r="AB37" s="140"/>
      <c r="AC37" s="141"/>
      <c r="AD37" s="142"/>
      <c r="AE37" s="140"/>
      <c r="AF37" s="141"/>
      <c r="AG37" s="142"/>
      <c r="AH37" s="140"/>
      <c r="AI37" s="141"/>
      <c r="AJ37" s="142"/>
      <c r="AK37" s="140"/>
      <c r="AL37" s="141"/>
      <c r="AM37" s="142"/>
      <c r="AN37" s="140"/>
      <c r="AO37" s="141"/>
      <c r="AP37" s="142"/>
      <c r="AS37" s="20"/>
    </row>
    <row r="38" spans="1:45" s="19" customFormat="1" ht="48" customHeight="1" thickTop="1" thickBot="1" x14ac:dyDescent="0.75">
      <c r="A38" s="131"/>
      <c r="B38" s="132"/>
      <c r="C38" s="133"/>
      <c r="D38" s="134" t="str">
        <f>'Mapa 16'!G45</f>
        <v/>
      </c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6"/>
      <c r="R38" s="137" t="str">
        <f>'Mapa 16'!G46</f>
        <v/>
      </c>
      <c r="S38" s="138"/>
      <c r="T38" s="138"/>
      <c r="U38" s="138"/>
      <c r="V38" s="138"/>
      <c r="W38" s="138"/>
      <c r="X38" s="139"/>
      <c r="Y38" s="140"/>
      <c r="Z38" s="141"/>
      <c r="AA38" s="142"/>
      <c r="AB38" s="140"/>
      <c r="AC38" s="141"/>
      <c r="AD38" s="142"/>
      <c r="AE38" s="140"/>
      <c r="AF38" s="141"/>
      <c r="AG38" s="142"/>
      <c r="AH38" s="140"/>
      <c r="AI38" s="141"/>
      <c r="AJ38" s="142"/>
      <c r="AK38" s="140"/>
      <c r="AL38" s="141"/>
      <c r="AM38" s="142"/>
      <c r="AN38" s="140"/>
      <c r="AO38" s="141"/>
      <c r="AP38" s="142"/>
    </row>
    <row r="39" spans="1:45" s="7" customFormat="1" ht="24" customHeight="1" thickTop="1" x14ac:dyDescent="0.3">
      <c r="R39" s="8"/>
      <c r="S39" s="8"/>
      <c r="T39" s="8"/>
      <c r="U39" s="8"/>
      <c r="V39" s="8"/>
      <c r="W39" s="8"/>
      <c r="X39" s="8"/>
    </row>
    <row r="40" spans="1:45" s="7" customFormat="1" ht="19.5" thickBot="1" x14ac:dyDescent="0.35">
      <c r="A40" s="129" t="s">
        <v>56</v>
      </c>
      <c r="B40" s="129"/>
      <c r="C40" s="129"/>
      <c r="D40" s="129"/>
      <c r="E40" s="129"/>
      <c r="F40" s="39"/>
      <c r="G40" s="39"/>
      <c r="H40" s="11"/>
      <c r="I40" s="11"/>
      <c r="J40" s="11"/>
      <c r="K40" s="11"/>
      <c r="L40" s="11"/>
      <c r="M40" s="11"/>
      <c r="N40" s="11"/>
      <c r="O40" s="11"/>
      <c r="P40" s="11"/>
      <c r="Q40" s="129" t="s">
        <v>57</v>
      </c>
      <c r="R40" s="129"/>
      <c r="S40" s="129"/>
      <c r="T40" s="129"/>
      <c r="U40" s="129"/>
      <c r="V40" s="129"/>
      <c r="W40" s="129"/>
      <c r="X40" s="12"/>
      <c r="Y40" s="39"/>
      <c r="Z40" s="39"/>
      <c r="AA40" s="39"/>
      <c r="AB40" s="11"/>
      <c r="AC40" s="11"/>
      <c r="AD40" s="11"/>
      <c r="AE40" s="11"/>
      <c r="AF40" s="11"/>
      <c r="AG40" s="11"/>
      <c r="AH40" s="11"/>
      <c r="AI40" s="129" t="s">
        <v>58</v>
      </c>
      <c r="AJ40" s="129"/>
      <c r="AK40" s="129"/>
      <c r="AL40" s="130"/>
      <c r="AM40" s="130"/>
      <c r="AN40" s="13" t="s">
        <v>46</v>
      </c>
      <c r="AO40" s="130"/>
      <c r="AP40" s="130"/>
    </row>
    <row r="41" spans="1:45" s="14" customFormat="1" ht="13.5" thickTop="1" x14ac:dyDescent="0.2">
      <c r="R41" s="15"/>
      <c r="S41" s="15"/>
      <c r="T41" s="15"/>
      <c r="U41" s="15"/>
      <c r="V41" s="15"/>
      <c r="W41" s="15"/>
      <c r="X41" s="15"/>
    </row>
    <row r="42" spans="1:45" s="14" customFormat="1" ht="12.75" x14ac:dyDescent="0.2">
      <c r="R42" s="15"/>
      <c r="S42" s="15"/>
      <c r="T42" s="15"/>
      <c r="U42" s="15"/>
      <c r="V42" s="15"/>
      <c r="W42" s="15"/>
      <c r="X42" s="15"/>
    </row>
  </sheetData>
  <sheetProtection algorithmName="SHA-512" hashValue="W1kyer15hWQgrSpDT2k9rBzfnQP7MefupzqrYQ3dB/RVJ7yBx5ugmNROdj8HvZVFMUGutmWqNSnyFmQIV02Grg==" saltValue="UP3ZfPlsfr+XY3AxsNFLJQ==" spinCount="100000" sheet="1" objects="1" scenarios="1"/>
  <mergeCells count="141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1" ma:contentTypeDescription="Criar um novo documento." ma:contentTypeScope="" ma:versionID="9968cfb5fc132c49c2c7294dc33e7d4e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ca29ed9e6c696824b9f48ab60a2c6972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72DB69-F030-4A14-8470-B188988C7B1A}"/>
</file>

<file path=customXml/itemProps2.xml><?xml version="1.0" encoding="utf-8"?>
<ds:datastoreItem xmlns:ds="http://schemas.openxmlformats.org/officeDocument/2006/customXml" ds:itemID="{16DE4A13-F293-4721-8964-E9465AB18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6</vt:i4>
      </vt:variant>
    </vt:vector>
  </HeadingPairs>
  <TitlesOfParts>
    <vt:vector size="21" baseType="lpstr">
      <vt:lpstr>SORTEIO</vt:lpstr>
      <vt:lpstr>Fase Grupos</vt:lpstr>
      <vt:lpstr>Mapa 16</vt:lpstr>
      <vt:lpstr>CLASSIFICAÇÃO</vt:lpstr>
      <vt:lpstr>BoletinsGrupos</vt:lpstr>
      <vt:lpstr>BoletinsM1</vt:lpstr>
      <vt:lpstr>BoletinsM2</vt:lpstr>
      <vt:lpstr>BoletinsM3</vt:lpstr>
      <vt:lpstr>BoletinsM4</vt:lpstr>
      <vt:lpstr>BoletinsM5</vt:lpstr>
      <vt:lpstr>BoletinsM6</vt:lpstr>
      <vt:lpstr>BoletinsM7</vt:lpstr>
      <vt:lpstr>Final</vt:lpstr>
      <vt:lpstr>Finalissima</vt:lpstr>
      <vt:lpstr>Folha3</vt:lpstr>
      <vt:lpstr>'Fase Grupos'!Área_de_Impressão</vt:lpstr>
      <vt:lpstr>'Mapa 16'!Área_de_Impressão</vt:lpstr>
      <vt:lpstr>Escalão</vt:lpstr>
      <vt:lpstr>fase</vt:lpstr>
      <vt:lpstr>sexo</vt:lpstr>
      <vt:lpstr>'Fase Grupos'!Títulos_de_Impressão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Rodrigues</dc:creator>
  <cp:lastModifiedBy>Marco Aguiar</cp:lastModifiedBy>
  <cp:lastPrinted>2022-03-16T15:49:13Z</cp:lastPrinted>
  <dcterms:created xsi:type="dcterms:W3CDTF">2009-05-02T09:07:17Z</dcterms:created>
  <dcterms:modified xsi:type="dcterms:W3CDTF">2022-03-31T10:58:35Z</dcterms:modified>
</cp:coreProperties>
</file>