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eLivro" hidePivotFieldList="1"/>
  <mc:AlternateContent xmlns:mc="http://schemas.openxmlformats.org/markup-compatibility/2006">
    <mc:Choice Requires="x15">
      <x15ac:absPath xmlns:x15ac="http://schemas.microsoft.com/office/spreadsheetml/2010/11/ac" url="C:\Users\catar\MIN-EDUC\DGE_DDE-Ringue - General\2023-2024\28_Dados Gerais GE ETC 2024\Candidaturas\"/>
    </mc:Choice>
  </mc:AlternateContent>
  <xr:revisionPtr revIDLastSave="0" documentId="13_ncr:1_{D79DF406-5696-4246-A70B-B9E0C0401A1E}" xr6:coauthVersionLast="47" xr6:coauthVersionMax="47" xr10:uidLastSave="{00000000-0000-0000-0000-000000000000}"/>
  <workbookProtection workbookAlgorithmName="SHA-512" workbookHashValue="H5DDO9iXwdYtLe96/M2RhfNfCIy7obJtRVyu6VSOfQVeOxhSRdnNQE5ggP67p/sIgfYhuc/UOzUOT6js8Lqr5g==" workbookSaltValue="XR24MDr6nwB64Bt7BmXVOA==" workbookSpinCount="100000" lockStructure="1"/>
  <bookViews>
    <workbookView xWindow="-110" yWindow="-110" windowWidth="21820" windowHeight="14020" activeTab="1" xr2:uid="{971B0FA2-14C3-4C9A-8F81-56C9C90E0B90}"/>
  </bookViews>
  <sheets>
    <sheet name="Instruções" sheetId="11" r:id="rId1"/>
    <sheet name="Ficha de Candidatura" sheetId="5" r:id="rId2"/>
    <sheet name="Folha1" sheetId="1" state="hidden" r:id="rId3"/>
    <sheet name="Escolas 23-24" sheetId="8" state="hidden" r:id="rId4"/>
  </sheets>
  <definedNames>
    <definedName name="_xlnm._FilterDatabase" localSheetId="3" hidden="1">'Escolas 23-24'!$A$3:$H$5368</definedName>
    <definedName name="_xlnm._FilterDatabase" localSheetId="2" hidden="1">Folha1!$A$1:$X$798</definedName>
    <definedName name="AA">Folha1!$A$2:$A$39</definedName>
    <definedName name="AC">Folha1!$B$2:$B$41</definedName>
    <definedName name="ACO">Folha1!$K$2:$K$139</definedName>
    <definedName name="AL">Folha1!$BA$4</definedName>
    <definedName name="ALE">Folha1!$BA$1:$BA$3</definedName>
    <definedName name="ALG">Folha1!$D$2:$D$111</definedName>
    <definedName name="_xlnm.Print_Area" localSheetId="1">'Ficha de Candidatura'!$C$1:$AN$40</definedName>
    <definedName name="_xlnm.Print_Area" localSheetId="0">Instruções!$A$1:$S$26</definedName>
    <definedName name="Aveiro">Folha1!$E$2:$E$84</definedName>
    <definedName name="BAAL">Folha1!$C$2:$C$63</definedName>
    <definedName name="BC">Folha1!$S$2:$S$33</definedName>
    <definedName name="Braga">Folha1!$R$2:$R$161</definedName>
    <definedName name="CB">Folha1!$F$2:$F$49</definedName>
    <definedName name="CENTRO">Folha1!$BA$5:$BA$10</definedName>
    <definedName name="CLDE">Folha1!$BA$1:$BA$24</definedName>
    <definedName name="Coimbra">Folha1!$G$2:$G$102</definedName>
    <definedName name="DesportoAdaptadoMono">Folha1!$AV$2:$AV$34</definedName>
    <definedName name="DGEEC">'Escolas 23-24'!$A$4:$A$5372</definedName>
    <definedName name="DISCIPLINAS">Folha1!$AW$2:$AW$78</definedName>
    <definedName name="DSR">Folha1!$AX$1:$AX$5</definedName>
    <definedName name="EDV">Folha1!$T$2:$T$63</definedName>
    <definedName name="Escalão">Folha1!$AN$2:$AN$5</definedName>
    <definedName name="Género">Folha1!$AQ$2:$AQ$3</definedName>
    <definedName name="GéneroInfB">Folha1!$AP$2:$AP$4</definedName>
    <definedName name="GéneroInic">Folha1!$AS$2:$AS$3</definedName>
    <definedName name="GéneroJun">Folha1!$AU$2:$AU$3</definedName>
    <definedName name="GéneroJuv">Folha1!$AT$2:$AT$3</definedName>
    <definedName name="Guarda">Folha1!$H$2:$H$42</definedName>
    <definedName name="Leiria">Folha1!$I$2:$I$68</definedName>
    <definedName name="LMT">Folha1!$L$2:$L$114</definedName>
    <definedName name="LOVFX">Folha1!$N$2:$N$76</definedName>
    <definedName name="LVT">Folha1!$BA$11:$BA$17</definedName>
    <definedName name="LXC">Folha1!$M$2:$M$212</definedName>
    <definedName name="MISTO">Folha1!$AR$2</definedName>
    <definedName name="MODALIDADES">Folha1!$Y$2:$Y$46</definedName>
    <definedName name="NORTE">Folha1!$BA$18:$BA$24</definedName>
    <definedName name="Oeste">Folha1!$O$2:$O$92</definedName>
    <definedName name="Parecer">Folha1!$BE$1:$BE$2</definedName>
    <definedName name="Porto">Folha1!$U$2:$U$282</definedName>
    <definedName name="PS">Folha1!$P$2:$P$163</definedName>
    <definedName name="Sintra">Folha1!$Q$2:$Q$64</definedName>
    <definedName name="Tâmega">Folha1!$V$2:$V$84</definedName>
    <definedName name="Vários">Folha1!$AO$2</definedName>
    <definedName name="VC">Folha1!$W$2:$W$56</definedName>
    <definedName name="Viseu">Folha1!$J$2:$J$67</definedName>
    <definedName name="VRD">Folha1!$X$2:$X$66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5" l="1"/>
  <c r="P11" i="5" s="1"/>
  <c r="O12" i="5"/>
  <c r="P12" i="5" s="1"/>
  <c r="O40" i="5"/>
  <c r="P40" i="5" s="1"/>
  <c r="O39" i="5"/>
  <c r="P39" i="5" s="1"/>
  <c r="O38" i="5"/>
  <c r="P38" i="5" s="1"/>
  <c r="O37" i="5"/>
  <c r="P37" i="5" s="1"/>
  <c r="F37" i="5" s="1"/>
  <c r="O36" i="5"/>
  <c r="P36" i="5" s="1"/>
  <c r="O35" i="5"/>
  <c r="O34" i="5"/>
  <c r="P34" i="5" s="1"/>
  <c r="O33" i="5"/>
  <c r="P33" i="5" s="1"/>
  <c r="O32" i="5"/>
  <c r="P32" i="5" s="1"/>
  <c r="O31" i="5"/>
  <c r="O30" i="5"/>
  <c r="P30" i="5" s="1"/>
  <c r="O29" i="5"/>
  <c r="P29" i="5" s="1"/>
  <c r="O28" i="5"/>
  <c r="P28" i="5" s="1"/>
  <c r="O27" i="5"/>
  <c r="O26" i="5"/>
  <c r="P26" i="5" s="1"/>
  <c r="O25" i="5"/>
  <c r="P25" i="5" s="1"/>
  <c r="O24" i="5"/>
  <c r="P24" i="5" s="1"/>
  <c r="O23" i="5"/>
  <c r="O22" i="5"/>
  <c r="P22" i="5" s="1"/>
  <c r="O21" i="5"/>
  <c r="P21" i="5" s="1"/>
  <c r="F21" i="5" s="1"/>
  <c r="O20" i="5"/>
  <c r="P20" i="5" s="1"/>
  <c r="O19" i="5"/>
  <c r="P19" i="5" s="1"/>
  <c r="F19" i="5" s="1"/>
  <c r="O18" i="5"/>
  <c r="P18" i="5" s="1"/>
  <c r="O17" i="5"/>
  <c r="P17" i="5" s="1"/>
  <c r="F17" i="5" s="1"/>
  <c r="O16" i="5"/>
  <c r="P16" i="5" s="1"/>
  <c r="O15" i="5"/>
  <c r="O14" i="5"/>
  <c r="P14" i="5" s="1"/>
  <c r="O13" i="5"/>
  <c r="P13" i="5" s="1"/>
  <c r="F13" i="5" s="1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BM12" i="5"/>
  <c r="BP12" i="5" s="1"/>
  <c r="BN12" i="5"/>
  <c r="BO12" i="5"/>
  <c r="BQ12" i="5"/>
  <c r="BM13" i="5"/>
  <c r="BP13" i="5" s="1"/>
  <c r="BN13" i="5"/>
  <c r="BO13" i="5"/>
  <c r="BQ13" i="5"/>
  <c r="BM14" i="5"/>
  <c r="BP14" i="5" s="1"/>
  <c r="BN14" i="5"/>
  <c r="BO14" i="5"/>
  <c r="BQ14" i="5"/>
  <c r="BM15" i="5"/>
  <c r="BP15" i="5" s="1"/>
  <c r="BN15" i="5"/>
  <c r="BO15" i="5"/>
  <c r="BQ15" i="5"/>
  <c r="BM16" i="5"/>
  <c r="BP16" i="5" s="1"/>
  <c r="BN16" i="5"/>
  <c r="BO16" i="5"/>
  <c r="BQ16" i="5"/>
  <c r="BM17" i="5"/>
  <c r="BP17" i="5" s="1"/>
  <c r="BN17" i="5"/>
  <c r="BO17" i="5"/>
  <c r="BQ17" i="5"/>
  <c r="BM18" i="5"/>
  <c r="BP18" i="5" s="1"/>
  <c r="BN18" i="5"/>
  <c r="BO18" i="5"/>
  <c r="BQ18" i="5"/>
  <c r="BM19" i="5"/>
  <c r="BP19" i="5" s="1"/>
  <c r="BN19" i="5"/>
  <c r="BO19" i="5"/>
  <c r="BQ19" i="5"/>
  <c r="BM20" i="5"/>
  <c r="BP20" i="5" s="1"/>
  <c r="BN20" i="5"/>
  <c r="BO20" i="5"/>
  <c r="BQ20" i="5"/>
  <c r="BM21" i="5"/>
  <c r="BP21" i="5" s="1"/>
  <c r="BN21" i="5"/>
  <c r="BO21" i="5"/>
  <c r="BQ21" i="5"/>
  <c r="BM22" i="5"/>
  <c r="BP22" i="5" s="1"/>
  <c r="BN22" i="5"/>
  <c r="BO22" i="5"/>
  <c r="BQ22" i="5"/>
  <c r="BM23" i="5"/>
  <c r="BP23" i="5" s="1"/>
  <c r="BN23" i="5"/>
  <c r="BO23" i="5"/>
  <c r="BQ23" i="5"/>
  <c r="BM24" i="5"/>
  <c r="BP24" i="5" s="1"/>
  <c r="BN24" i="5"/>
  <c r="BO24" i="5"/>
  <c r="BQ24" i="5"/>
  <c r="BM25" i="5"/>
  <c r="BP25" i="5" s="1"/>
  <c r="BN25" i="5"/>
  <c r="BO25" i="5"/>
  <c r="BQ25" i="5"/>
  <c r="BM26" i="5"/>
  <c r="BP26" i="5" s="1"/>
  <c r="BN26" i="5"/>
  <c r="BO26" i="5"/>
  <c r="BQ26" i="5"/>
  <c r="BM27" i="5"/>
  <c r="BP27" i="5" s="1"/>
  <c r="BN27" i="5"/>
  <c r="BO27" i="5"/>
  <c r="BQ27" i="5"/>
  <c r="BM28" i="5"/>
  <c r="BN28" i="5"/>
  <c r="BO28" i="5"/>
  <c r="BP28" i="5"/>
  <c r="BQ28" i="5"/>
  <c r="BM29" i="5"/>
  <c r="BP29" i="5" s="1"/>
  <c r="BN29" i="5"/>
  <c r="BO29" i="5"/>
  <c r="BQ29" i="5"/>
  <c r="BM30" i="5"/>
  <c r="BP30" i="5" s="1"/>
  <c r="BN30" i="5"/>
  <c r="BO30" i="5"/>
  <c r="BQ30" i="5"/>
  <c r="BM31" i="5"/>
  <c r="BP31" i="5" s="1"/>
  <c r="BN31" i="5"/>
  <c r="BO31" i="5"/>
  <c r="BQ31" i="5"/>
  <c r="BM32" i="5"/>
  <c r="BN32" i="5"/>
  <c r="BO32" i="5"/>
  <c r="BP32" i="5"/>
  <c r="BQ32" i="5"/>
  <c r="BM33" i="5"/>
  <c r="BP33" i="5" s="1"/>
  <c r="BN33" i="5"/>
  <c r="BO33" i="5"/>
  <c r="BQ33" i="5"/>
  <c r="BM34" i="5"/>
  <c r="BP34" i="5" s="1"/>
  <c r="BN34" i="5"/>
  <c r="BO34" i="5"/>
  <c r="BQ34" i="5"/>
  <c r="BM35" i="5"/>
  <c r="BP35" i="5" s="1"/>
  <c r="BN35" i="5"/>
  <c r="BO35" i="5"/>
  <c r="BQ35" i="5"/>
  <c r="BM36" i="5"/>
  <c r="BN36" i="5"/>
  <c r="BO36" i="5"/>
  <c r="BP36" i="5"/>
  <c r="BQ36" i="5"/>
  <c r="BM37" i="5"/>
  <c r="BP37" i="5" s="1"/>
  <c r="BN37" i="5"/>
  <c r="BO37" i="5"/>
  <c r="BQ37" i="5"/>
  <c r="BM38" i="5"/>
  <c r="BP38" i="5" s="1"/>
  <c r="BN38" i="5"/>
  <c r="BO38" i="5"/>
  <c r="BQ38" i="5"/>
  <c r="BM39" i="5"/>
  <c r="BP39" i="5" s="1"/>
  <c r="BN39" i="5"/>
  <c r="BO39" i="5"/>
  <c r="BQ39" i="5"/>
  <c r="BM40" i="5"/>
  <c r="BN40" i="5"/>
  <c r="BO40" i="5"/>
  <c r="BP40" i="5"/>
  <c r="BQ40" i="5"/>
  <c r="BQ11" i="5"/>
  <c r="BO11" i="5"/>
  <c r="BN11" i="5"/>
  <c r="BM11" i="5"/>
  <c r="BP11" i="5" s="1"/>
  <c r="BL12" i="5"/>
  <c r="BL13" i="5"/>
  <c r="BL14" i="5"/>
  <c r="BL15" i="5"/>
  <c r="BL16" i="5"/>
  <c r="BL17" i="5"/>
  <c r="BL18" i="5"/>
  <c r="BL19" i="5"/>
  <c r="BL20" i="5"/>
  <c r="BL21" i="5"/>
  <c r="BL22" i="5"/>
  <c r="BL23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7" i="5"/>
  <c r="BL38" i="5"/>
  <c r="BL39" i="5"/>
  <c r="BL40" i="5"/>
  <c r="BL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11" i="5"/>
  <c r="F25" i="5" l="1"/>
  <c r="F29" i="5"/>
  <c r="F33" i="5"/>
  <c r="F16" i="5"/>
  <c r="V16" i="5" s="1"/>
  <c r="F20" i="5"/>
  <c r="F24" i="5"/>
  <c r="F28" i="5"/>
  <c r="V28" i="5" s="1"/>
  <c r="F18" i="5"/>
  <c r="V18" i="5" s="1"/>
  <c r="F22" i="5"/>
  <c r="V22" i="5" s="1"/>
  <c r="F26" i="5"/>
  <c r="F30" i="5"/>
  <c r="V30" i="5" s="1"/>
  <c r="F34" i="5"/>
  <c r="V34" i="5" s="1"/>
  <c r="F38" i="5"/>
  <c r="V38" i="5" s="1"/>
  <c r="P35" i="5"/>
  <c r="F35" i="5" s="1"/>
  <c r="V35" i="5" s="1"/>
  <c r="P31" i="5"/>
  <c r="F31" i="5" s="1"/>
  <c r="V31" i="5" s="1"/>
  <c r="P27" i="5"/>
  <c r="F27" i="5" s="1"/>
  <c r="V27" i="5" s="1"/>
  <c r="P23" i="5"/>
  <c r="F23" i="5" s="1"/>
  <c r="V23" i="5" s="1"/>
  <c r="P15" i="5"/>
  <c r="F15" i="5" s="1"/>
  <c r="V15" i="5" s="1"/>
  <c r="F14" i="5"/>
  <c r="V14" i="5" s="1"/>
  <c r="F39" i="5"/>
  <c r="V39" i="5" s="1"/>
  <c r="F32" i="5"/>
  <c r="V32" i="5" s="1"/>
  <c r="F36" i="5"/>
  <c r="V36" i="5" s="1"/>
  <c r="F40" i="5"/>
  <c r="V40" i="5" s="1"/>
  <c r="F12" i="5"/>
  <c r="V12" i="5" s="1"/>
  <c r="F11" i="5"/>
  <c r="J11" i="5"/>
  <c r="J12" i="5" s="1"/>
  <c r="X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A5" i="5"/>
  <c r="B5" i="5"/>
  <c r="H40" i="5"/>
  <c r="H39" i="5"/>
  <c r="V37" i="5"/>
  <c r="V33" i="5"/>
  <c r="V29" i="5"/>
  <c r="V26" i="5"/>
  <c r="V25" i="5"/>
  <c r="V24" i="5"/>
  <c r="V21" i="5"/>
  <c r="V20" i="5"/>
  <c r="V19" i="5"/>
  <c r="V17" i="5"/>
  <c r="V13" i="5"/>
  <c r="B4" i="5"/>
  <c r="A4" i="5"/>
  <c r="AF147" i="1"/>
  <c r="AF138" i="1"/>
  <c r="AF123" i="1"/>
  <c r="AF107" i="1"/>
  <c r="AF103" i="1"/>
  <c r="AF104" i="1"/>
  <c r="AF102" i="1"/>
  <c r="AF92" i="1"/>
  <c r="AF83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0" i="1"/>
  <c r="AF39" i="1"/>
  <c r="AF38" i="1"/>
  <c r="AF37" i="1"/>
  <c r="AF26" i="1"/>
  <c r="AF17" i="1"/>
  <c r="AF5" i="1"/>
  <c r="AF3" i="1"/>
  <c r="H38" i="5" l="1"/>
  <c r="H36" i="5"/>
  <c r="H37" i="5"/>
  <c r="H35" i="5"/>
  <c r="H33" i="5"/>
  <c r="H34" i="5"/>
  <c r="H32" i="5"/>
  <c r="H31" i="5"/>
  <c r="H28" i="5"/>
  <c r="H29" i="5"/>
  <c r="H30" i="5"/>
  <c r="H26" i="5"/>
  <c r="H27" i="5"/>
  <c r="H25" i="5"/>
  <c r="H22" i="5"/>
  <c r="H23" i="5"/>
  <c r="H24" i="5"/>
  <c r="H19" i="5"/>
  <c r="H18" i="5"/>
  <c r="H21" i="5"/>
  <c r="H20" i="5"/>
  <c r="H17" i="5"/>
  <c r="H16" i="5"/>
  <c r="H14" i="5"/>
  <c r="H15" i="5"/>
  <c r="H13" i="5"/>
  <c r="H11" i="5"/>
  <c r="H12" i="5"/>
  <c r="AO12" i="5" l="1"/>
  <c r="BT47" i="5" s="1"/>
  <c r="AO13" i="5"/>
  <c r="BU48" i="5" s="1"/>
  <c r="AO14" i="5"/>
  <c r="BV48" i="5" s="1"/>
  <c r="AO15" i="5"/>
  <c r="BW47" i="5" s="1"/>
  <c r="AO16" i="5"/>
  <c r="BX47" i="5" s="1"/>
  <c r="AO17" i="5"/>
  <c r="BY48" i="5" s="1"/>
  <c r="AO18" i="5"/>
  <c r="BZ48" i="5" s="1"/>
  <c r="AO19" i="5"/>
  <c r="CA47" i="5" s="1"/>
  <c r="AO20" i="5"/>
  <c r="CB47" i="5" s="1"/>
  <c r="AO21" i="5"/>
  <c r="CC48" i="5" s="1"/>
  <c r="AO22" i="5"/>
  <c r="CD48" i="5" s="1"/>
  <c r="AO23" i="5"/>
  <c r="CE47" i="5" s="1"/>
  <c r="AO24" i="5"/>
  <c r="CF47" i="5" s="1"/>
  <c r="AO25" i="5"/>
  <c r="CG48" i="5" s="1"/>
  <c r="AO26" i="5"/>
  <c r="CH48" i="5" s="1"/>
  <c r="AO27" i="5"/>
  <c r="CI47" i="5" s="1"/>
  <c r="AO28" i="5"/>
  <c r="CJ47" i="5" s="1"/>
  <c r="AO29" i="5"/>
  <c r="CK48" i="5" s="1"/>
  <c r="AO30" i="5"/>
  <c r="CL48" i="5" s="1"/>
  <c r="AO31" i="5"/>
  <c r="CM47" i="5" s="1"/>
  <c r="AO32" i="5"/>
  <c r="CN47" i="5" s="1"/>
  <c r="AO33" i="5"/>
  <c r="CO48" i="5" s="1"/>
  <c r="AO34" i="5"/>
  <c r="CP48" i="5" s="1"/>
  <c r="AO35" i="5"/>
  <c r="CQ47" i="5" s="1"/>
  <c r="AO36" i="5"/>
  <c r="CR47" i="5" s="1"/>
  <c r="AO37" i="5"/>
  <c r="CS48" i="5" s="1"/>
  <c r="AO38" i="5"/>
  <c r="CT48" i="5" s="1"/>
  <c r="AO39" i="5"/>
  <c r="CU47" i="5" s="1"/>
  <c r="AO40" i="5"/>
  <c r="CV47" i="5" s="1"/>
  <c r="AO11" i="5"/>
  <c r="BS47" i="5" s="1"/>
  <c r="AY39" i="5"/>
  <c r="AY40" i="5"/>
  <c r="AZ11" i="5"/>
  <c r="AQ11" i="5"/>
  <c r="AF121" i="1"/>
  <c r="AF127" i="1"/>
  <c r="AF126" i="1"/>
  <c r="AF125" i="1"/>
  <c r="AF124" i="1"/>
  <c r="AF122" i="1"/>
  <c r="AF120" i="1"/>
  <c r="AF111" i="1"/>
  <c r="AF110" i="1"/>
  <c r="AF109" i="1"/>
  <c r="AF108" i="1"/>
  <c r="AF106" i="1"/>
  <c r="AF105" i="1"/>
  <c r="AF154" i="1"/>
  <c r="AF153" i="1"/>
  <c r="AF152" i="1"/>
  <c r="AF150" i="1"/>
  <c r="AF151" i="1"/>
  <c r="AF148" i="1"/>
  <c r="AF149" i="1"/>
  <c r="AF146" i="1"/>
  <c r="AF145" i="1"/>
  <c r="AF144" i="1"/>
  <c r="AF143" i="1"/>
  <c r="AF142" i="1"/>
  <c r="AF141" i="1"/>
  <c r="AF140" i="1"/>
  <c r="AF139" i="1"/>
  <c r="AF137" i="1"/>
  <c r="AF136" i="1"/>
  <c r="AF135" i="1"/>
  <c r="AF134" i="1"/>
  <c r="AF133" i="1"/>
  <c r="AF132" i="1"/>
  <c r="AF131" i="1"/>
  <c r="AF130" i="1"/>
  <c r="AF129" i="1"/>
  <c r="AF128" i="1"/>
  <c r="AF119" i="1"/>
  <c r="AF118" i="1"/>
  <c r="AF117" i="1"/>
  <c r="AF116" i="1"/>
  <c r="AF115" i="1"/>
  <c r="AF113" i="1"/>
  <c r="AF114" i="1"/>
  <c r="AF112" i="1"/>
  <c r="AF101" i="1"/>
  <c r="AF100" i="1"/>
  <c r="AF99" i="1"/>
  <c r="AF98" i="1"/>
  <c r="AF97" i="1"/>
  <c r="AF96" i="1"/>
  <c r="AF95" i="1"/>
  <c r="AF94" i="1"/>
  <c r="AF93" i="1"/>
  <c r="AF90" i="1"/>
  <c r="AF91" i="1"/>
  <c r="AF89" i="1"/>
  <c r="AF88" i="1"/>
  <c r="AF87" i="1"/>
  <c r="AF86" i="1"/>
  <c r="AF85" i="1"/>
  <c r="AF84" i="1"/>
  <c r="AF82" i="1"/>
  <c r="AF81" i="1"/>
  <c r="AF80" i="1"/>
  <c r="AF79" i="1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11" i="5"/>
  <c r="AP38" i="5" l="1"/>
  <c r="AP30" i="5"/>
  <c r="AP22" i="5"/>
  <c r="AP35" i="5"/>
  <c r="AP27" i="5"/>
  <c r="AP39" i="5"/>
  <c r="AP31" i="5"/>
  <c r="AP23" i="5"/>
  <c r="AP34" i="5"/>
  <c r="AP26" i="5"/>
  <c r="AP19" i="5"/>
  <c r="AP15" i="5"/>
  <c r="AP18" i="5"/>
  <c r="AP14" i="5"/>
  <c r="AP11" i="5"/>
  <c r="AP37" i="5"/>
  <c r="AP33" i="5"/>
  <c r="AP29" i="5"/>
  <c r="AP25" i="5"/>
  <c r="AP21" i="5"/>
  <c r="AP17" i="5"/>
  <c r="AP13" i="5"/>
  <c r="AP40" i="5"/>
  <c r="AP36" i="5"/>
  <c r="AP32" i="5"/>
  <c r="AP28" i="5"/>
  <c r="AP24" i="5"/>
  <c r="AP20" i="5"/>
  <c r="AP16" i="5"/>
  <c r="AP12" i="5"/>
  <c r="CB45" i="5"/>
  <c r="CH46" i="5"/>
  <c r="BV49" i="5"/>
  <c r="CR45" i="5"/>
  <c r="CV54" i="5"/>
  <c r="CR52" i="5"/>
  <c r="CN50" i="5"/>
  <c r="CJ48" i="5"/>
  <c r="BZ51" i="5"/>
  <c r="CF44" i="5"/>
  <c r="CF54" i="5"/>
  <c r="CB52" i="5"/>
  <c r="BX50" i="5"/>
  <c r="BT48" i="5"/>
  <c r="CD53" i="5"/>
  <c r="BT45" i="5"/>
  <c r="CV44" i="5"/>
  <c r="CT53" i="5"/>
  <c r="CP51" i="5"/>
  <c r="CL49" i="5"/>
  <c r="CH47" i="5"/>
  <c r="CF45" i="5"/>
  <c r="BT44" i="5"/>
  <c r="CJ44" i="5"/>
  <c r="CT46" i="5"/>
  <c r="CD46" i="5"/>
  <c r="CR54" i="5"/>
  <c r="CB54" i="5"/>
  <c r="CP53" i="5"/>
  <c r="BZ53" i="5"/>
  <c r="CN52" i="5"/>
  <c r="BX52" i="5"/>
  <c r="CL51" i="5"/>
  <c r="BV51" i="5"/>
  <c r="CJ50" i="5"/>
  <c r="BT50" i="5"/>
  <c r="CH49" i="5"/>
  <c r="CV48" i="5"/>
  <c r="CF48" i="5"/>
  <c r="CT47" i="5"/>
  <c r="CD47" i="5"/>
  <c r="CJ45" i="5"/>
  <c r="BX44" i="5"/>
  <c r="CN44" i="5"/>
  <c r="CP46" i="5"/>
  <c r="BZ46" i="5"/>
  <c r="CN54" i="5"/>
  <c r="BX54" i="5"/>
  <c r="CL53" i="5"/>
  <c r="BV53" i="5"/>
  <c r="CJ52" i="5"/>
  <c r="BT52" i="5"/>
  <c r="CH51" i="5"/>
  <c r="CV50" i="5"/>
  <c r="CF50" i="5"/>
  <c r="CT49" i="5"/>
  <c r="CD49" i="5"/>
  <c r="CR48" i="5"/>
  <c r="CB48" i="5"/>
  <c r="CP47" i="5"/>
  <c r="BZ47" i="5"/>
  <c r="BX45" i="5"/>
  <c r="CN45" i="5"/>
  <c r="CB44" i="5"/>
  <c r="CR44" i="5"/>
  <c r="CL46" i="5"/>
  <c r="BV46" i="5"/>
  <c r="CJ54" i="5"/>
  <c r="BT54" i="5"/>
  <c r="CH53" i="5"/>
  <c r="CV52" i="5"/>
  <c r="CF52" i="5"/>
  <c r="CT51" i="5"/>
  <c r="CD51" i="5"/>
  <c r="CR50" i="5"/>
  <c r="CB50" i="5"/>
  <c r="CP49" i="5"/>
  <c r="BZ49" i="5"/>
  <c r="CN48" i="5"/>
  <c r="BX48" i="5"/>
  <c r="CL47" i="5"/>
  <c r="BV47" i="5"/>
  <c r="BU45" i="5"/>
  <c r="BY45" i="5"/>
  <c r="CC45" i="5"/>
  <c r="CG45" i="5"/>
  <c r="CK45" i="5"/>
  <c r="CO45" i="5"/>
  <c r="CS45" i="5"/>
  <c r="BU44" i="5"/>
  <c r="BY44" i="5"/>
  <c r="CC44" i="5"/>
  <c r="CG44" i="5"/>
  <c r="CK44" i="5"/>
  <c r="CO44" i="5"/>
  <c r="CS44" i="5"/>
  <c r="CV45" i="5"/>
  <c r="CS46" i="5"/>
  <c r="CO46" i="5"/>
  <c r="CK46" i="5"/>
  <c r="CG46" i="5"/>
  <c r="CC46" i="5"/>
  <c r="BY46" i="5"/>
  <c r="BU46" i="5"/>
  <c r="CU54" i="5"/>
  <c r="CQ54" i="5"/>
  <c r="CM54" i="5"/>
  <c r="CI54" i="5"/>
  <c r="CE54" i="5"/>
  <c r="CA54" i="5"/>
  <c r="BW54" i="5"/>
  <c r="BS54" i="5"/>
  <c r="CS53" i="5"/>
  <c r="CO53" i="5"/>
  <c r="CK53" i="5"/>
  <c r="CG53" i="5"/>
  <c r="CC53" i="5"/>
  <c r="BY53" i="5"/>
  <c r="BU53" i="5"/>
  <c r="CU52" i="5"/>
  <c r="CQ52" i="5"/>
  <c r="CM52" i="5"/>
  <c r="CI52" i="5"/>
  <c r="CE52" i="5"/>
  <c r="CA52" i="5"/>
  <c r="BW52" i="5"/>
  <c r="BS52" i="5"/>
  <c r="CS51" i="5"/>
  <c r="CO51" i="5"/>
  <c r="CK51" i="5"/>
  <c r="CG51" i="5"/>
  <c r="CC51" i="5"/>
  <c r="BY51" i="5"/>
  <c r="BU51" i="5"/>
  <c r="CU50" i="5"/>
  <c r="CQ50" i="5"/>
  <c r="CM50" i="5"/>
  <c r="CI50" i="5"/>
  <c r="CE50" i="5"/>
  <c r="CA50" i="5"/>
  <c r="BW50" i="5"/>
  <c r="BS50" i="5"/>
  <c r="CS49" i="5"/>
  <c r="CO49" i="5"/>
  <c r="CK49" i="5"/>
  <c r="CG49" i="5"/>
  <c r="CC49" i="5"/>
  <c r="BY49" i="5"/>
  <c r="BU49" i="5"/>
  <c r="CU48" i="5"/>
  <c r="CQ48" i="5"/>
  <c r="CM48" i="5"/>
  <c r="CI48" i="5"/>
  <c r="CE48" i="5"/>
  <c r="CA48" i="5"/>
  <c r="BW48" i="5"/>
  <c r="BS48" i="5"/>
  <c r="CS47" i="5"/>
  <c r="CO47" i="5"/>
  <c r="CK47" i="5"/>
  <c r="CG47" i="5"/>
  <c r="CC47" i="5"/>
  <c r="BY47" i="5"/>
  <c r="BU47" i="5"/>
  <c r="BS44" i="5"/>
  <c r="BV45" i="5"/>
  <c r="BZ45" i="5"/>
  <c r="CD45" i="5"/>
  <c r="CH45" i="5"/>
  <c r="CL45" i="5"/>
  <c r="CP45" i="5"/>
  <c r="CT45" i="5"/>
  <c r="BV44" i="5"/>
  <c r="BZ44" i="5"/>
  <c r="CD44" i="5"/>
  <c r="CH44" i="5"/>
  <c r="CL44" i="5"/>
  <c r="CP44" i="5"/>
  <c r="CT44" i="5"/>
  <c r="CV46" i="5"/>
  <c r="CR46" i="5"/>
  <c r="CN46" i="5"/>
  <c r="CJ46" i="5"/>
  <c r="CF46" i="5"/>
  <c r="CB46" i="5"/>
  <c r="BX46" i="5"/>
  <c r="BT46" i="5"/>
  <c r="CT54" i="5"/>
  <c r="CP54" i="5"/>
  <c r="CL54" i="5"/>
  <c r="CH54" i="5"/>
  <c r="CD54" i="5"/>
  <c r="BZ54" i="5"/>
  <c r="BV54" i="5"/>
  <c r="CV53" i="5"/>
  <c r="CR53" i="5"/>
  <c r="CN53" i="5"/>
  <c r="CJ53" i="5"/>
  <c r="CF53" i="5"/>
  <c r="CB53" i="5"/>
  <c r="BX53" i="5"/>
  <c r="BT53" i="5"/>
  <c r="CT52" i="5"/>
  <c r="CP52" i="5"/>
  <c r="CL52" i="5"/>
  <c r="CH52" i="5"/>
  <c r="CD52" i="5"/>
  <c r="BZ52" i="5"/>
  <c r="BV52" i="5"/>
  <c r="CV51" i="5"/>
  <c r="CR51" i="5"/>
  <c r="CN51" i="5"/>
  <c r="CJ51" i="5"/>
  <c r="CF51" i="5"/>
  <c r="CB51" i="5"/>
  <c r="BX51" i="5"/>
  <c r="BT51" i="5"/>
  <c r="CT50" i="5"/>
  <c r="CP50" i="5"/>
  <c r="CL50" i="5"/>
  <c r="CH50" i="5"/>
  <c r="CD50" i="5"/>
  <c r="BZ50" i="5"/>
  <c r="BV50" i="5"/>
  <c r="CV49" i="5"/>
  <c r="CR49" i="5"/>
  <c r="CN49" i="5"/>
  <c r="CJ49" i="5"/>
  <c r="CF49" i="5"/>
  <c r="CB49" i="5"/>
  <c r="BX49" i="5"/>
  <c r="BT49" i="5"/>
  <c r="BS45" i="5"/>
  <c r="BW45" i="5"/>
  <c r="CA45" i="5"/>
  <c r="CE45" i="5"/>
  <c r="CI45" i="5"/>
  <c r="CM45" i="5"/>
  <c r="CQ45" i="5"/>
  <c r="CU45" i="5"/>
  <c r="BW44" i="5"/>
  <c r="CA44" i="5"/>
  <c r="CE44" i="5"/>
  <c r="CI44" i="5"/>
  <c r="CM44" i="5"/>
  <c r="CQ44" i="5"/>
  <c r="CU44" i="5"/>
  <c r="CU46" i="5"/>
  <c r="CQ46" i="5"/>
  <c r="CM46" i="5"/>
  <c r="CI46" i="5"/>
  <c r="CE46" i="5"/>
  <c r="CA46" i="5"/>
  <c r="BW46" i="5"/>
  <c r="BS46" i="5"/>
  <c r="CS54" i="5"/>
  <c r="CO54" i="5"/>
  <c r="CK54" i="5"/>
  <c r="CG54" i="5"/>
  <c r="CC54" i="5"/>
  <c r="BY54" i="5"/>
  <c r="BU54" i="5"/>
  <c r="CU53" i="5"/>
  <c r="CQ53" i="5"/>
  <c r="CM53" i="5"/>
  <c r="CI53" i="5"/>
  <c r="CE53" i="5"/>
  <c r="CA53" i="5"/>
  <c r="BW53" i="5"/>
  <c r="BS53" i="5"/>
  <c r="CS52" i="5"/>
  <c r="CO52" i="5"/>
  <c r="CK52" i="5"/>
  <c r="CG52" i="5"/>
  <c r="CC52" i="5"/>
  <c r="BY52" i="5"/>
  <c r="BU52" i="5"/>
  <c r="CU51" i="5"/>
  <c r="CQ51" i="5"/>
  <c r="CM51" i="5"/>
  <c r="CI51" i="5"/>
  <c r="CE51" i="5"/>
  <c r="CA51" i="5"/>
  <c r="BW51" i="5"/>
  <c r="BS51" i="5"/>
  <c r="CS50" i="5"/>
  <c r="CO50" i="5"/>
  <c r="CK50" i="5"/>
  <c r="CG50" i="5"/>
  <c r="CC50" i="5"/>
  <c r="BY50" i="5"/>
  <c r="BU50" i="5"/>
  <c r="CU49" i="5"/>
  <c r="CQ49" i="5"/>
  <c r="CM49" i="5"/>
  <c r="CI49" i="5"/>
  <c r="CE49" i="5"/>
  <c r="CA49" i="5"/>
  <c r="BW49" i="5"/>
  <c r="BS49" i="5"/>
  <c r="L12" i="5"/>
  <c r="L11" i="5"/>
  <c r="K11" i="5"/>
  <c r="AR15" i="5" l="1"/>
  <c r="AR35" i="5"/>
  <c r="AR40" i="5"/>
  <c r="AR19" i="5"/>
  <c r="AR22" i="5"/>
  <c r="AR12" i="5"/>
  <c r="AR28" i="5"/>
  <c r="AR13" i="5"/>
  <c r="AR29" i="5"/>
  <c r="AR14" i="5"/>
  <c r="AR26" i="5"/>
  <c r="AR39" i="5"/>
  <c r="AR30" i="5"/>
  <c r="AR20" i="5"/>
  <c r="AR36" i="5"/>
  <c r="AR21" i="5"/>
  <c r="AR37" i="5"/>
  <c r="AR23" i="5"/>
  <c r="AR24" i="5"/>
  <c r="AR25" i="5"/>
  <c r="AR11" i="5"/>
  <c r="AR31" i="5"/>
  <c r="AR16" i="5"/>
  <c r="AR32" i="5"/>
  <c r="AR17" i="5"/>
  <c r="AR33" i="5"/>
  <c r="AR18" i="5"/>
  <c r="AR34" i="5"/>
  <c r="AR27" i="5"/>
  <c r="AR38" i="5"/>
  <c r="AF41" i="1"/>
  <c r="AF36" i="1"/>
  <c r="AF35" i="1"/>
  <c r="AF34" i="1"/>
  <c r="AF33" i="1"/>
  <c r="AF14" i="1"/>
  <c r="AF13" i="1"/>
  <c r="AF12" i="1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11" i="5"/>
  <c r="BH18" i="5"/>
  <c r="BH21" i="5"/>
  <c r="BH23" i="5"/>
  <c r="BH24" i="5"/>
  <c r="BH25" i="5"/>
  <c r="BH26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BH27" i="5"/>
  <c r="BH22" i="5"/>
  <c r="BH20" i="5"/>
  <c r="BH19" i="5"/>
  <c r="BH17" i="5"/>
  <c r="BH16" i="5"/>
  <c r="BH15" i="5"/>
  <c r="BH14" i="5"/>
  <c r="BH13" i="5"/>
  <c r="BH1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V11" i="5"/>
  <c r="AS11" i="5" l="1"/>
  <c r="G11" i="5"/>
  <c r="AU11" i="5"/>
  <c r="AE11" i="5"/>
  <c r="AA11" i="5"/>
  <c r="BH12" i="5"/>
  <c r="AU12" i="5" l="1"/>
  <c r="J39" i="5"/>
  <c r="AU39" i="5" s="1"/>
  <c r="J40" i="5"/>
  <c r="AU40" i="5" s="1"/>
  <c r="J37" i="5"/>
  <c r="AU37" i="5" s="1"/>
  <c r="J38" i="5"/>
  <c r="AU38" i="5" s="1"/>
  <c r="J35" i="5"/>
  <c r="AU35" i="5" s="1"/>
  <c r="J36" i="5"/>
  <c r="AU36" i="5" s="1"/>
  <c r="J33" i="5"/>
  <c r="AU33" i="5" s="1"/>
  <c r="J34" i="5"/>
  <c r="AU34" i="5" s="1"/>
  <c r="J31" i="5"/>
  <c r="AU31" i="5" s="1"/>
  <c r="J32" i="5"/>
  <c r="AU32" i="5" s="1"/>
  <c r="J29" i="5"/>
  <c r="AU29" i="5" s="1"/>
  <c r="J30" i="5"/>
  <c r="AU30" i="5" s="1"/>
  <c r="J27" i="5"/>
  <c r="AU27" i="5" s="1"/>
  <c r="J28" i="5"/>
  <c r="AU28" i="5" s="1"/>
  <c r="J25" i="5"/>
  <c r="AU25" i="5" s="1"/>
  <c r="J26" i="5"/>
  <c r="AU26" i="5" s="1"/>
  <c r="J23" i="5"/>
  <c r="AU23" i="5" s="1"/>
  <c r="J24" i="5"/>
  <c r="AU24" i="5" s="1"/>
  <c r="J22" i="5"/>
  <c r="AU22" i="5" s="1"/>
  <c r="J20" i="5"/>
  <c r="AU20" i="5" s="1"/>
  <c r="J21" i="5"/>
  <c r="AU21" i="5" s="1"/>
  <c r="J18" i="5"/>
  <c r="AU18" i="5" s="1"/>
  <c r="J19" i="5"/>
  <c r="AU19" i="5" s="1"/>
  <c r="J16" i="5"/>
  <c r="AU16" i="5" s="1"/>
  <c r="J17" i="5"/>
  <c r="AU17" i="5" s="1"/>
  <c r="J15" i="5"/>
  <c r="AU15" i="5" s="1"/>
  <c r="J14" i="5"/>
  <c r="AU14" i="5" s="1"/>
  <c r="J13" i="5"/>
  <c r="AU13" i="5" s="1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Y11" i="5"/>
  <c r="CB201" i="5"/>
  <c r="BW96" i="5"/>
  <c r="BV184" i="5"/>
  <c r="BU31" i="5"/>
  <c r="BX173" i="5"/>
  <c r="BT150" i="5"/>
  <c r="BS96" i="5"/>
  <c r="BY109" i="5"/>
  <c r="BZ197" i="5"/>
  <c r="CC196" i="5"/>
  <c r="CD202" i="5"/>
  <c r="CG110" i="5"/>
  <c r="CH14" i="5"/>
  <c r="CI108" i="5"/>
  <c r="CJ227" i="5"/>
  <c r="CK15" i="5"/>
  <c r="CL30" i="5"/>
  <c r="CN27" i="5"/>
  <c r="CO88" i="5"/>
  <c r="CP67" i="5"/>
  <c r="CR240" i="5"/>
  <c r="CS15" i="5"/>
  <c r="CT93" i="5"/>
  <c r="CV127" i="5"/>
  <c r="BC11" i="5"/>
  <c r="BD11" i="5"/>
  <c r="BE11" i="5"/>
  <c r="BI18" i="5"/>
  <c r="BJ18" i="5" s="1"/>
  <c r="BI11" i="5"/>
  <c r="BJ11" i="5" s="1"/>
  <c r="BI12" i="5"/>
  <c r="BJ12" i="5" s="1"/>
  <c r="BI13" i="5"/>
  <c r="BJ13" i="5" s="1"/>
  <c r="BI14" i="5"/>
  <c r="BJ14" i="5" s="1"/>
  <c r="BI15" i="5"/>
  <c r="BJ15" i="5" s="1"/>
  <c r="BI16" i="5"/>
  <c r="BJ16" i="5" s="1"/>
  <c r="BI17" i="5"/>
  <c r="BJ17" i="5" s="1"/>
  <c r="BI19" i="5"/>
  <c r="BJ19" i="5" s="1"/>
  <c r="BI20" i="5"/>
  <c r="BJ20" i="5" s="1"/>
  <c r="BI21" i="5"/>
  <c r="BJ21" i="5" s="1"/>
  <c r="BI22" i="5"/>
  <c r="BJ22" i="5" s="1"/>
  <c r="BI23" i="5"/>
  <c r="BJ23" i="5" s="1"/>
  <c r="BI24" i="5"/>
  <c r="BJ24" i="5" s="1"/>
  <c r="BI25" i="5"/>
  <c r="BJ25" i="5" s="1"/>
  <c r="BI26" i="5"/>
  <c r="BJ26" i="5" s="1"/>
  <c r="BI27" i="5"/>
  <c r="BJ27" i="5" s="1"/>
  <c r="BI28" i="5"/>
  <c r="BJ28" i="5" s="1"/>
  <c r="BI29" i="5"/>
  <c r="BJ29" i="5" s="1"/>
  <c r="BI30" i="5"/>
  <c r="BJ30" i="5" s="1"/>
  <c r="BI31" i="5"/>
  <c r="BJ31" i="5" s="1"/>
  <c r="BI32" i="5"/>
  <c r="BJ32" i="5" s="1"/>
  <c r="BI33" i="5"/>
  <c r="BJ33" i="5" s="1"/>
  <c r="BI34" i="5"/>
  <c r="BJ34" i="5" s="1"/>
  <c r="BI35" i="5"/>
  <c r="BJ35" i="5" s="1"/>
  <c r="BI36" i="5"/>
  <c r="BJ36" i="5" s="1"/>
  <c r="BI37" i="5"/>
  <c r="BJ37" i="5" s="1"/>
  <c r="BI38" i="5"/>
  <c r="BJ38" i="5" s="1"/>
  <c r="BI39" i="5"/>
  <c r="BJ39" i="5" s="1"/>
  <c r="BI40" i="5"/>
  <c r="BJ40" i="5" s="1"/>
  <c r="CV185" i="5"/>
  <c r="CP186" i="5"/>
  <c r="CP137" i="5"/>
  <c r="AF42" i="1"/>
  <c r="AF43" i="1"/>
  <c r="CL92" i="5"/>
  <c r="CL242" i="5"/>
  <c r="CV80" i="5"/>
  <c r="CT89" i="5"/>
  <c r="CT20" i="5"/>
  <c r="CL79" i="5"/>
  <c r="CP211" i="5"/>
  <c r="CD110" i="5"/>
  <c r="CD205" i="5"/>
  <c r="CD224" i="5"/>
  <c r="CD243" i="5"/>
  <c r="CD28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F32" i="1"/>
  <c r="AF31" i="1"/>
  <c r="AF30" i="1"/>
  <c r="AF29" i="1"/>
  <c r="AF28" i="1"/>
  <c r="AF27" i="1"/>
  <c r="AF24" i="1"/>
  <c r="AF25" i="1"/>
  <c r="AF23" i="1"/>
  <c r="AF22" i="1"/>
  <c r="AF21" i="1"/>
  <c r="AF20" i="1"/>
  <c r="AF19" i="1"/>
  <c r="AF18" i="1"/>
  <c r="AF16" i="1"/>
  <c r="AF15" i="1"/>
  <c r="AF11" i="1"/>
  <c r="AF10" i="1"/>
  <c r="AF9" i="1"/>
  <c r="AF8" i="1"/>
  <c r="AF7" i="1"/>
  <c r="AF6" i="1"/>
  <c r="AF4" i="1"/>
  <c r="AI11" i="5"/>
  <c r="U41" i="5"/>
  <c r="BF11" i="5" l="1"/>
  <c r="BG11" i="5" s="1"/>
  <c r="AV11" i="5"/>
  <c r="CC90" i="5"/>
  <c r="CC41" i="5"/>
  <c r="BZ104" i="5"/>
  <c r="BZ70" i="5"/>
  <c r="CA209" i="5"/>
  <c r="CC67" i="5"/>
  <c r="CG232" i="5"/>
  <c r="CA198" i="5"/>
  <c r="CS60" i="5"/>
  <c r="CC105" i="5"/>
  <c r="CA79" i="5"/>
  <c r="CA14" i="5"/>
  <c r="CA241" i="5"/>
  <c r="CA234" i="5"/>
  <c r="CC217" i="5"/>
  <c r="CC206" i="5"/>
  <c r="CC103" i="5"/>
  <c r="CA13" i="5"/>
  <c r="CA239" i="5"/>
  <c r="CK81" i="5"/>
  <c r="CG113" i="5"/>
  <c r="CG200" i="5"/>
  <c r="CG215" i="5"/>
  <c r="CS65" i="5"/>
  <c r="CK79" i="5"/>
  <c r="CA65" i="5"/>
  <c r="CA35" i="5"/>
  <c r="CC30" i="5"/>
  <c r="CC242" i="5"/>
  <c r="CC215" i="5"/>
  <c r="CA116" i="5"/>
  <c r="CA56" i="5"/>
  <c r="CC236" i="5"/>
  <c r="CK225" i="5"/>
  <c r="CC68" i="5"/>
  <c r="CG84" i="5"/>
  <c r="CG67" i="5"/>
  <c r="CF239" i="5"/>
  <c r="CS88" i="5"/>
  <c r="CK86" i="5"/>
  <c r="CV190" i="5"/>
  <c r="BZ195" i="5"/>
  <c r="CA97" i="5"/>
  <c r="CA82" i="5"/>
  <c r="CC73" i="5"/>
  <c r="CC58" i="5"/>
  <c r="CC32" i="5"/>
  <c r="CA208" i="5"/>
  <c r="CC208" i="5"/>
  <c r="CO61" i="5"/>
  <c r="BZ35" i="5"/>
  <c r="CS237" i="5"/>
  <c r="CS75" i="5"/>
  <c r="CK74" i="5"/>
  <c r="CF69" i="5"/>
  <c r="BZ190" i="5"/>
  <c r="CA81" i="5"/>
  <c r="CA225" i="5"/>
  <c r="CA66" i="5"/>
  <c r="CA214" i="5"/>
  <c r="CC57" i="5"/>
  <c r="CC201" i="5"/>
  <c r="CC27" i="5"/>
  <c r="CC110" i="5"/>
  <c r="CC12" i="5"/>
  <c r="CC83" i="5"/>
  <c r="CC231" i="5"/>
  <c r="CA76" i="5"/>
  <c r="CA25" i="5"/>
  <c r="CA240" i="5"/>
  <c r="CC92" i="5"/>
  <c r="CO205" i="5"/>
  <c r="CK113" i="5"/>
  <c r="CG81" i="5"/>
  <c r="CA235" i="5"/>
  <c r="CG216" i="5"/>
  <c r="CG68" i="5"/>
  <c r="CG235" i="5"/>
  <c r="CG32" i="5"/>
  <c r="CS209" i="5"/>
  <c r="CS25" i="5"/>
  <c r="CS28" i="5"/>
  <c r="CK208" i="5"/>
  <c r="CO202" i="5"/>
  <c r="CS150" i="5"/>
  <c r="CS231" i="5"/>
  <c r="CS222" i="5"/>
  <c r="CG202" i="5"/>
  <c r="CK80" i="5"/>
  <c r="CO89" i="5"/>
  <c r="CA42" i="5"/>
  <c r="CA113" i="5"/>
  <c r="CA15" i="5"/>
  <c r="CA102" i="5"/>
  <c r="CC89" i="5"/>
  <c r="CC233" i="5"/>
  <c r="CC74" i="5"/>
  <c r="CC222" i="5"/>
  <c r="CC195" i="5"/>
  <c r="CA220" i="5"/>
  <c r="CA207" i="5"/>
  <c r="CA88" i="5"/>
  <c r="CC104" i="5"/>
  <c r="CG225" i="5"/>
  <c r="CG108" i="5"/>
  <c r="CG25" i="5"/>
  <c r="CG103" i="5"/>
  <c r="CS14" i="5"/>
  <c r="CS240" i="5"/>
  <c r="CS195" i="5"/>
  <c r="CS102" i="5"/>
  <c r="CO110" i="5"/>
  <c r="CA227" i="5"/>
  <c r="CO204" i="5"/>
  <c r="CC165" i="5"/>
  <c r="CA18" i="5"/>
  <c r="CA69" i="5"/>
  <c r="CA85" i="5"/>
  <c r="CA101" i="5"/>
  <c r="CA197" i="5"/>
  <c r="CA213" i="5"/>
  <c r="CA229" i="5"/>
  <c r="CA19" i="5"/>
  <c r="CA70" i="5"/>
  <c r="CA86" i="5"/>
  <c r="CA106" i="5"/>
  <c r="CA202" i="5"/>
  <c r="CA218" i="5"/>
  <c r="CA238" i="5"/>
  <c r="CC61" i="5"/>
  <c r="CC77" i="5"/>
  <c r="CC93" i="5"/>
  <c r="CC109" i="5"/>
  <c r="CC205" i="5"/>
  <c r="CC221" i="5"/>
  <c r="CC237" i="5"/>
  <c r="CC31" i="5"/>
  <c r="CC62" i="5"/>
  <c r="CC78" i="5"/>
  <c r="CC94" i="5"/>
  <c r="CC114" i="5"/>
  <c r="CC210" i="5"/>
  <c r="CC230" i="5"/>
  <c r="CC16" i="5"/>
  <c r="CC40" i="5"/>
  <c r="CC55" i="5"/>
  <c r="CC71" i="5"/>
  <c r="CC87" i="5"/>
  <c r="CC107" i="5"/>
  <c r="CC203" i="5"/>
  <c r="CC219" i="5"/>
  <c r="CC235" i="5"/>
  <c r="CA29" i="5"/>
  <c r="CA84" i="5"/>
  <c r="CA196" i="5"/>
  <c r="CA228" i="5"/>
  <c r="CA16" i="5"/>
  <c r="CA55" i="5"/>
  <c r="CA87" i="5"/>
  <c r="CA215" i="5"/>
  <c r="CA33" i="5"/>
  <c r="CA64" i="5"/>
  <c r="CA104" i="5"/>
  <c r="CA216" i="5"/>
  <c r="CC56" i="5"/>
  <c r="CC200" i="5"/>
  <c r="CC29" i="5"/>
  <c r="CC108" i="5"/>
  <c r="CC64" i="5"/>
  <c r="CC224" i="5"/>
  <c r="CS84" i="5"/>
  <c r="CO77" i="5"/>
  <c r="CO221" i="5"/>
  <c r="CK18" i="5"/>
  <c r="CK57" i="5"/>
  <c r="CK89" i="5"/>
  <c r="CK201" i="5"/>
  <c r="CK233" i="5"/>
  <c r="CG18" i="5"/>
  <c r="CG57" i="5"/>
  <c r="CG89" i="5"/>
  <c r="CG201" i="5"/>
  <c r="CG233" i="5"/>
  <c r="CG228" i="5"/>
  <c r="CG212" i="5"/>
  <c r="CG196" i="5"/>
  <c r="CG104" i="5"/>
  <c r="CG80" i="5"/>
  <c r="CG64" i="5"/>
  <c r="CG41" i="5"/>
  <c r="CG17" i="5"/>
  <c r="CG231" i="5"/>
  <c r="CG211" i="5"/>
  <c r="CG99" i="5"/>
  <c r="CG63" i="5"/>
  <c r="CG28" i="5"/>
  <c r="CS196" i="5"/>
  <c r="CS221" i="5"/>
  <c r="CS29" i="5"/>
  <c r="CS201" i="5"/>
  <c r="CS57" i="5"/>
  <c r="CS232" i="5"/>
  <c r="CS80" i="5"/>
  <c r="CS17" i="5"/>
  <c r="CS227" i="5"/>
  <c r="CS115" i="5"/>
  <c r="CS67" i="5"/>
  <c r="CS20" i="5"/>
  <c r="CS218" i="5"/>
  <c r="CS90" i="5"/>
  <c r="CS35" i="5"/>
  <c r="CS213" i="5"/>
  <c r="CK114" i="5"/>
  <c r="CG58" i="5"/>
  <c r="CG242" i="5"/>
  <c r="CK236" i="5"/>
  <c r="CK116" i="5"/>
  <c r="CK64" i="5"/>
  <c r="CK227" i="5"/>
  <c r="CK59" i="5"/>
  <c r="CO66" i="5"/>
  <c r="CO177" i="5"/>
  <c r="CO185" i="5"/>
  <c r="CO190" i="5"/>
  <c r="CO162" i="5"/>
  <c r="CO135" i="5"/>
  <c r="CO123" i="5"/>
  <c r="CO69" i="5"/>
  <c r="CO102" i="5"/>
  <c r="CO28" i="5"/>
  <c r="CO63" i="5"/>
  <c r="CO79" i="5"/>
  <c r="CO99" i="5"/>
  <c r="CO115" i="5"/>
  <c r="CO154" i="5"/>
  <c r="CO169" i="5"/>
  <c r="CO171" i="5"/>
  <c r="CO180" i="5"/>
  <c r="CO163" i="5"/>
  <c r="CO164" i="5"/>
  <c r="CO165" i="5"/>
  <c r="CO120" i="5"/>
  <c r="CO142" i="5"/>
  <c r="CO38" i="5"/>
  <c r="CO95" i="5"/>
  <c r="CO86" i="5"/>
  <c r="CO101" i="5"/>
  <c r="CO230" i="5"/>
  <c r="CO12" i="5"/>
  <c r="CO32" i="5"/>
  <c r="CO67" i="5"/>
  <c r="CO83" i="5"/>
  <c r="CO103" i="5"/>
  <c r="CO195" i="5"/>
  <c r="CO215" i="5"/>
  <c r="CO231" i="5"/>
  <c r="CO17" i="5"/>
  <c r="CO41" i="5"/>
  <c r="CO64" i="5"/>
  <c r="CO117" i="5"/>
  <c r="CO150" i="5"/>
  <c r="CO175" i="5"/>
  <c r="CO132" i="5"/>
  <c r="CO183" i="5"/>
  <c r="CO121" i="5"/>
  <c r="AX33" i="5"/>
  <c r="AY33" i="5" s="1"/>
  <c r="CO213" i="5"/>
  <c r="CO214" i="5"/>
  <c r="CO197" i="5"/>
  <c r="CO16" i="5"/>
  <c r="CO40" i="5"/>
  <c r="CO55" i="5"/>
  <c r="CO71" i="5"/>
  <c r="CO87" i="5"/>
  <c r="CO107" i="5"/>
  <c r="CO203" i="5"/>
  <c r="CO219" i="5"/>
  <c r="CO235" i="5"/>
  <c r="CO25" i="5"/>
  <c r="CO186" i="5"/>
  <c r="CO160" i="5"/>
  <c r="CO181" i="5"/>
  <c r="CO122" i="5"/>
  <c r="CO70" i="5"/>
  <c r="CO229" i="5"/>
  <c r="CO59" i="5"/>
  <c r="CO207" i="5"/>
  <c r="CO239" i="5"/>
  <c r="CO29" i="5"/>
  <c r="CO68" i="5"/>
  <c r="CO84" i="5"/>
  <c r="CO108" i="5"/>
  <c r="CO200" i="5"/>
  <c r="CO216" i="5"/>
  <c r="CO232" i="5"/>
  <c r="CO65" i="5"/>
  <c r="CO97" i="5"/>
  <c r="CO209" i="5"/>
  <c r="CO241" i="5"/>
  <c r="CO35" i="5"/>
  <c r="CO74" i="5"/>
  <c r="CO114" i="5"/>
  <c r="CO234" i="5"/>
  <c r="CO222" i="5"/>
  <c r="CO78" i="5"/>
  <c r="CO157" i="5"/>
  <c r="CO179" i="5"/>
  <c r="CO136" i="5"/>
  <c r="CO166" i="5"/>
  <c r="CO20" i="5"/>
  <c r="CO91" i="5"/>
  <c r="CO223" i="5"/>
  <c r="CO56" i="5"/>
  <c r="CO76" i="5"/>
  <c r="CO92" i="5"/>
  <c r="CO116" i="5"/>
  <c r="CO208" i="5"/>
  <c r="CO137" i="5"/>
  <c r="CO198" i="5"/>
  <c r="CO227" i="5"/>
  <c r="CO60" i="5"/>
  <c r="CO104" i="5"/>
  <c r="CO212" i="5"/>
  <c r="CO236" i="5"/>
  <c r="CO57" i="5"/>
  <c r="CO105" i="5"/>
  <c r="CO225" i="5"/>
  <c r="CO27" i="5"/>
  <c r="CO82" i="5"/>
  <c r="CO210" i="5"/>
  <c r="CO139" i="5"/>
  <c r="CO75" i="5"/>
  <c r="CO243" i="5"/>
  <c r="CO72" i="5"/>
  <c r="CO112" i="5"/>
  <c r="CO220" i="5"/>
  <c r="CO240" i="5"/>
  <c r="CO18" i="5"/>
  <c r="CO73" i="5"/>
  <c r="CO113" i="5"/>
  <c r="CO233" i="5"/>
  <c r="CO90" i="5"/>
  <c r="CO218" i="5"/>
  <c r="CO238" i="5"/>
  <c r="CO62" i="5"/>
  <c r="CO141" i="5"/>
  <c r="CO111" i="5"/>
  <c r="CO13" i="5"/>
  <c r="CO80" i="5"/>
  <c r="CO196" i="5"/>
  <c r="CO224" i="5"/>
  <c r="CO42" i="5"/>
  <c r="CO81" i="5"/>
  <c r="CO201" i="5"/>
  <c r="CO58" i="5"/>
  <c r="CO106" i="5"/>
  <c r="CO242" i="5"/>
  <c r="CO206" i="5"/>
  <c r="CO31" i="5"/>
  <c r="CG133" i="5"/>
  <c r="CG161" i="5"/>
  <c r="CG163" i="5"/>
  <c r="CG120" i="5"/>
  <c r="AX25" i="5"/>
  <c r="AY25" i="5" s="1"/>
  <c r="CG226" i="5"/>
  <c r="CG85" i="5"/>
  <c r="CG70" i="5"/>
  <c r="CG61" i="5"/>
  <c r="CG205" i="5"/>
  <c r="CG31" i="5"/>
  <c r="CG222" i="5"/>
  <c r="CG206" i="5"/>
  <c r="CG230" i="5"/>
  <c r="CG119" i="5"/>
  <c r="CG166" i="5"/>
  <c r="CG144" i="5"/>
  <c r="CG199" i="5"/>
  <c r="CG213" i="5"/>
  <c r="CG78" i="5"/>
  <c r="CG238" i="5"/>
  <c r="CG86" i="5"/>
  <c r="CG77" i="5"/>
  <c r="CG221" i="5"/>
  <c r="CG62" i="5"/>
  <c r="CG229" i="5"/>
  <c r="CG102" i="5"/>
  <c r="CG184" i="5"/>
  <c r="CG186" i="5"/>
  <c r="CG190" i="5"/>
  <c r="CG191" i="5"/>
  <c r="CG118" i="5"/>
  <c r="CG179" i="5"/>
  <c r="CG137" i="5"/>
  <c r="CG182" i="5"/>
  <c r="CG139" i="5"/>
  <c r="CG140" i="5"/>
  <c r="CG197" i="5"/>
  <c r="CG14" i="5"/>
  <c r="CG93" i="5"/>
  <c r="CG237" i="5"/>
  <c r="CG94" i="5"/>
  <c r="CG69" i="5"/>
  <c r="CG172" i="5"/>
  <c r="CG109" i="5"/>
  <c r="CG218" i="5"/>
  <c r="CG106" i="5"/>
  <c r="CG66" i="5"/>
  <c r="CG27" i="5"/>
  <c r="CG143" i="5"/>
  <c r="CG19" i="5"/>
  <c r="CG198" i="5"/>
  <c r="CG30" i="5"/>
  <c r="CG162" i="5"/>
  <c r="CG168" i="5"/>
  <c r="CG214" i="5"/>
  <c r="CG234" i="5"/>
  <c r="CG90" i="5"/>
  <c r="CG16" i="5"/>
  <c r="CG40" i="5"/>
  <c r="CG55" i="5"/>
  <c r="CG71" i="5"/>
  <c r="CG87" i="5"/>
  <c r="CG107" i="5"/>
  <c r="CG203" i="5"/>
  <c r="CG188" i="5"/>
  <c r="CG101" i="5"/>
  <c r="CG210" i="5"/>
  <c r="CG82" i="5"/>
  <c r="CG35" i="5"/>
  <c r="CG20" i="5"/>
  <c r="CG59" i="5"/>
  <c r="CG75" i="5"/>
  <c r="CG91" i="5"/>
  <c r="CG111" i="5"/>
  <c r="CG207" i="5"/>
  <c r="CG223" i="5"/>
  <c r="CC37" i="5"/>
  <c r="CC171" i="5"/>
  <c r="CC119" i="5"/>
  <c r="CC183" i="5"/>
  <c r="CC121" i="5"/>
  <c r="CC199" i="5"/>
  <c r="CC13" i="5"/>
  <c r="CC118" i="5"/>
  <c r="CC138" i="5"/>
  <c r="CC140" i="5"/>
  <c r="CC141" i="5"/>
  <c r="CC167" i="5"/>
  <c r="CC122" i="5"/>
  <c r="CC228" i="5"/>
  <c r="CC192" i="5"/>
  <c r="CC136" i="5"/>
  <c r="CC181" i="5"/>
  <c r="CC168" i="5"/>
  <c r="CC116" i="5"/>
  <c r="CC95" i="5"/>
  <c r="CC84" i="5"/>
  <c r="CC164" i="5"/>
  <c r="CC120" i="5"/>
  <c r="CC123" i="5"/>
  <c r="CC142" i="5"/>
  <c r="AX21" i="5"/>
  <c r="AY21" i="5" s="1"/>
  <c r="CC212" i="5"/>
  <c r="CA154" i="5"/>
  <c r="CA141" i="5"/>
  <c r="CA166" i="5"/>
  <c r="CA144" i="5"/>
  <c r="CA12" i="5"/>
  <c r="CA132" i="5"/>
  <c r="CA178" i="5"/>
  <c r="CA137" i="5"/>
  <c r="CA182" i="5"/>
  <c r="CA168" i="5"/>
  <c r="CA39" i="5"/>
  <c r="CA20" i="5"/>
  <c r="CA172" i="5"/>
  <c r="CA160" i="5"/>
  <c r="CA162" i="5"/>
  <c r="CA165" i="5"/>
  <c r="CA120" i="5"/>
  <c r="CA143" i="5"/>
  <c r="AX19" i="5"/>
  <c r="AY19" i="5" s="1"/>
  <c r="CA226" i="5"/>
  <c r="CA75" i="5"/>
  <c r="CA121" i="5"/>
  <c r="CA203" i="5"/>
  <c r="CA211" i="5"/>
  <c r="CA59" i="5"/>
  <c r="CA67" i="5"/>
  <c r="CA243" i="5"/>
  <c r="CA28" i="5"/>
  <c r="CA99" i="5"/>
  <c r="CA199" i="5"/>
  <c r="CA91" i="5"/>
  <c r="CA195" i="5"/>
  <c r="CA30" i="5"/>
  <c r="CA57" i="5"/>
  <c r="CA73" i="5"/>
  <c r="CA89" i="5"/>
  <c r="CA105" i="5"/>
  <c r="CA201" i="5"/>
  <c r="CA217" i="5"/>
  <c r="CA233" i="5"/>
  <c r="CA27" i="5"/>
  <c r="CA58" i="5"/>
  <c r="CA74" i="5"/>
  <c r="CA90" i="5"/>
  <c r="CA110" i="5"/>
  <c r="CA206" i="5"/>
  <c r="CA222" i="5"/>
  <c r="CA242" i="5"/>
  <c r="CC14" i="5"/>
  <c r="CC42" i="5"/>
  <c r="CC65" i="5"/>
  <c r="CC81" i="5"/>
  <c r="CC97" i="5"/>
  <c r="CC113" i="5"/>
  <c r="CC209" i="5"/>
  <c r="CC225" i="5"/>
  <c r="CC241" i="5"/>
  <c r="CC15" i="5"/>
  <c r="CC35" i="5"/>
  <c r="CC66" i="5"/>
  <c r="CC82" i="5"/>
  <c r="CC102" i="5"/>
  <c r="CC198" i="5"/>
  <c r="CC214" i="5"/>
  <c r="CC234" i="5"/>
  <c r="CC20" i="5"/>
  <c r="CC59" i="5"/>
  <c r="CC75" i="5"/>
  <c r="CC91" i="5"/>
  <c r="CC111" i="5"/>
  <c r="CC207" i="5"/>
  <c r="CC223" i="5"/>
  <c r="CC239" i="5"/>
  <c r="CA60" i="5"/>
  <c r="CA92" i="5"/>
  <c r="CA204" i="5"/>
  <c r="CA236" i="5"/>
  <c r="CA32" i="5"/>
  <c r="CA63" i="5"/>
  <c r="CA103" i="5"/>
  <c r="CA223" i="5"/>
  <c r="CA41" i="5"/>
  <c r="CA72" i="5"/>
  <c r="CA112" i="5"/>
  <c r="CA224" i="5"/>
  <c r="CC72" i="5"/>
  <c r="CC216" i="5"/>
  <c r="CC60" i="5"/>
  <c r="CC204" i="5"/>
  <c r="CC17" i="5"/>
  <c r="CC80" i="5"/>
  <c r="CC240" i="5"/>
  <c r="CS116" i="5"/>
  <c r="CO14" i="5"/>
  <c r="CO93" i="5"/>
  <c r="CO237" i="5"/>
  <c r="CK65" i="5"/>
  <c r="CK97" i="5"/>
  <c r="CK209" i="5"/>
  <c r="CK241" i="5"/>
  <c r="CG65" i="5"/>
  <c r="CG97" i="5"/>
  <c r="CG209" i="5"/>
  <c r="CG241" i="5"/>
  <c r="CG240" i="5"/>
  <c r="CG224" i="5"/>
  <c r="CG208" i="5"/>
  <c r="CG116" i="5"/>
  <c r="CG92" i="5"/>
  <c r="CG76" i="5"/>
  <c r="CG60" i="5"/>
  <c r="CG33" i="5"/>
  <c r="CG13" i="5"/>
  <c r="CG243" i="5"/>
  <c r="CG227" i="5"/>
  <c r="CG195" i="5"/>
  <c r="CG83" i="5"/>
  <c r="CG12" i="5"/>
  <c r="CS93" i="5"/>
  <c r="CS204" i="5"/>
  <c r="CS241" i="5"/>
  <c r="CS97" i="5"/>
  <c r="CS208" i="5"/>
  <c r="CS56" i="5"/>
  <c r="CS215" i="5"/>
  <c r="CS99" i="5"/>
  <c r="CS202" i="5"/>
  <c r="CS74" i="5"/>
  <c r="CO15" i="5"/>
  <c r="CK19" i="5"/>
  <c r="CK202" i="5"/>
  <c r="CG74" i="5"/>
  <c r="CA219" i="5"/>
  <c r="CK228" i="5"/>
  <c r="CK112" i="5"/>
  <c r="CK60" i="5"/>
  <c r="CK207" i="5"/>
  <c r="CK32" i="5"/>
  <c r="CO19" i="5"/>
  <c r="CO33" i="5"/>
  <c r="CG38" i="5"/>
  <c r="CG135" i="5"/>
  <c r="CS36" i="5"/>
  <c r="CS98" i="5"/>
  <c r="CS100" i="5"/>
  <c r="CS124" i="5"/>
  <c r="CS129" i="5"/>
  <c r="CS148" i="5"/>
  <c r="CS151" i="5"/>
  <c r="CS158" i="5"/>
  <c r="CS172" i="5"/>
  <c r="CS193" i="5"/>
  <c r="CS131" i="5"/>
  <c r="CS136" i="5"/>
  <c r="CS181" i="5"/>
  <c r="CS182" i="5"/>
  <c r="CS139" i="5"/>
  <c r="CS166" i="5"/>
  <c r="CS143" i="5"/>
  <c r="CS168" i="5"/>
  <c r="CS229" i="5"/>
  <c r="CS101" i="5"/>
  <c r="CS228" i="5"/>
  <c r="CS21" i="5"/>
  <c r="CS22" i="5"/>
  <c r="CS125" i="5"/>
  <c r="CS145" i="5"/>
  <c r="CS149" i="5"/>
  <c r="CS152" i="5"/>
  <c r="CS156" i="5"/>
  <c r="CS177" i="5"/>
  <c r="CS134" i="5"/>
  <c r="CS161" i="5"/>
  <c r="CS188" i="5"/>
  <c r="CS135" i="5"/>
  <c r="CS194" i="5"/>
  <c r="CS126" i="5"/>
  <c r="CS146" i="5"/>
  <c r="CS169" i="5"/>
  <c r="CS187" i="5"/>
  <c r="CS119" i="5"/>
  <c r="CS163" i="5"/>
  <c r="CS144" i="5"/>
  <c r="CS199" i="5"/>
  <c r="CS38" i="5"/>
  <c r="CS226" i="5"/>
  <c r="CS69" i="5"/>
  <c r="CS117" i="5"/>
  <c r="CS153" i="5"/>
  <c r="CS31" i="5"/>
  <c r="CS62" i="5"/>
  <c r="CS78" i="5"/>
  <c r="CS94" i="5"/>
  <c r="CS114" i="5"/>
  <c r="CS210" i="5"/>
  <c r="CS230" i="5"/>
  <c r="CS16" i="5"/>
  <c r="CS40" i="5"/>
  <c r="CS55" i="5"/>
  <c r="CS71" i="5"/>
  <c r="CS87" i="5"/>
  <c r="CS107" i="5"/>
  <c r="CS127" i="5"/>
  <c r="CS155" i="5"/>
  <c r="CS147" i="5"/>
  <c r="AX37" i="5"/>
  <c r="AY37" i="5" s="1"/>
  <c r="CS197" i="5"/>
  <c r="CS170" i="5"/>
  <c r="CS132" i="5"/>
  <c r="CS176" i="5"/>
  <c r="CS85" i="5"/>
  <c r="CS19" i="5"/>
  <c r="CS58" i="5"/>
  <c r="CS82" i="5"/>
  <c r="CS106" i="5"/>
  <c r="CS206" i="5"/>
  <c r="CS234" i="5"/>
  <c r="CS32" i="5"/>
  <c r="CS59" i="5"/>
  <c r="CS79" i="5"/>
  <c r="CS103" i="5"/>
  <c r="CS203" i="5"/>
  <c r="CS219" i="5"/>
  <c r="CS235" i="5"/>
  <c r="CS33" i="5"/>
  <c r="CS64" i="5"/>
  <c r="CS104" i="5"/>
  <c r="CS216" i="5"/>
  <c r="CS42" i="5"/>
  <c r="CS73" i="5"/>
  <c r="CS105" i="5"/>
  <c r="CS217" i="5"/>
  <c r="CS76" i="5"/>
  <c r="CS220" i="5"/>
  <c r="CS30" i="5"/>
  <c r="CS109" i="5"/>
  <c r="CS68" i="5"/>
  <c r="CS138" i="5"/>
  <c r="CS27" i="5"/>
  <c r="CS66" i="5"/>
  <c r="CS86" i="5"/>
  <c r="CS110" i="5"/>
  <c r="CS214" i="5"/>
  <c r="CS238" i="5"/>
  <c r="CS12" i="5"/>
  <c r="CS63" i="5"/>
  <c r="CS83" i="5"/>
  <c r="CS111" i="5"/>
  <c r="CS207" i="5"/>
  <c r="CS223" i="5"/>
  <c r="CS239" i="5"/>
  <c r="CS41" i="5"/>
  <c r="CS72" i="5"/>
  <c r="CS112" i="5"/>
  <c r="CS224" i="5"/>
  <c r="CS81" i="5"/>
  <c r="CS113" i="5"/>
  <c r="CS225" i="5"/>
  <c r="CS13" i="5"/>
  <c r="CS92" i="5"/>
  <c r="CS236" i="5"/>
  <c r="CS61" i="5"/>
  <c r="CS205" i="5"/>
  <c r="CK156" i="5"/>
  <c r="CK180" i="5"/>
  <c r="CK188" i="5"/>
  <c r="CK164" i="5"/>
  <c r="CK165" i="5"/>
  <c r="CK142" i="5"/>
  <c r="CK38" i="5"/>
  <c r="CK95" i="5"/>
  <c r="CK31" i="5"/>
  <c r="CK110" i="5"/>
  <c r="CK197" i="5"/>
  <c r="CK70" i="5"/>
  <c r="CK14" i="5"/>
  <c r="CK237" i="5"/>
  <c r="CK221" i="5"/>
  <c r="CK173" i="5"/>
  <c r="CK189" i="5"/>
  <c r="CK183" i="5"/>
  <c r="CK121" i="5"/>
  <c r="AX29" i="5"/>
  <c r="AY29" i="5" s="1"/>
  <c r="CK226" i="5"/>
  <c r="CK61" i="5"/>
  <c r="CK62" i="5"/>
  <c r="CK206" i="5"/>
  <c r="CK69" i="5"/>
  <c r="CK213" i="5"/>
  <c r="CK102" i="5"/>
  <c r="CK77" i="5"/>
  <c r="CK93" i="5"/>
  <c r="CK153" i="5"/>
  <c r="CK155" i="5"/>
  <c r="CK157" i="5"/>
  <c r="CK138" i="5"/>
  <c r="CK141" i="5"/>
  <c r="CK166" i="5"/>
  <c r="CK167" i="5"/>
  <c r="CK122" i="5"/>
  <c r="CK39" i="5"/>
  <c r="CK78" i="5"/>
  <c r="CK222" i="5"/>
  <c r="CK85" i="5"/>
  <c r="CK229" i="5"/>
  <c r="CK198" i="5"/>
  <c r="CK109" i="5"/>
  <c r="CK30" i="5"/>
  <c r="CK214" i="5"/>
  <c r="CK192" i="5"/>
  <c r="CK140" i="5"/>
  <c r="CK101" i="5"/>
  <c r="CK16" i="5"/>
  <c r="CK40" i="5"/>
  <c r="CK55" i="5"/>
  <c r="CK71" i="5"/>
  <c r="CK87" i="5"/>
  <c r="CK107" i="5"/>
  <c r="CK203" i="5"/>
  <c r="CK219" i="5"/>
  <c r="CK235" i="5"/>
  <c r="CK25" i="5"/>
  <c r="CK68" i="5"/>
  <c r="CK84" i="5"/>
  <c r="CK108" i="5"/>
  <c r="CK200" i="5"/>
  <c r="CK216" i="5"/>
  <c r="CK232" i="5"/>
  <c r="CK218" i="5"/>
  <c r="CK106" i="5"/>
  <c r="CK66" i="5"/>
  <c r="CK27" i="5"/>
  <c r="CK185" i="5"/>
  <c r="CK131" i="5"/>
  <c r="CK94" i="5"/>
  <c r="CK230" i="5"/>
  <c r="CK182" i="5"/>
  <c r="CK238" i="5"/>
  <c r="CK12" i="5"/>
  <c r="CK63" i="5"/>
  <c r="CK83" i="5"/>
  <c r="CK111" i="5"/>
  <c r="CK211" i="5"/>
  <c r="CK231" i="5"/>
  <c r="CK33" i="5"/>
  <c r="CK190" i="5"/>
  <c r="CK20" i="5"/>
  <c r="CK67" i="5"/>
  <c r="CK91" i="5"/>
  <c r="CK115" i="5"/>
  <c r="CK215" i="5"/>
  <c r="CK239" i="5"/>
  <c r="CK13" i="5"/>
  <c r="CK41" i="5"/>
  <c r="CK72" i="5"/>
  <c r="CK92" i="5"/>
  <c r="CK196" i="5"/>
  <c r="CK220" i="5"/>
  <c r="CK240" i="5"/>
  <c r="CK234" i="5"/>
  <c r="CK90" i="5"/>
  <c r="CK205" i="5"/>
  <c r="CK28" i="5"/>
  <c r="CK75" i="5"/>
  <c r="CK99" i="5"/>
  <c r="CK195" i="5"/>
  <c r="CK223" i="5"/>
  <c r="CK243" i="5"/>
  <c r="CK17" i="5"/>
  <c r="CK56" i="5"/>
  <c r="CK76" i="5"/>
  <c r="CK104" i="5"/>
  <c r="CK204" i="5"/>
  <c r="CK224" i="5"/>
  <c r="CK210" i="5"/>
  <c r="CK82" i="5"/>
  <c r="CK35" i="5"/>
  <c r="CA61" i="5"/>
  <c r="CA77" i="5"/>
  <c r="CA93" i="5"/>
  <c r="CA109" i="5"/>
  <c r="CA205" i="5"/>
  <c r="CA221" i="5"/>
  <c r="CA237" i="5"/>
  <c r="CA31" i="5"/>
  <c r="CA62" i="5"/>
  <c r="CA78" i="5"/>
  <c r="CA94" i="5"/>
  <c r="CA114" i="5"/>
  <c r="CA210" i="5"/>
  <c r="CA230" i="5"/>
  <c r="CC18" i="5"/>
  <c r="CC69" i="5"/>
  <c r="CC85" i="5"/>
  <c r="CC101" i="5"/>
  <c r="CC197" i="5"/>
  <c r="CC213" i="5"/>
  <c r="CC229" i="5"/>
  <c r="CC19" i="5"/>
  <c r="CC70" i="5"/>
  <c r="CC86" i="5"/>
  <c r="CC106" i="5"/>
  <c r="CC202" i="5"/>
  <c r="CC218" i="5"/>
  <c r="CC238" i="5"/>
  <c r="CC28" i="5"/>
  <c r="CC63" i="5"/>
  <c r="CC79" i="5"/>
  <c r="CC99" i="5"/>
  <c r="CC115" i="5"/>
  <c r="CC211" i="5"/>
  <c r="CC227" i="5"/>
  <c r="CC243" i="5"/>
  <c r="CA68" i="5"/>
  <c r="CA108" i="5"/>
  <c r="CA212" i="5"/>
  <c r="CA40" i="5"/>
  <c r="CA71" i="5"/>
  <c r="CA111" i="5"/>
  <c r="CA231" i="5"/>
  <c r="CA17" i="5"/>
  <c r="CA80" i="5"/>
  <c r="CA200" i="5"/>
  <c r="CA232" i="5"/>
  <c r="CC25" i="5"/>
  <c r="CC88" i="5"/>
  <c r="CC232" i="5"/>
  <c r="CC76" i="5"/>
  <c r="CC220" i="5"/>
  <c r="CC33" i="5"/>
  <c r="CC112" i="5"/>
  <c r="CS212" i="5"/>
  <c r="CO30" i="5"/>
  <c r="CO109" i="5"/>
  <c r="CK42" i="5"/>
  <c r="CK73" i="5"/>
  <c r="CK105" i="5"/>
  <c r="CK217" i="5"/>
  <c r="CG42" i="5"/>
  <c r="CG73" i="5"/>
  <c r="CG105" i="5"/>
  <c r="CG217" i="5"/>
  <c r="CA107" i="5"/>
  <c r="CG236" i="5"/>
  <c r="CG220" i="5"/>
  <c r="CG204" i="5"/>
  <c r="CG112" i="5"/>
  <c r="CG88" i="5"/>
  <c r="CG72" i="5"/>
  <c r="CG56" i="5"/>
  <c r="CG29" i="5"/>
  <c r="CG239" i="5"/>
  <c r="CG219" i="5"/>
  <c r="CG115" i="5"/>
  <c r="CG79" i="5"/>
  <c r="CS77" i="5"/>
  <c r="CS108" i="5"/>
  <c r="CS233" i="5"/>
  <c r="CS89" i="5"/>
  <c r="CS18" i="5"/>
  <c r="CS200" i="5"/>
  <c r="CS243" i="5"/>
  <c r="CS211" i="5"/>
  <c r="CS91" i="5"/>
  <c r="CS242" i="5"/>
  <c r="CS198" i="5"/>
  <c r="CS70" i="5"/>
  <c r="CO94" i="5"/>
  <c r="CK58" i="5"/>
  <c r="CK242" i="5"/>
  <c r="CG114" i="5"/>
  <c r="CA115" i="5"/>
  <c r="CK212" i="5"/>
  <c r="CK88" i="5"/>
  <c r="CK29" i="5"/>
  <c r="CK103" i="5"/>
  <c r="CO217" i="5"/>
  <c r="CO228" i="5"/>
  <c r="CO211" i="5"/>
  <c r="CC226" i="5"/>
  <c r="CO167" i="5"/>
  <c r="CS191" i="5"/>
  <c r="CD59" i="5"/>
  <c r="CD29" i="5"/>
  <c r="CD233" i="5"/>
  <c r="CD210" i="5"/>
  <c r="CH71" i="5"/>
  <c r="CT242" i="5"/>
  <c r="CT112" i="5"/>
  <c r="CL232" i="5"/>
  <c r="CH234" i="5"/>
  <c r="CP106" i="5"/>
  <c r="CD99" i="5"/>
  <c r="CD76" i="5"/>
  <c r="CD61" i="5"/>
  <c r="CD198" i="5"/>
  <c r="CH111" i="5"/>
  <c r="CT206" i="5"/>
  <c r="CL77" i="5"/>
  <c r="CH197" i="5"/>
  <c r="CP73" i="5"/>
  <c r="CD138" i="5"/>
  <c r="CD207" i="5"/>
  <c r="CD112" i="5"/>
  <c r="CD89" i="5"/>
  <c r="CD15" i="5"/>
  <c r="CH92" i="5"/>
  <c r="CH64" i="5"/>
  <c r="BU235" i="5"/>
  <c r="BZ12" i="5"/>
  <c r="BZ231" i="5"/>
  <c r="BZ212" i="5"/>
  <c r="BZ42" i="5"/>
  <c r="CR71" i="5"/>
  <c r="CV210" i="5"/>
  <c r="CN212" i="5"/>
  <c r="CN164" i="5"/>
  <c r="BZ133" i="5"/>
  <c r="BZ17" i="5"/>
  <c r="CF99" i="5"/>
  <c r="CV78" i="5"/>
  <c r="CF212" i="5"/>
  <c r="CN210" i="5"/>
  <c r="CN178" i="5"/>
  <c r="BZ158" i="5"/>
  <c r="BZ83" i="5"/>
  <c r="BZ64" i="5"/>
  <c r="CV81" i="5"/>
  <c r="CF102" i="5"/>
  <c r="CR186" i="5"/>
  <c r="CR239" i="5"/>
  <c r="CR33" i="5"/>
  <c r="CR116" i="5"/>
  <c r="CR137" i="5"/>
  <c r="CR207" i="5"/>
  <c r="CR13" i="5"/>
  <c r="CR208" i="5"/>
  <c r="CR61" i="5"/>
  <c r="CR205" i="5"/>
  <c r="CR28" i="5"/>
  <c r="CR235" i="5"/>
  <c r="CR231" i="5"/>
  <c r="CR76" i="5"/>
  <c r="CR221" i="5"/>
  <c r="CR202" i="5"/>
  <c r="CR203" i="5"/>
  <c r="CR171" i="5"/>
  <c r="CR92" i="5"/>
  <c r="CR77" i="5"/>
  <c r="CR237" i="5"/>
  <c r="CR242" i="5"/>
  <c r="CR86" i="5"/>
  <c r="CR222" i="5"/>
  <c r="CR224" i="5"/>
  <c r="CR93" i="5"/>
  <c r="CR67" i="5"/>
  <c r="CR230" i="5"/>
  <c r="BZ28" i="5"/>
  <c r="BZ63" i="5"/>
  <c r="BZ99" i="5"/>
  <c r="BZ211" i="5"/>
  <c r="BZ243" i="5"/>
  <c r="BZ33" i="5"/>
  <c r="BZ76" i="5"/>
  <c r="BZ116" i="5"/>
  <c r="BZ224" i="5"/>
  <c r="BZ94" i="5"/>
  <c r="BZ73" i="5"/>
  <c r="CV114" i="5"/>
  <c r="CF203" i="5"/>
  <c r="CR99" i="5"/>
  <c r="CR60" i="5"/>
  <c r="CV35" i="5"/>
  <c r="CV103" i="5"/>
  <c r="CV57" i="5"/>
  <c r="CV29" i="5"/>
  <c r="CN241" i="5"/>
  <c r="CN239" i="5"/>
  <c r="CV191" i="5"/>
  <c r="CV173" i="5"/>
  <c r="CN129" i="5"/>
  <c r="CN184" i="5"/>
  <c r="CN118" i="5"/>
  <c r="CN134" i="5"/>
  <c r="CN119" i="5"/>
  <c r="CN136" i="5"/>
  <c r="CN181" i="5"/>
  <c r="CN139" i="5"/>
  <c r="CN141" i="5"/>
  <c r="CN166" i="5"/>
  <c r="CN167" i="5"/>
  <c r="CN122" i="5"/>
  <c r="AX32" i="5"/>
  <c r="AY32" i="5" s="1"/>
  <c r="CN17" i="5"/>
  <c r="CN41" i="5"/>
  <c r="CN64" i="5"/>
  <c r="CN80" i="5"/>
  <c r="CN104" i="5"/>
  <c r="CN18" i="5"/>
  <c r="CN69" i="5"/>
  <c r="CN85" i="5"/>
  <c r="CN101" i="5"/>
  <c r="CN19" i="5"/>
  <c r="CN58" i="5"/>
  <c r="CN90" i="5"/>
  <c r="CN202" i="5"/>
  <c r="CN218" i="5"/>
  <c r="CN238" i="5"/>
  <c r="CN174" i="5"/>
  <c r="CN180" i="5"/>
  <c r="CN188" i="5"/>
  <c r="CN138" i="5"/>
  <c r="CN163" i="5"/>
  <c r="CN120" i="5"/>
  <c r="CN140" i="5"/>
  <c r="CN183" i="5"/>
  <c r="CN121" i="5"/>
  <c r="CN143" i="5"/>
  <c r="CN168" i="5"/>
  <c r="CN123" i="5"/>
  <c r="CN39" i="5"/>
  <c r="CN29" i="5"/>
  <c r="CN60" i="5"/>
  <c r="CN84" i="5"/>
  <c r="CN112" i="5"/>
  <c r="CN42" i="5"/>
  <c r="CN73" i="5"/>
  <c r="CN93" i="5"/>
  <c r="CN113" i="5"/>
  <c r="CN66" i="5"/>
  <c r="CN114" i="5"/>
  <c r="CN214" i="5"/>
  <c r="CN242" i="5"/>
  <c r="CN12" i="5"/>
  <c r="CN83" i="5"/>
  <c r="CN115" i="5"/>
  <c r="CN211" i="5"/>
  <c r="CN227" i="5"/>
  <c r="CN243" i="5"/>
  <c r="CN70" i="5"/>
  <c r="CN196" i="5"/>
  <c r="CN228" i="5"/>
  <c r="CN40" i="5"/>
  <c r="CN103" i="5"/>
  <c r="CN221" i="5"/>
  <c r="CN208" i="5"/>
  <c r="CN16" i="5"/>
  <c r="CN209" i="5"/>
  <c r="CN216" i="5"/>
  <c r="CN32" i="5"/>
  <c r="CN233" i="5"/>
  <c r="CN150" i="5"/>
  <c r="CN130" i="5"/>
  <c r="CN133" i="5"/>
  <c r="CN187" i="5"/>
  <c r="CN165" i="5"/>
  <c r="CN182" i="5"/>
  <c r="CN189" i="5"/>
  <c r="CN144" i="5"/>
  <c r="CN199" i="5"/>
  <c r="CN25" i="5"/>
  <c r="CN68" i="5"/>
  <c r="CN92" i="5"/>
  <c r="CN77" i="5"/>
  <c r="CN105" i="5"/>
  <c r="CN198" i="5"/>
  <c r="CN230" i="5"/>
  <c r="CN59" i="5"/>
  <c r="CN99" i="5"/>
  <c r="CN207" i="5"/>
  <c r="CN231" i="5"/>
  <c r="CN116" i="5"/>
  <c r="CN236" i="5"/>
  <c r="CN71" i="5"/>
  <c r="CN213" i="5"/>
  <c r="CN15" i="5"/>
  <c r="CN240" i="5"/>
  <c r="CN111" i="5"/>
  <c r="CN201" i="5"/>
  <c r="CN171" i="5"/>
  <c r="CN179" i="5"/>
  <c r="CN137" i="5"/>
  <c r="CN226" i="5"/>
  <c r="CN33" i="5"/>
  <c r="CN72" i="5"/>
  <c r="CN108" i="5"/>
  <c r="CN57" i="5"/>
  <c r="CN81" i="5"/>
  <c r="CN109" i="5"/>
  <c r="CN74" i="5"/>
  <c r="CN206" i="5"/>
  <c r="CN234" i="5"/>
  <c r="CN20" i="5"/>
  <c r="CN67" i="5"/>
  <c r="CN107" i="5"/>
  <c r="CN215" i="5"/>
  <c r="CN235" i="5"/>
  <c r="CN204" i="5"/>
  <c r="CN87" i="5"/>
  <c r="CN229" i="5"/>
  <c r="CN78" i="5"/>
  <c r="CN225" i="5"/>
  <c r="CN63" i="5"/>
  <c r="CN158" i="5"/>
  <c r="CN172" i="5"/>
  <c r="CN160" i="5"/>
  <c r="CN13" i="5"/>
  <c r="CN88" i="5"/>
  <c r="CN65" i="5"/>
  <c r="CN35" i="5"/>
  <c r="CN222" i="5"/>
  <c r="CN203" i="5"/>
  <c r="CN220" i="5"/>
  <c r="CN205" i="5"/>
  <c r="CN224" i="5"/>
  <c r="CN62" i="5"/>
  <c r="CN200" i="5"/>
  <c r="CN31" i="5"/>
  <c r="CN135" i="5"/>
  <c r="CN142" i="5"/>
  <c r="CN38" i="5"/>
  <c r="CN14" i="5"/>
  <c r="CN89" i="5"/>
  <c r="CN82" i="5"/>
  <c r="CN75" i="5"/>
  <c r="CN219" i="5"/>
  <c r="CN86" i="5"/>
  <c r="CN237" i="5"/>
  <c r="CN217" i="5"/>
  <c r="CN232" i="5"/>
  <c r="CN56" i="5"/>
  <c r="CN30" i="5"/>
  <c r="CN97" i="5"/>
  <c r="CN106" i="5"/>
  <c r="CN91" i="5"/>
  <c r="CN223" i="5"/>
  <c r="CN102" i="5"/>
  <c r="CN55" i="5"/>
  <c r="CN79" i="5"/>
  <c r="CN94" i="5"/>
  <c r="CJ206" i="5"/>
  <c r="CJ217" i="5"/>
  <c r="CJ223" i="5"/>
  <c r="CJ108" i="5"/>
  <c r="CJ58" i="5"/>
  <c r="CJ195" i="5"/>
  <c r="CJ224" i="5"/>
  <c r="CJ40" i="5"/>
  <c r="CJ91" i="5"/>
  <c r="CJ73" i="5"/>
  <c r="CJ59" i="5"/>
  <c r="CF192" i="5"/>
  <c r="CF164" i="5"/>
  <c r="CF165" i="5"/>
  <c r="CF120" i="5"/>
  <c r="CF142" i="5"/>
  <c r="CF123" i="5"/>
  <c r="CF38" i="5"/>
  <c r="AX24" i="5"/>
  <c r="AY24" i="5" s="1"/>
  <c r="CF226" i="5"/>
  <c r="CF72" i="5"/>
  <c r="CF41" i="5"/>
  <c r="CF216" i="5"/>
  <c r="CF153" i="5"/>
  <c r="CF185" i="5"/>
  <c r="CF136" i="5"/>
  <c r="CF141" i="5"/>
  <c r="CF167" i="5"/>
  <c r="CF122" i="5"/>
  <c r="CF104" i="5"/>
  <c r="CF17" i="5"/>
  <c r="CF64" i="5"/>
  <c r="CF232" i="5"/>
  <c r="CF88" i="5"/>
  <c r="CF224" i="5"/>
  <c r="CF61" i="5"/>
  <c r="CF77" i="5"/>
  <c r="CF93" i="5"/>
  <c r="CF109" i="5"/>
  <c r="CF205" i="5"/>
  <c r="CF221" i="5"/>
  <c r="CF237" i="5"/>
  <c r="CF31" i="5"/>
  <c r="CF62" i="5"/>
  <c r="CF78" i="5"/>
  <c r="CF94" i="5"/>
  <c r="CF114" i="5"/>
  <c r="CF210" i="5"/>
  <c r="CF230" i="5"/>
  <c r="CF231" i="5"/>
  <c r="CF63" i="5"/>
  <c r="CF236" i="5"/>
  <c r="CF204" i="5"/>
  <c r="CF92" i="5"/>
  <c r="CF60" i="5"/>
  <c r="CF103" i="5"/>
  <c r="CF40" i="5"/>
  <c r="CF180" i="5"/>
  <c r="CF138" i="5"/>
  <c r="CF181" i="5"/>
  <c r="CF121" i="5"/>
  <c r="CF95" i="5"/>
  <c r="CF200" i="5"/>
  <c r="CF14" i="5"/>
  <c r="CF73" i="5"/>
  <c r="CF97" i="5"/>
  <c r="CF197" i="5"/>
  <c r="CF217" i="5"/>
  <c r="CF241" i="5"/>
  <c r="CF19" i="5"/>
  <c r="CF58" i="5"/>
  <c r="CF82" i="5"/>
  <c r="CF106" i="5"/>
  <c r="CF206" i="5"/>
  <c r="CF234" i="5"/>
  <c r="CF79" i="5"/>
  <c r="CF228" i="5"/>
  <c r="CF116" i="5"/>
  <c r="CF68" i="5"/>
  <c r="CF207" i="5"/>
  <c r="CF119" i="5"/>
  <c r="CF182" i="5"/>
  <c r="CF140" i="5"/>
  <c r="CF168" i="5"/>
  <c r="CF39" i="5"/>
  <c r="CF33" i="5"/>
  <c r="CF80" i="5"/>
  <c r="CF18" i="5"/>
  <c r="CF57" i="5"/>
  <c r="CF81" i="5"/>
  <c r="CF101" i="5"/>
  <c r="CF201" i="5"/>
  <c r="CF225" i="5"/>
  <c r="CF27" i="5"/>
  <c r="CF66" i="5"/>
  <c r="CF86" i="5"/>
  <c r="CF110" i="5"/>
  <c r="CF214" i="5"/>
  <c r="CF238" i="5"/>
  <c r="CF220" i="5"/>
  <c r="CF108" i="5"/>
  <c r="CF29" i="5"/>
  <c r="CF132" i="5"/>
  <c r="CF112" i="5"/>
  <c r="CF30" i="5"/>
  <c r="CF85" i="5"/>
  <c r="CF209" i="5"/>
  <c r="CF70" i="5"/>
  <c r="CF198" i="5"/>
  <c r="CF242" i="5"/>
  <c r="CF32" i="5"/>
  <c r="CF196" i="5"/>
  <c r="CF223" i="5"/>
  <c r="CF227" i="5"/>
  <c r="CF195" i="5"/>
  <c r="CF91" i="5"/>
  <c r="CF59" i="5"/>
  <c r="CF20" i="5"/>
  <c r="CF189" i="5"/>
  <c r="CF139" i="5"/>
  <c r="CF143" i="5"/>
  <c r="CF144" i="5"/>
  <c r="CF208" i="5"/>
  <c r="CF42" i="5"/>
  <c r="CF89" i="5"/>
  <c r="CF213" i="5"/>
  <c r="CF15" i="5"/>
  <c r="CF74" i="5"/>
  <c r="CF202" i="5"/>
  <c r="CF16" i="5"/>
  <c r="CF84" i="5"/>
  <c r="CF87" i="5"/>
  <c r="CF219" i="5"/>
  <c r="CF115" i="5"/>
  <c r="CF83" i="5"/>
  <c r="CF12" i="5"/>
  <c r="CF176" i="5"/>
  <c r="CF161" i="5"/>
  <c r="CF166" i="5"/>
  <c r="CF240" i="5"/>
  <c r="CF56" i="5"/>
  <c r="CF65" i="5"/>
  <c r="CF105" i="5"/>
  <c r="CF229" i="5"/>
  <c r="CF35" i="5"/>
  <c r="CF90" i="5"/>
  <c r="CF218" i="5"/>
  <c r="CF215" i="5"/>
  <c r="CF76" i="5"/>
  <c r="CF71" i="5"/>
  <c r="CF243" i="5"/>
  <c r="CF211" i="5"/>
  <c r="CF107" i="5"/>
  <c r="CF75" i="5"/>
  <c r="BZ21" i="5"/>
  <c r="BZ154" i="5"/>
  <c r="BZ156" i="5"/>
  <c r="BZ162" i="5"/>
  <c r="BZ187" i="5"/>
  <c r="BZ188" i="5"/>
  <c r="BZ119" i="5"/>
  <c r="BZ138" i="5"/>
  <c r="BZ163" i="5"/>
  <c r="BZ189" i="5"/>
  <c r="BZ140" i="5"/>
  <c r="BZ141" i="5"/>
  <c r="BZ166" i="5"/>
  <c r="BZ167" i="5"/>
  <c r="BZ122" i="5"/>
  <c r="BZ144" i="5"/>
  <c r="BZ106" i="5"/>
  <c r="BZ69" i="5"/>
  <c r="BZ85" i="5"/>
  <c r="BZ146" i="5"/>
  <c r="BZ151" i="5"/>
  <c r="BZ176" i="5"/>
  <c r="BZ177" i="5"/>
  <c r="BZ184" i="5"/>
  <c r="BZ186" i="5"/>
  <c r="BZ118" i="5"/>
  <c r="BZ130" i="5"/>
  <c r="BZ160" i="5"/>
  <c r="BZ161" i="5"/>
  <c r="BZ179" i="5"/>
  <c r="BZ164" i="5"/>
  <c r="BZ183" i="5"/>
  <c r="BZ121" i="5"/>
  <c r="BZ168" i="5"/>
  <c r="BZ39" i="5"/>
  <c r="BZ226" i="5"/>
  <c r="BZ218" i="5"/>
  <c r="BZ66" i="5"/>
  <c r="BZ213" i="5"/>
  <c r="BZ229" i="5"/>
  <c r="BZ58" i="5"/>
  <c r="BZ135" i="5"/>
  <c r="BZ182" i="5"/>
  <c r="BZ142" i="5"/>
  <c r="BZ199" i="5"/>
  <c r="BZ38" i="5"/>
  <c r="BZ90" i="5"/>
  <c r="BZ82" i="5"/>
  <c r="BZ170" i="5"/>
  <c r="BZ172" i="5"/>
  <c r="BZ131" i="5"/>
  <c r="BZ132" i="5"/>
  <c r="BZ159" i="5"/>
  <c r="BZ136" i="5"/>
  <c r="BZ165" i="5"/>
  <c r="BZ114" i="5"/>
  <c r="BZ185" i="5"/>
  <c r="BZ191" i="5"/>
  <c r="BZ193" i="5"/>
  <c r="BZ192" i="5"/>
  <c r="BZ137" i="5"/>
  <c r="BZ120" i="5"/>
  <c r="BZ139" i="5"/>
  <c r="BZ143" i="5"/>
  <c r="BZ95" i="5"/>
  <c r="BZ234" i="5"/>
  <c r="BZ242" i="5"/>
  <c r="BZ18" i="5"/>
  <c r="BZ61" i="5"/>
  <c r="BZ205" i="5"/>
  <c r="BZ241" i="5"/>
  <c r="BZ209" i="5"/>
  <c r="BZ97" i="5"/>
  <c r="BZ65" i="5"/>
  <c r="BZ230" i="5"/>
  <c r="BZ198" i="5"/>
  <c r="BZ86" i="5"/>
  <c r="BZ31" i="5"/>
  <c r="BZ236" i="5"/>
  <c r="BZ220" i="5"/>
  <c r="BZ204" i="5"/>
  <c r="BZ112" i="5"/>
  <c r="BZ88" i="5"/>
  <c r="BZ72" i="5"/>
  <c r="BZ56" i="5"/>
  <c r="BZ29" i="5"/>
  <c r="BZ239" i="5"/>
  <c r="BZ223" i="5"/>
  <c r="BZ207" i="5"/>
  <c r="BZ111" i="5"/>
  <c r="BZ91" i="5"/>
  <c r="BZ75" i="5"/>
  <c r="BZ59" i="5"/>
  <c r="BZ20" i="5"/>
  <c r="BZ134" i="5"/>
  <c r="BZ181" i="5"/>
  <c r="BZ27" i="5"/>
  <c r="BZ77" i="5"/>
  <c r="BZ221" i="5"/>
  <c r="BZ202" i="5"/>
  <c r="BZ233" i="5"/>
  <c r="BZ201" i="5"/>
  <c r="BZ89" i="5"/>
  <c r="BZ57" i="5"/>
  <c r="BZ222" i="5"/>
  <c r="BZ110" i="5"/>
  <c r="BZ78" i="5"/>
  <c r="BZ15" i="5"/>
  <c r="BZ232" i="5"/>
  <c r="BZ216" i="5"/>
  <c r="BZ200" i="5"/>
  <c r="BZ108" i="5"/>
  <c r="BZ84" i="5"/>
  <c r="BZ68" i="5"/>
  <c r="BZ25" i="5"/>
  <c r="BZ235" i="5"/>
  <c r="BZ219" i="5"/>
  <c r="BZ203" i="5"/>
  <c r="BZ107" i="5"/>
  <c r="BZ87" i="5"/>
  <c r="BZ71" i="5"/>
  <c r="BZ55" i="5"/>
  <c r="BZ40" i="5"/>
  <c r="BZ16" i="5"/>
  <c r="BZ169" i="5"/>
  <c r="BZ178" i="5"/>
  <c r="BZ180" i="5"/>
  <c r="BZ19" i="5"/>
  <c r="BZ210" i="5"/>
  <c r="BZ14" i="5"/>
  <c r="BZ93" i="5"/>
  <c r="BZ237" i="5"/>
  <c r="BZ74" i="5"/>
  <c r="BZ225" i="5"/>
  <c r="BZ113" i="5"/>
  <c r="BZ81" i="5"/>
  <c r="BZ214" i="5"/>
  <c r="BZ102" i="5"/>
  <c r="BZ32" i="5"/>
  <c r="BZ67" i="5"/>
  <c r="BZ103" i="5"/>
  <c r="BZ215" i="5"/>
  <c r="BZ41" i="5"/>
  <c r="BZ80" i="5"/>
  <c r="BZ196" i="5"/>
  <c r="BZ228" i="5"/>
  <c r="BZ206" i="5"/>
  <c r="BZ105" i="5"/>
  <c r="CF28" i="5"/>
  <c r="CF235" i="5"/>
  <c r="BZ109" i="5"/>
  <c r="CR82" i="5"/>
  <c r="CV59" i="5"/>
  <c r="CV40" i="5"/>
  <c r="CV221" i="5"/>
  <c r="BZ101" i="5"/>
  <c r="CF111" i="5"/>
  <c r="CF233" i="5"/>
  <c r="CN110" i="5"/>
  <c r="CN195" i="5"/>
  <c r="CN61" i="5"/>
  <c r="CF199" i="5"/>
  <c r="CV188" i="5"/>
  <c r="CV187" i="5"/>
  <c r="CV146" i="5"/>
  <c r="CV124" i="5"/>
  <c r="CV126" i="5"/>
  <c r="CV145" i="5"/>
  <c r="CV151" i="5"/>
  <c r="CV171" i="5"/>
  <c r="CV186" i="5"/>
  <c r="CV193" i="5"/>
  <c r="CV130" i="5"/>
  <c r="CV131" i="5"/>
  <c r="CV159" i="5"/>
  <c r="CV162" i="5"/>
  <c r="CV178" i="5"/>
  <c r="CV135" i="5"/>
  <c r="CV164" i="5"/>
  <c r="CV165" i="5"/>
  <c r="CV189" i="5"/>
  <c r="CV120" i="5"/>
  <c r="CV142" i="5"/>
  <c r="AX40" i="5"/>
  <c r="CV83" i="5"/>
  <c r="CV125" i="5"/>
  <c r="CV128" i="5"/>
  <c r="CV147" i="5"/>
  <c r="CV149" i="5"/>
  <c r="CV153" i="5"/>
  <c r="CV161" i="5"/>
  <c r="CV179" i="5"/>
  <c r="CV119" i="5"/>
  <c r="CV181" i="5"/>
  <c r="CV182" i="5"/>
  <c r="CV38" i="5"/>
  <c r="CV82" i="5"/>
  <c r="CV25" i="5"/>
  <c r="CV68" i="5"/>
  <c r="CV84" i="5"/>
  <c r="CV108" i="5"/>
  <c r="CV200" i="5"/>
  <c r="CV216" i="5"/>
  <c r="CV232" i="5"/>
  <c r="CV18" i="5"/>
  <c r="CV69" i="5"/>
  <c r="CV85" i="5"/>
  <c r="CV101" i="5"/>
  <c r="CV197" i="5"/>
  <c r="CV213" i="5"/>
  <c r="CV229" i="5"/>
  <c r="CV31" i="5"/>
  <c r="CV86" i="5"/>
  <c r="CV198" i="5"/>
  <c r="CV230" i="5"/>
  <c r="CV16" i="5"/>
  <c r="CV55" i="5"/>
  <c r="CV87" i="5"/>
  <c r="CV215" i="5"/>
  <c r="CV74" i="5"/>
  <c r="CV218" i="5"/>
  <c r="CV28" i="5"/>
  <c r="CV91" i="5"/>
  <c r="CV235" i="5"/>
  <c r="CV67" i="5"/>
  <c r="CV129" i="5"/>
  <c r="CV174" i="5"/>
  <c r="CV177" i="5"/>
  <c r="CV134" i="5"/>
  <c r="CV140" i="5"/>
  <c r="CV166" i="5"/>
  <c r="CV167" i="5"/>
  <c r="CV168" i="5"/>
  <c r="CV122" i="5"/>
  <c r="CV95" i="5"/>
  <c r="CV243" i="5"/>
  <c r="CV33" i="5"/>
  <c r="CV64" i="5"/>
  <c r="CV88" i="5"/>
  <c r="CV116" i="5"/>
  <c r="CV212" i="5"/>
  <c r="CV236" i="5"/>
  <c r="CV42" i="5"/>
  <c r="CV73" i="5"/>
  <c r="CV93" i="5"/>
  <c r="CV113" i="5"/>
  <c r="CV217" i="5"/>
  <c r="CV237" i="5"/>
  <c r="CV15" i="5"/>
  <c r="CV94" i="5"/>
  <c r="CV214" i="5"/>
  <c r="CV63" i="5"/>
  <c r="CV111" i="5"/>
  <c r="CV239" i="5"/>
  <c r="CV90" i="5"/>
  <c r="CV75" i="5"/>
  <c r="CV195" i="5"/>
  <c r="CV19" i="5"/>
  <c r="CV22" i="5"/>
  <c r="CV158" i="5"/>
  <c r="CV172" i="5"/>
  <c r="CV176" i="5"/>
  <c r="CV132" i="5"/>
  <c r="CV133" i="5"/>
  <c r="CV160" i="5"/>
  <c r="CV136" i="5"/>
  <c r="CV137" i="5"/>
  <c r="CV141" i="5"/>
  <c r="CV183" i="5"/>
  <c r="CV115" i="5"/>
  <c r="CV13" i="5"/>
  <c r="CV41" i="5"/>
  <c r="CV72" i="5"/>
  <c r="CV92" i="5"/>
  <c r="CV196" i="5"/>
  <c r="CV220" i="5"/>
  <c r="CV240" i="5"/>
  <c r="CV156" i="5"/>
  <c r="CV118" i="5"/>
  <c r="CV192" i="5"/>
  <c r="CV138" i="5"/>
  <c r="CV163" i="5"/>
  <c r="CV143" i="5"/>
  <c r="CV144" i="5"/>
  <c r="CV226" i="5"/>
  <c r="CV56" i="5"/>
  <c r="CV104" i="5"/>
  <c r="CV224" i="5"/>
  <c r="CV14" i="5"/>
  <c r="CV61" i="5"/>
  <c r="CV89" i="5"/>
  <c r="CV201" i="5"/>
  <c r="CV225" i="5"/>
  <c r="CV102" i="5"/>
  <c r="CV238" i="5"/>
  <c r="CV207" i="5"/>
  <c r="CV27" i="5"/>
  <c r="CV234" i="5"/>
  <c r="CV107" i="5"/>
  <c r="CV66" i="5"/>
  <c r="CV175" i="5"/>
  <c r="CV180" i="5"/>
  <c r="CV139" i="5"/>
  <c r="CV20" i="5"/>
  <c r="CV60" i="5"/>
  <c r="CV112" i="5"/>
  <c r="CV228" i="5"/>
  <c r="CV30" i="5"/>
  <c r="CV65" i="5"/>
  <c r="CV97" i="5"/>
  <c r="CV205" i="5"/>
  <c r="CV233" i="5"/>
  <c r="CV62" i="5"/>
  <c r="CV110" i="5"/>
  <c r="CV71" i="5"/>
  <c r="CV223" i="5"/>
  <c r="CV58" i="5"/>
  <c r="CV12" i="5"/>
  <c r="CV203" i="5"/>
  <c r="CV99" i="5"/>
  <c r="CV148" i="5"/>
  <c r="CV170" i="5"/>
  <c r="CV121" i="5"/>
  <c r="CV199" i="5"/>
  <c r="CV123" i="5"/>
  <c r="CV39" i="5"/>
  <c r="CV211" i="5"/>
  <c r="CV17" i="5"/>
  <c r="CV76" i="5"/>
  <c r="CV204" i="5"/>
  <c r="CV77" i="5"/>
  <c r="CV105" i="5"/>
  <c r="CV209" i="5"/>
  <c r="CV241" i="5"/>
  <c r="CV70" i="5"/>
  <c r="CV206" i="5"/>
  <c r="CV32" i="5"/>
  <c r="CV79" i="5"/>
  <c r="CV231" i="5"/>
  <c r="CV106" i="5"/>
  <c r="CV219" i="5"/>
  <c r="CV227" i="5"/>
  <c r="CV242" i="5"/>
  <c r="BZ79" i="5"/>
  <c r="BZ115" i="5"/>
  <c r="BZ227" i="5"/>
  <c r="BZ13" i="5"/>
  <c r="BZ60" i="5"/>
  <c r="BZ92" i="5"/>
  <c r="BZ208" i="5"/>
  <c r="BZ240" i="5"/>
  <c r="BZ62" i="5"/>
  <c r="BZ238" i="5"/>
  <c r="BZ217" i="5"/>
  <c r="CJ20" i="5"/>
  <c r="CF67" i="5"/>
  <c r="BZ30" i="5"/>
  <c r="CR109" i="5"/>
  <c r="CF55" i="5"/>
  <c r="CV202" i="5"/>
  <c r="CV222" i="5"/>
  <c r="CV109" i="5"/>
  <c r="CV208" i="5"/>
  <c r="CF13" i="5"/>
  <c r="CF222" i="5"/>
  <c r="CF113" i="5"/>
  <c r="CN197" i="5"/>
  <c r="CN28" i="5"/>
  <c r="CN76" i="5"/>
  <c r="CF25" i="5"/>
  <c r="CN95" i="5"/>
  <c r="BZ123" i="5"/>
  <c r="CF183" i="5"/>
  <c r="CN192" i="5"/>
  <c r="CN162" i="5"/>
  <c r="CV184" i="5"/>
  <c r="CU78" i="5"/>
  <c r="CU79" i="5"/>
  <c r="CU77" i="5"/>
  <c r="CU197" i="5"/>
  <c r="CU151" i="5"/>
  <c r="AX39" i="5"/>
  <c r="CU31" i="5"/>
  <c r="CT120" i="5"/>
  <c r="CT116" i="5"/>
  <c r="CT214" i="5"/>
  <c r="CP144" i="5"/>
  <c r="CP80" i="5"/>
  <c r="CP92" i="5"/>
  <c r="CL128" i="5"/>
  <c r="CL224" i="5"/>
  <c r="CL62" i="5"/>
  <c r="CH172" i="5"/>
  <c r="CH106" i="5"/>
  <c r="CH59" i="5"/>
  <c r="CH25" i="5"/>
  <c r="CH241" i="5"/>
  <c r="CP213" i="5"/>
  <c r="AX26" i="5"/>
  <c r="AY26" i="5" s="1"/>
  <c r="CT153" i="5"/>
  <c r="BT225" i="5"/>
  <c r="BT71" i="5"/>
  <c r="BT118" i="5"/>
  <c r="BT94" i="5"/>
  <c r="BW88" i="5"/>
  <c r="BW85" i="5"/>
  <c r="BW212" i="5"/>
  <c r="BW70" i="5"/>
  <c r="BW215" i="5"/>
  <c r="BW115" i="5"/>
  <c r="BW122" i="5"/>
  <c r="BW211" i="5"/>
  <c r="BW57" i="5"/>
  <c r="BW120" i="5"/>
  <c r="BW135" i="5"/>
  <c r="BW147" i="5"/>
  <c r="BW63" i="5"/>
  <c r="BW225" i="5"/>
  <c r="BW14" i="5"/>
  <c r="BW214" i="5"/>
  <c r="BW196" i="5"/>
  <c r="BW183" i="5"/>
  <c r="BW141" i="5"/>
  <c r="BW190" i="5"/>
  <c r="BW184" i="5"/>
  <c r="BW194" i="5"/>
  <c r="BW22" i="5"/>
  <c r="BW33" i="5"/>
  <c r="BW66" i="5"/>
  <c r="BW197" i="5"/>
  <c r="BW13" i="5"/>
  <c r="BW218" i="5"/>
  <c r="BW130" i="5"/>
  <c r="BW16" i="5"/>
  <c r="BW87" i="5"/>
  <c r="BW41" i="5"/>
  <c r="BW104" i="5"/>
  <c r="BW227" i="5"/>
  <c r="BW102" i="5"/>
  <c r="BW58" i="5"/>
  <c r="BW217" i="5"/>
  <c r="BW105" i="5"/>
  <c r="BW81" i="5"/>
  <c r="BW234" i="5"/>
  <c r="BW59" i="5"/>
  <c r="BW228" i="5"/>
  <c r="BW76" i="5"/>
  <c r="BW223" i="5"/>
  <c r="BW83" i="5"/>
  <c r="BW231" i="5"/>
  <c r="BW140" i="5"/>
  <c r="BW188" i="5"/>
  <c r="BW151" i="5"/>
  <c r="BW150" i="5"/>
  <c r="BW40" i="5"/>
  <c r="BW103" i="5"/>
  <c r="BW56" i="5"/>
  <c r="BW200" i="5"/>
  <c r="BW232" i="5"/>
  <c r="BW94" i="5"/>
  <c r="BW106" i="5"/>
  <c r="BW31" i="5"/>
  <c r="BW241" i="5"/>
  <c r="BW209" i="5"/>
  <c r="BW101" i="5"/>
  <c r="BW73" i="5"/>
  <c r="BW30" i="5"/>
  <c r="BW116" i="5"/>
  <c r="BW75" i="5"/>
  <c r="BW242" i="5"/>
  <c r="BW92" i="5"/>
  <c r="BW236" i="5"/>
  <c r="BW67" i="5"/>
  <c r="BW99" i="5"/>
  <c r="BW224" i="5"/>
  <c r="BW182" i="5"/>
  <c r="BW165" i="5"/>
  <c r="BW138" i="5"/>
  <c r="BW192" i="5"/>
  <c r="BW187" i="5"/>
  <c r="BW179" i="5"/>
  <c r="BW161" i="5"/>
  <c r="BW134" i="5"/>
  <c r="BW193" i="5"/>
  <c r="BW174" i="5"/>
  <c r="BW157" i="5"/>
  <c r="BW155" i="5"/>
  <c r="BW145" i="5"/>
  <c r="BW125" i="5"/>
  <c r="BW55" i="5"/>
  <c r="BW111" i="5"/>
  <c r="BW72" i="5"/>
  <c r="BW206" i="5"/>
  <c r="BW243" i="5"/>
  <c r="BW74" i="5"/>
  <c r="BW90" i="5"/>
  <c r="BW27" i="5"/>
  <c r="BW229" i="5"/>
  <c r="BW201" i="5"/>
  <c r="BW97" i="5"/>
  <c r="BW65" i="5"/>
  <c r="BW18" i="5"/>
  <c r="BW198" i="5"/>
  <c r="BW207" i="5"/>
  <c r="BW108" i="5"/>
  <c r="BW239" i="5"/>
  <c r="BW38" i="5"/>
  <c r="BW144" i="5"/>
  <c r="BW142" i="5"/>
  <c r="BW121" i="5"/>
  <c r="BW164" i="5"/>
  <c r="BW175" i="5"/>
  <c r="BW172" i="5"/>
  <c r="BW156" i="5"/>
  <c r="BW153" i="5"/>
  <c r="BW126" i="5"/>
  <c r="CU216" i="5"/>
  <c r="CU235" i="5"/>
  <c r="CU210" i="5"/>
  <c r="CU60" i="5"/>
  <c r="CU208" i="5"/>
  <c r="CU209" i="5"/>
  <c r="CU13" i="5"/>
  <c r="CU220" i="5"/>
  <c r="CU203" i="5"/>
  <c r="CU72" i="5"/>
  <c r="CU114" i="5"/>
  <c r="CU241" i="5"/>
  <c r="CU233" i="5"/>
  <c r="CU229" i="5"/>
  <c r="CU116" i="5"/>
  <c r="CU65" i="5"/>
  <c r="CU115" i="5"/>
  <c r="CL36" i="5"/>
  <c r="CU147" i="5"/>
  <c r="CU224" i="5"/>
  <c r="CU61" i="5"/>
  <c r="CU217" i="5"/>
  <c r="CU14" i="5"/>
  <c r="CU200" i="5"/>
  <c r="CU221" i="5"/>
  <c r="CU101" i="5"/>
  <c r="CU212" i="5"/>
  <c r="CU84" i="5"/>
  <c r="CU223" i="5"/>
  <c r="CU105" i="5"/>
  <c r="CU42" i="5"/>
  <c r="CU234" i="5"/>
  <c r="CU198" i="5"/>
  <c r="CU103" i="5"/>
  <c r="CU67" i="5"/>
  <c r="CU32" i="5"/>
  <c r="CU102" i="5"/>
  <c r="CU66" i="5"/>
  <c r="CU15" i="5"/>
  <c r="CU121" i="5"/>
  <c r="CU167" i="5"/>
  <c r="CU165" i="5"/>
  <c r="CU188" i="5"/>
  <c r="CU126" i="5"/>
  <c r="CH139" i="5"/>
  <c r="CH120" i="5"/>
  <c r="CD63" i="5"/>
  <c r="CD211" i="5"/>
  <c r="CD33" i="5"/>
  <c r="CD116" i="5"/>
  <c r="CD93" i="5"/>
  <c r="CD237" i="5"/>
  <c r="CD238" i="5"/>
  <c r="CL231" i="5"/>
  <c r="CT111" i="5"/>
  <c r="CT237" i="5"/>
  <c r="CT33" i="5"/>
  <c r="CU92" i="5"/>
  <c r="CP59" i="5"/>
  <c r="CH227" i="5"/>
  <c r="CP220" i="5"/>
  <c r="CL210" i="5"/>
  <c r="CL221" i="5"/>
  <c r="CU225" i="5"/>
  <c r="CH240" i="5"/>
  <c r="CH82" i="5"/>
  <c r="CH97" i="5"/>
  <c r="CP25" i="5"/>
  <c r="CP74" i="5"/>
  <c r="CP42" i="5"/>
  <c r="CU201" i="5"/>
  <c r="CU108" i="5"/>
  <c r="CU213" i="5"/>
  <c r="CU85" i="5"/>
  <c r="CU236" i="5"/>
  <c r="CU204" i="5"/>
  <c r="CU68" i="5"/>
  <c r="CU243" i="5"/>
  <c r="CU219" i="5"/>
  <c r="CU97" i="5"/>
  <c r="CU230" i="5"/>
  <c r="CU112" i="5"/>
  <c r="CU41" i="5"/>
  <c r="CU99" i="5"/>
  <c r="CU63" i="5"/>
  <c r="CU28" i="5"/>
  <c r="CU94" i="5"/>
  <c r="CU62" i="5"/>
  <c r="CT91" i="5"/>
  <c r="CU137" i="5"/>
  <c r="CU186" i="5"/>
  <c r="CU184" i="5"/>
  <c r="CH171" i="5"/>
  <c r="CP152" i="5"/>
  <c r="CS128" i="5"/>
  <c r="CS154" i="5"/>
  <c r="CS157" i="5"/>
  <c r="CS171" i="5"/>
  <c r="CS185" i="5"/>
  <c r="CS186" i="5"/>
  <c r="CS190" i="5"/>
  <c r="CS118" i="5"/>
  <c r="CS133" i="5"/>
  <c r="CS160" i="5"/>
  <c r="CS162" i="5"/>
  <c r="CS192" i="5"/>
  <c r="CS164" i="5"/>
  <c r="CS165" i="5"/>
  <c r="CS189" i="5"/>
  <c r="CS120" i="5"/>
  <c r="CS141" i="5"/>
  <c r="CS167" i="5"/>
  <c r="CS183" i="5"/>
  <c r="CS121" i="5"/>
  <c r="CS142" i="5"/>
  <c r="CS122" i="5"/>
  <c r="CS123" i="5"/>
  <c r="CS39" i="5"/>
  <c r="CO22" i="5"/>
  <c r="CO158" i="5"/>
  <c r="CO172" i="5"/>
  <c r="CO173" i="5"/>
  <c r="CO176" i="5"/>
  <c r="CO193" i="5"/>
  <c r="CO161" i="5"/>
  <c r="CO188" i="5"/>
  <c r="CO119" i="5"/>
  <c r="CO138" i="5"/>
  <c r="CO140" i="5"/>
  <c r="CO168" i="5"/>
  <c r="CO199" i="5"/>
  <c r="CK147" i="5"/>
  <c r="CK21" i="5"/>
  <c r="CK169" i="5"/>
  <c r="CK175" i="5"/>
  <c r="CK186" i="5"/>
  <c r="CK191" i="5"/>
  <c r="CK132" i="5"/>
  <c r="CK159" i="5"/>
  <c r="CK136" i="5"/>
  <c r="CK137" i="5"/>
  <c r="CK181" i="5"/>
  <c r="CK143" i="5"/>
  <c r="CK144" i="5"/>
  <c r="CG22" i="5"/>
  <c r="CG127" i="5"/>
  <c r="CG150" i="5"/>
  <c r="CG170" i="5"/>
  <c r="CG177" i="5"/>
  <c r="CG131" i="5"/>
  <c r="CG178" i="5"/>
  <c r="CG164" i="5"/>
  <c r="CG165" i="5"/>
  <c r="CG189" i="5"/>
  <c r="CG141" i="5"/>
  <c r="CG167" i="5"/>
  <c r="CG183" i="5"/>
  <c r="CG121" i="5"/>
  <c r="CG142" i="5"/>
  <c r="CG122" i="5"/>
  <c r="CG123" i="5"/>
  <c r="CG39" i="5"/>
  <c r="CC161" i="5"/>
  <c r="CC182" i="5"/>
  <c r="CC139" i="5"/>
  <c r="CC166" i="5"/>
  <c r="CA100" i="5"/>
  <c r="CA171" i="5"/>
  <c r="CA176" i="5"/>
  <c r="CA193" i="5"/>
  <c r="CA187" i="5"/>
  <c r="CA192" i="5"/>
  <c r="CA163" i="5"/>
  <c r="CA189" i="5"/>
  <c r="CA140" i="5"/>
  <c r="CA167" i="5"/>
  <c r="CA123" i="5"/>
  <c r="CA38" i="5"/>
  <c r="CD20" i="5"/>
  <c r="CD91" i="5"/>
  <c r="CD239" i="5"/>
  <c r="CD72" i="5"/>
  <c r="CD220" i="5"/>
  <c r="CD57" i="5"/>
  <c r="CD201" i="5"/>
  <c r="CD66" i="5"/>
  <c r="CH16" i="5"/>
  <c r="CT103" i="5"/>
  <c r="CT233" i="5"/>
  <c r="CT29" i="5"/>
  <c r="CU240" i="5"/>
  <c r="CU93" i="5"/>
  <c r="CL90" i="5"/>
  <c r="CL105" i="5"/>
  <c r="CU29" i="5"/>
  <c r="CL59" i="5"/>
  <c r="CD27" i="5"/>
  <c r="CU30" i="5"/>
  <c r="CH19" i="5"/>
  <c r="CP55" i="5"/>
  <c r="CP241" i="5"/>
  <c r="CU109" i="5"/>
  <c r="CU232" i="5"/>
  <c r="CU76" i="5"/>
  <c r="CU237" i="5"/>
  <c r="CU205" i="5"/>
  <c r="CU69" i="5"/>
  <c r="CU228" i="5"/>
  <c r="CU196" i="5"/>
  <c r="CU239" i="5"/>
  <c r="CU207" i="5"/>
  <c r="CU73" i="5"/>
  <c r="CU214" i="5"/>
  <c r="CU80" i="5"/>
  <c r="CU17" i="5"/>
  <c r="CU83" i="5"/>
  <c r="CU12" i="5"/>
  <c r="CU82" i="5"/>
  <c r="CU35" i="5"/>
  <c r="CG15" i="5"/>
  <c r="CO85" i="5"/>
  <c r="CA83" i="5"/>
  <c r="CO226" i="5"/>
  <c r="CS95" i="5"/>
  <c r="CG95" i="5"/>
  <c r="CA95" i="5"/>
  <c r="CC38" i="5"/>
  <c r="CO39" i="5"/>
  <c r="CC39" i="5"/>
  <c r="CK123" i="5"/>
  <c r="BV123" i="5"/>
  <c r="CK199" i="5"/>
  <c r="CO144" i="5"/>
  <c r="CC144" i="5"/>
  <c r="CA122" i="5"/>
  <c r="CK168" i="5"/>
  <c r="CO143" i="5"/>
  <c r="CC143" i="5"/>
  <c r="CU142" i="5"/>
  <c r="CA142" i="5"/>
  <c r="CU183" i="5"/>
  <c r="CA183" i="5"/>
  <c r="CS140" i="5"/>
  <c r="CK139" i="5"/>
  <c r="CA139" i="5"/>
  <c r="CK120" i="5"/>
  <c r="CO189" i="5"/>
  <c r="CC189" i="5"/>
  <c r="CO182" i="5"/>
  <c r="CG181" i="5"/>
  <c r="CA181" i="5"/>
  <c r="CU164" i="5"/>
  <c r="CK163" i="5"/>
  <c r="CU138" i="5"/>
  <c r="CG138" i="5"/>
  <c r="CS137" i="5"/>
  <c r="CG136" i="5"/>
  <c r="CK135" i="5"/>
  <c r="CA135" i="5"/>
  <c r="CK119" i="5"/>
  <c r="CG192" i="5"/>
  <c r="CG187" i="5"/>
  <c r="CS180" i="5"/>
  <c r="CG180" i="5"/>
  <c r="CS179" i="5"/>
  <c r="CC179" i="5"/>
  <c r="CS178" i="5"/>
  <c r="CK161" i="5"/>
  <c r="CG160" i="5"/>
  <c r="CS159" i="5"/>
  <c r="CO133" i="5"/>
  <c r="CO131" i="5"/>
  <c r="CS130" i="5"/>
  <c r="CK193" i="5"/>
  <c r="CT191" i="5"/>
  <c r="CS184" i="5"/>
  <c r="CK177" i="5"/>
  <c r="CK176" i="5"/>
  <c r="CS175" i="5"/>
  <c r="CS174" i="5"/>
  <c r="CS173" i="5"/>
  <c r="CP171" i="5"/>
  <c r="CG171" i="5"/>
  <c r="CK170" i="5"/>
  <c r="CG158" i="5"/>
  <c r="CU148" i="5"/>
  <c r="CG147" i="5"/>
  <c r="CO146" i="5"/>
  <c r="CK145" i="5"/>
  <c r="CO127" i="5"/>
  <c r="CK98" i="5"/>
  <c r="CL21" i="5"/>
  <c r="CU231" i="5"/>
  <c r="CU215" i="5"/>
  <c r="CU195" i="5"/>
  <c r="CU89" i="5"/>
  <c r="CU57" i="5"/>
  <c r="CU18" i="5"/>
  <c r="CU242" i="5"/>
  <c r="CU222" i="5"/>
  <c r="CU206" i="5"/>
  <c r="CU104" i="5"/>
  <c r="CU64" i="5"/>
  <c r="CU33" i="5"/>
  <c r="CU111" i="5"/>
  <c r="CU91" i="5"/>
  <c r="CU75" i="5"/>
  <c r="CU59" i="5"/>
  <c r="CU20" i="5"/>
  <c r="CU110" i="5"/>
  <c r="CU90" i="5"/>
  <c r="CU74" i="5"/>
  <c r="CU58" i="5"/>
  <c r="CU27" i="5"/>
  <c r="CU226" i="5"/>
  <c r="CU143" i="5"/>
  <c r="CU120" i="5"/>
  <c r="CU182" i="5"/>
  <c r="CU181" i="5"/>
  <c r="CU135" i="5"/>
  <c r="CU192" i="5"/>
  <c r="CU187" i="5"/>
  <c r="CU179" i="5"/>
  <c r="CU130" i="5"/>
  <c r="CU185" i="5"/>
  <c r="CU176" i="5"/>
  <c r="CU156" i="5"/>
  <c r="CV150" i="5"/>
  <c r="CU129" i="5"/>
  <c r="CU125" i="5"/>
  <c r="CV98" i="5"/>
  <c r="CU227" i="5"/>
  <c r="CU211" i="5"/>
  <c r="CU113" i="5"/>
  <c r="CU81" i="5"/>
  <c r="CU238" i="5"/>
  <c r="CU218" i="5"/>
  <c r="CU202" i="5"/>
  <c r="CU88" i="5"/>
  <c r="CU56" i="5"/>
  <c r="CU25" i="5"/>
  <c r="CU107" i="5"/>
  <c r="CU87" i="5"/>
  <c r="CU71" i="5"/>
  <c r="CU55" i="5"/>
  <c r="CU40" i="5"/>
  <c r="CU16" i="5"/>
  <c r="CU106" i="5"/>
  <c r="CU86" i="5"/>
  <c r="CU70" i="5"/>
  <c r="CU19" i="5"/>
  <c r="CU38" i="5"/>
  <c r="CU39" i="5"/>
  <c r="CU144" i="5"/>
  <c r="CU122" i="5"/>
  <c r="CU168" i="5"/>
  <c r="CU141" i="5"/>
  <c r="CU140" i="5"/>
  <c r="CU139" i="5"/>
  <c r="CU189" i="5"/>
  <c r="CU172" i="5"/>
  <c r="CV169" i="5"/>
  <c r="CV157" i="5"/>
  <c r="CV155" i="5"/>
  <c r="CV154" i="5"/>
  <c r="BW154" i="5"/>
  <c r="CV152" i="5"/>
  <c r="CN152" i="5"/>
  <c r="CN151" i="5"/>
  <c r="BZ150" i="5"/>
  <c r="BW149" i="5"/>
  <c r="CN148" i="5"/>
  <c r="BW128" i="5"/>
  <c r="CN126" i="5"/>
  <c r="CV117" i="5"/>
  <c r="CU98" i="5"/>
  <c r="BW37" i="5"/>
  <c r="CU95" i="5"/>
  <c r="CU123" i="5"/>
  <c r="CU199" i="5"/>
  <c r="CU166" i="5"/>
  <c r="CU163" i="5"/>
  <c r="CU136" i="5"/>
  <c r="CU119" i="5"/>
  <c r="CU134" i="5"/>
  <c r="CU132" i="5"/>
  <c r="CU118" i="5"/>
  <c r="CU193" i="5"/>
  <c r="CU169" i="5"/>
  <c r="CU157" i="5"/>
  <c r="CU152" i="5"/>
  <c r="CT96" i="5"/>
  <c r="CV37" i="5"/>
  <c r="CV23" i="5"/>
  <c r="CS37" i="5"/>
  <c r="CB203" i="5"/>
  <c r="CD75" i="5"/>
  <c r="CD111" i="5"/>
  <c r="CD223" i="5"/>
  <c r="CD56" i="5"/>
  <c r="CD88" i="5"/>
  <c r="CD204" i="5"/>
  <c r="CD236" i="5"/>
  <c r="CD30" i="5"/>
  <c r="CD73" i="5"/>
  <c r="CD105" i="5"/>
  <c r="CD217" i="5"/>
  <c r="CD31" i="5"/>
  <c r="CD242" i="5"/>
  <c r="CT74" i="5"/>
  <c r="CP83" i="5"/>
  <c r="CL87" i="5"/>
  <c r="CH32" i="5"/>
  <c r="CH215" i="5"/>
  <c r="CT227" i="5"/>
  <c r="CT19" i="5"/>
  <c r="CT40" i="5"/>
  <c r="CT70" i="5"/>
  <c r="CT205" i="5"/>
  <c r="CT61" i="5"/>
  <c r="CT224" i="5"/>
  <c r="CT76" i="5"/>
  <c r="CL107" i="5"/>
  <c r="CL116" i="5"/>
  <c r="CH116" i="5"/>
  <c r="CL206" i="5"/>
  <c r="CL58" i="5"/>
  <c r="CL217" i="5"/>
  <c r="CL73" i="5"/>
  <c r="CT203" i="5"/>
  <c r="CL72" i="5"/>
  <c r="CH88" i="5"/>
  <c r="CD74" i="5"/>
  <c r="CP28" i="5"/>
  <c r="CL227" i="5"/>
  <c r="CH99" i="5"/>
  <c r="CH29" i="5"/>
  <c r="CH218" i="5"/>
  <c r="CH70" i="5"/>
  <c r="CH229" i="5"/>
  <c r="CH85" i="5"/>
  <c r="CP232" i="5"/>
  <c r="CP239" i="5"/>
  <c r="CP234" i="5"/>
  <c r="CP58" i="5"/>
  <c r="CP197" i="5"/>
  <c r="CP14" i="5"/>
  <c r="CL174" i="5"/>
  <c r="CP128" i="5"/>
  <c r="CT127" i="5"/>
  <c r="CT117" i="5"/>
  <c r="BY25" i="5"/>
  <c r="CD79" i="5"/>
  <c r="CD115" i="5"/>
  <c r="CD227" i="5"/>
  <c r="CD13" i="5"/>
  <c r="CD60" i="5"/>
  <c r="CD92" i="5"/>
  <c r="CD208" i="5"/>
  <c r="CD240" i="5"/>
  <c r="CD77" i="5"/>
  <c r="CD109" i="5"/>
  <c r="CD221" i="5"/>
  <c r="CD94" i="5"/>
  <c r="CD102" i="5"/>
  <c r="CT234" i="5"/>
  <c r="CP195" i="5"/>
  <c r="CL40" i="5"/>
  <c r="CL215" i="5"/>
  <c r="CH63" i="5"/>
  <c r="CT211" i="5"/>
  <c r="CT32" i="5"/>
  <c r="CT62" i="5"/>
  <c r="CT201" i="5"/>
  <c r="CT57" i="5"/>
  <c r="CT220" i="5"/>
  <c r="CT72" i="5"/>
  <c r="CL204" i="5"/>
  <c r="CL94" i="5"/>
  <c r="CL109" i="5"/>
  <c r="CT235" i="5"/>
  <c r="CP68" i="5"/>
  <c r="CL80" i="5"/>
  <c r="CH216" i="5"/>
  <c r="CL243" i="5"/>
  <c r="CH235" i="5"/>
  <c r="CL76" i="5"/>
  <c r="CH212" i="5"/>
  <c r="CH198" i="5"/>
  <c r="CH35" i="5"/>
  <c r="CH209" i="5"/>
  <c r="CH65" i="5"/>
  <c r="CP112" i="5"/>
  <c r="CP87" i="5"/>
  <c r="CP202" i="5"/>
  <c r="CP15" i="5"/>
  <c r="CP89" i="5"/>
  <c r="CL129" i="5"/>
  <c r="BT30" i="5"/>
  <c r="BT117" i="5"/>
  <c r="CT36" i="5"/>
  <c r="CT155" i="5"/>
  <c r="CT157" i="5"/>
  <c r="CT158" i="5"/>
  <c r="CT170" i="5"/>
  <c r="CT118" i="5"/>
  <c r="CT133" i="5"/>
  <c r="CT159" i="5"/>
  <c r="CT161" i="5"/>
  <c r="CT180" i="5"/>
  <c r="CT187" i="5"/>
  <c r="CT119" i="5"/>
  <c r="CT165" i="5"/>
  <c r="CT181" i="5"/>
  <c r="CT141" i="5"/>
  <c r="CT166" i="5"/>
  <c r="CT167" i="5"/>
  <c r="CT23" i="5"/>
  <c r="CT125" i="5"/>
  <c r="CT129" i="5"/>
  <c r="CT145" i="5"/>
  <c r="CT151" i="5"/>
  <c r="CT152" i="5"/>
  <c r="CT171" i="5"/>
  <c r="CT177" i="5"/>
  <c r="CT132" i="5"/>
  <c r="CT178" i="5"/>
  <c r="CT188" i="5"/>
  <c r="CT192" i="5"/>
  <c r="CT137" i="5"/>
  <c r="CT138" i="5"/>
  <c r="CT182" i="5"/>
  <c r="CT189" i="5"/>
  <c r="CT183" i="5"/>
  <c r="CT194" i="5"/>
  <c r="CT149" i="5"/>
  <c r="CT176" i="5"/>
  <c r="CT190" i="5"/>
  <c r="CT193" i="5"/>
  <c r="CT131" i="5"/>
  <c r="CT179" i="5"/>
  <c r="CT139" i="5"/>
  <c r="CT142" i="5"/>
  <c r="CT144" i="5"/>
  <c r="CT199" i="5"/>
  <c r="CT218" i="5"/>
  <c r="CT169" i="5"/>
  <c r="CT123" i="5"/>
  <c r="CT12" i="5"/>
  <c r="CT28" i="5"/>
  <c r="CT126" i="5"/>
  <c r="CT173" i="5"/>
  <c r="CT135" i="5"/>
  <c r="CT136" i="5"/>
  <c r="CT163" i="5"/>
  <c r="CT122" i="5"/>
  <c r="CT95" i="5"/>
  <c r="AX38" i="5"/>
  <c r="AY38" i="5" s="1"/>
  <c r="CT27" i="5"/>
  <c r="CT59" i="5"/>
  <c r="CT107" i="5"/>
  <c r="CT17" i="5"/>
  <c r="CT41" i="5"/>
  <c r="CT64" i="5"/>
  <c r="CT80" i="5"/>
  <c r="CT104" i="5"/>
  <c r="CT196" i="5"/>
  <c r="CT212" i="5"/>
  <c r="CT228" i="5"/>
  <c r="CT14" i="5"/>
  <c r="CT42" i="5"/>
  <c r="CT65" i="5"/>
  <c r="CT81" i="5"/>
  <c r="CT97" i="5"/>
  <c r="CT113" i="5"/>
  <c r="CT209" i="5"/>
  <c r="CT225" i="5"/>
  <c r="CT241" i="5"/>
  <c r="CT15" i="5"/>
  <c r="CT78" i="5"/>
  <c r="CT110" i="5"/>
  <c r="CT222" i="5"/>
  <c r="CT79" i="5"/>
  <c r="CT207" i="5"/>
  <c r="CT239" i="5"/>
  <c r="CT35" i="5"/>
  <c r="CT114" i="5"/>
  <c r="CT115" i="5"/>
  <c r="CT243" i="5"/>
  <c r="CT124" i="5"/>
  <c r="CT148" i="5"/>
  <c r="CT186" i="5"/>
  <c r="CT162" i="5"/>
  <c r="CT164" i="5"/>
  <c r="CT140" i="5"/>
  <c r="CT121" i="5"/>
  <c r="CT143" i="5"/>
  <c r="CT39" i="5"/>
  <c r="CT226" i="5"/>
  <c r="CT90" i="5"/>
  <c r="CT58" i="5"/>
  <c r="CT75" i="5"/>
  <c r="CT25" i="5"/>
  <c r="CT68" i="5"/>
  <c r="CT84" i="5"/>
  <c r="CT108" i="5"/>
  <c r="CT200" i="5"/>
  <c r="CT216" i="5"/>
  <c r="CT232" i="5"/>
  <c r="CT18" i="5"/>
  <c r="CT69" i="5"/>
  <c r="CT85" i="5"/>
  <c r="CT101" i="5"/>
  <c r="CT197" i="5"/>
  <c r="CT213" i="5"/>
  <c r="CT229" i="5"/>
  <c r="CT31" i="5"/>
  <c r="CT86" i="5"/>
  <c r="CT198" i="5"/>
  <c r="CT230" i="5"/>
  <c r="CT16" i="5"/>
  <c r="CT55" i="5"/>
  <c r="CT87" i="5"/>
  <c r="CT215" i="5"/>
  <c r="CT210" i="5"/>
  <c r="CT67" i="5"/>
  <c r="CT195" i="5"/>
  <c r="CP156" i="5"/>
  <c r="CP169" i="5"/>
  <c r="CP173" i="5"/>
  <c r="CP176" i="5"/>
  <c r="CP185" i="5"/>
  <c r="CP190" i="5"/>
  <c r="CP131" i="5"/>
  <c r="CP134" i="5"/>
  <c r="CP179" i="5"/>
  <c r="CP136" i="5"/>
  <c r="CP120" i="5"/>
  <c r="CP139" i="5"/>
  <c r="CP121" i="5"/>
  <c r="CP147" i="5"/>
  <c r="CP148" i="5"/>
  <c r="CP174" i="5"/>
  <c r="CP184" i="5"/>
  <c r="CP191" i="5"/>
  <c r="CP193" i="5"/>
  <c r="CP130" i="5"/>
  <c r="CP160" i="5"/>
  <c r="CP162" i="5"/>
  <c r="CP135" i="5"/>
  <c r="CP163" i="5"/>
  <c r="CP164" i="5"/>
  <c r="CP140" i="5"/>
  <c r="CP142" i="5"/>
  <c r="CP155" i="5"/>
  <c r="CP158" i="5"/>
  <c r="CP170" i="5"/>
  <c r="CP177" i="5"/>
  <c r="CP132" i="5"/>
  <c r="CP187" i="5"/>
  <c r="CP192" i="5"/>
  <c r="CP189" i="5"/>
  <c r="CP141" i="5"/>
  <c r="CP167" i="5"/>
  <c r="CP143" i="5"/>
  <c r="CP168" i="5"/>
  <c r="CP39" i="5"/>
  <c r="AX34" i="5"/>
  <c r="AY34" i="5" s="1"/>
  <c r="CP226" i="5"/>
  <c r="CP61" i="5"/>
  <c r="CP77" i="5"/>
  <c r="CP93" i="5"/>
  <c r="CP109" i="5"/>
  <c r="CP205" i="5"/>
  <c r="CP221" i="5"/>
  <c r="CP237" i="5"/>
  <c r="CP31" i="5"/>
  <c r="CP62" i="5"/>
  <c r="CP78" i="5"/>
  <c r="CP94" i="5"/>
  <c r="CP114" i="5"/>
  <c r="CP210" i="5"/>
  <c r="CP230" i="5"/>
  <c r="CP32" i="5"/>
  <c r="CP63" i="5"/>
  <c r="CP103" i="5"/>
  <c r="CP223" i="5"/>
  <c r="CP41" i="5"/>
  <c r="CP72" i="5"/>
  <c r="CP151" i="5"/>
  <c r="CP172" i="5"/>
  <c r="CP118" i="5"/>
  <c r="CP159" i="5"/>
  <c r="CP161" i="5"/>
  <c r="CP178" i="5"/>
  <c r="CP119" i="5"/>
  <c r="CP138" i="5"/>
  <c r="CP165" i="5"/>
  <c r="CP122" i="5"/>
  <c r="CP38" i="5"/>
  <c r="CP95" i="5"/>
  <c r="CP157" i="5"/>
  <c r="CP188" i="5"/>
  <c r="CP199" i="5"/>
  <c r="CP18" i="5"/>
  <c r="CP57" i="5"/>
  <c r="CP81" i="5"/>
  <c r="CP101" i="5"/>
  <c r="CP201" i="5"/>
  <c r="CP225" i="5"/>
  <c r="CP27" i="5"/>
  <c r="CP66" i="5"/>
  <c r="CP86" i="5"/>
  <c r="CP110" i="5"/>
  <c r="CP214" i="5"/>
  <c r="CP238" i="5"/>
  <c r="CP16" i="5"/>
  <c r="CP71" i="5"/>
  <c r="CP207" i="5"/>
  <c r="CP88" i="5"/>
  <c r="CP208" i="5"/>
  <c r="CP240" i="5"/>
  <c r="CP76" i="5"/>
  <c r="CP107" i="5"/>
  <c r="CP116" i="5"/>
  <c r="CP60" i="5"/>
  <c r="CP235" i="5"/>
  <c r="CP12" i="5"/>
  <c r="CP146" i="5"/>
  <c r="CP150" i="5"/>
  <c r="CP154" i="5"/>
  <c r="CP180" i="5"/>
  <c r="CP182" i="5"/>
  <c r="CP30" i="5"/>
  <c r="CP65" i="5"/>
  <c r="CP85" i="5"/>
  <c r="CP105" i="5"/>
  <c r="CP209" i="5"/>
  <c r="CP229" i="5"/>
  <c r="CP35" i="5"/>
  <c r="CP70" i="5"/>
  <c r="CP90" i="5"/>
  <c r="CP198" i="5"/>
  <c r="CP218" i="5"/>
  <c r="CP242" i="5"/>
  <c r="CP40" i="5"/>
  <c r="CP79" i="5"/>
  <c r="CP215" i="5"/>
  <c r="CP17" i="5"/>
  <c r="CP56" i="5"/>
  <c r="CP104" i="5"/>
  <c r="CP216" i="5"/>
  <c r="CP236" i="5"/>
  <c r="CP13" i="5"/>
  <c r="CP75" i="5"/>
  <c r="CP228" i="5"/>
  <c r="CP84" i="5"/>
  <c r="CP29" i="5"/>
  <c r="CP203" i="5"/>
  <c r="CL37" i="5"/>
  <c r="CL147" i="5"/>
  <c r="CL150" i="5"/>
  <c r="CL153" i="5"/>
  <c r="CL157" i="5"/>
  <c r="CL172" i="5"/>
  <c r="CL175" i="5"/>
  <c r="CL191" i="5"/>
  <c r="CL118" i="5"/>
  <c r="CL161" i="5"/>
  <c r="CL187" i="5"/>
  <c r="CL188" i="5"/>
  <c r="CL138" i="5"/>
  <c r="CL182" i="5"/>
  <c r="CL189" i="5"/>
  <c r="CL183" i="5"/>
  <c r="CL22" i="5"/>
  <c r="CL194" i="5"/>
  <c r="CL124" i="5"/>
  <c r="CL146" i="5"/>
  <c r="CL149" i="5"/>
  <c r="CL151" i="5"/>
  <c r="CL152" i="5"/>
  <c r="CL154" i="5"/>
  <c r="CL155" i="5"/>
  <c r="CL170" i="5"/>
  <c r="CL177" i="5"/>
  <c r="CL186" i="5"/>
  <c r="CL132" i="5"/>
  <c r="CL159" i="5"/>
  <c r="CL178" i="5"/>
  <c r="CL179" i="5"/>
  <c r="CL192" i="5"/>
  <c r="CL136" i="5"/>
  <c r="CL120" i="5"/>
  <c r="CL139" i="5"/>
  <c r="CL121" i="5"/>
  <c r="CL100" i="5"/>
  <c r="CL117" i="5"/>
  <c r="CL126" i="5"/>
  <c r="CL127" i="5"/>
  <c r="CL185" i="5"/>
  <c r="CL130" i="5"/>
  <c r="CL180" i="5"/>
  <c r="CL181" i="5"/>
  <c r="CL142" i="5"/>
  <c r="CL123" i="5"/>
  <c r="CL17" i="5"/>
  <c r="CL145" i="5"/>
  <c r="CL158" i="5"/>
  <c r="CL176" i="5"/>
  <c r="CL190" i="5"/>
  <c r="CL193" i="5"/>
  <c r="CL131" i="5"/>
  <c r="CL141" i="5"/>
  <c r="CL167" i="5"/>
  <c r="CL143" i="5"/>
  <c r="CL168" i="5"/>
  <c r="CL39" i="5"/>
  <c r="AX30" i="5"/>
  <c r="AY30" i="5" s="1"/>
  <c r="CL226" i="5"/>
  <c r="CL125" i="5"/>
  <c r="CL156" i="5"/>
  <c r="CL169" i="5"/>
  <c r="CL184" i="5"/>
  <c r="CL135" i="5"/>
  <c r="CL163" i="5"/>
  <c r="CL165" i="5"/>
  <c r="CL122" i="5"/>
  <c r="CL95" i="5"/>
  <c r="CL212" i="5"/>
  <c r="CL60" i="5"/>
  <c r="CL211" i="5"/>
  <c r="CL83" i="5"/>
  <c r="CL28" i="5"/>
  <c r="CL216" i="5"/>
  <c r="CL104" i="5"/>
  <c r="CL64" i="5"/>
  <c r="CL33" i="5"/>
  <c r="CL14" i="5"/>
  <c r="CL42" i="5"/>
  <c r="CL65" i="5"/>
  <c r="CL81" i="5"/>
  <c r="CL97" i="5"/>
  <c r="CL113" i="5"/>
  <c r="CL209" i="5"/>
  <c r="CL225" i="5"/>
  <c r="CL241" i="5"/>
  <c r="CL15" i="5"/>
  <c r="CL35" i="5"/>
  <c r="CL66" i="5"/>
  <c r="CL82" i="5"/>
  <c r="CL102" i="5"/>
  <c r="CL198" i="5"/>
  <c r="CL214" i="5"/>
  <c r="CL234" i="5"/>
  <c r="CL236" i="5"/>
  <c r="CL108" i="5"/>
  <c r="CL13" i="5"/>
  <c r="CL235" i="5"/>
  <c r="CL91" i="5"/>
  <c r="CL173" i="5"/>
  <c r="CL162" i="5"/>
  <c r="CL119" i="5"/>
  <c r="CL164" i="5"/>
  <c r="CL140" i="5"/>
  <c r="CL199" i="5"/>
  <c r="CL196" i="5"/>
  <c r="CL195" i="5"/>
  <c r="CL67" i="5"/>
  <c r="CL20" i="5"/>
  <c r="CL240" i="5"/>
  <c r="CL208" i="5"/>
  <c r="CL88" i="5"/>
  <c r="CL56" i="5"/>
  <c r="CL25" i="5"/>
  <c r="CL18" i="5"/>
  <c r="CL69" i="5"/>
  <c r="CL85" i="5"/>
  <c r="CL101" i="5"/>
  <c r="CL197" i="5"/>
  <c r="CL213" i="5"/>
  <c r="CL229" i="5"/>
  <c r="CL19" i="5"/>
  <c r="CL70" i="5"/>
  <c r="CL86" i="5"/>
  <c r="CL106" i="5"/>
  <c r="CL202" i="5"/>
  <c r="CL218" i="5"/>
  <c r="CL238" i="5"/>
  <c r="CL220" i="5"/>
  <c r="CL84" i="5"/>
  <c r="CL219" i="5"/>
  <c r="CL75" i="5"/>
  <c r="CL223" i="5"/>
  <c r="CL103" i="5"/>
  <c r="CL63" i="5"/>
  <c r="CH21" i="5"/>
  <c r="CH194" i="5"/>
  <c r="CH124" i="5"/>
  <c r="CH146" i="5"/>
  <c r="CH149" i="5"/>
  <c r="CH151" i="5"/>
  <c r="CH154" i="5"/>
  <c r="CH169" i="5"/>
  <c r="CH173" i="5"/>
  <c r="CH176" i="5"/>
  <c r="CH185" i="5"/>
  <c r="CH190" i="5"/>
  <c r="CH131" i="5"/>
  <c r="CH178" i="5"/>
  <c r="CH179" i="5"/>
  <c r="CH135" i="5"/>
  <c r="CH163" i="5"/>
  <c r="CH164" i="5"/>
  <c r="CH140" i="5"/>
  <c r="CH142" i="5"/>
  <c r="CH143" i="5"/>
  <c r="CH128" i="5"/>
  <c r="CH145" i="5"/>
  <c r="CH156" i="5"/>
  <c r="CH193" i="5"/>
  <c r="CH134" i="5"/>
  <c r="CH160" i="5"/>
  <c r="CH162" i="5"/>
  <c r="CH180" i="5"/>
  <c r="CH119" i="5"/>
  <c r="CH137" i="5"/>
  <c r="CH165" i="5"/>
  <c r="CH181" i="5"/>
  <c r="CH141" i="5"/>
  <c r="CH166" i="5"/>
  <c r="CH167" i="5"/>
  <c r="CH153" i="5"/>
  <c r="CH158" i="5"/>
  <c r="CH186" i="5"/>
  <c r="CH191" i="5"/>
  <c r="CH189" i="5"/>
  <c r="CH122" i="5"/>
  <c r="CH38" i="5"/>
  <c r="CH95" i="5"/>
  <c r="CH125" i="5"/>
  <c r="CH174" i="5"/>
  <c r="CH177" i="5"/>
  <c r="CH132" i="5"/>
  <c r="CH192" i="5"/>
  <c r="CH138" i="5"/>
  <c r="CH121" i="5"/>
  <c r="CH144" i="5"/>
  <c r="CH199" i="5"/>
  <c r="CH100" i="5"/>
  <c r="CH127" i="5"/>
  <c r="CH175" i="5"/>
  <c r="CH130" i="5"/>
  <c r="CH187" i="5"/>
  <c r="CH188" i="5"/>
  <c r="CH39" i="5"/>
  <c r="CH226" i="5"/>
  <c r="CH30" i="5"/>
  <c r="CH57" i="5"/>
  <c r="CH73" i="5"/>
  <c r="CH89" i="5"/>
  <c r="CH105" i="5"/>
  <c r="CH201" i="5"/>
  <c r="CH217" i="5"/>
  <c r="CH233" i="5"/>
  <c r="CH27" i="5"/>
  <c r="CH58" i="5"/>
  <c r="CH74" i="5"/>
  <c r="CH90" i="5"/>
  <c r="CH110" i="5"/>
  <c r="CH206" i="5"/>
  <c r="CH222" i="5"/>
  <c r="CH242" i="5"/>
  <c r="CH108" i="5"/>
  <c r="CH13" i="5"/>
  <c r="CH203" i="5"/>
  <c r="CH91" i="5"/>
  <c r="CH20" i="5"/>
  <c r="CH232" i="5"/>
  <c r="CH200" i="5"/>
  <c r="CH80" i="5"/>
  <c r="CH17" i="5"/>
  <c r="CH220" i="5"/>
  <c r="CH76" i="5"/>
  <c r="CH107" i="5"/>
  <c r="CH28" i="5"/>
  <c r="CH126" i="5"/>
  <c r="CH148" i="5"/>
  <c r="CH155" i="5"/>
  <c r="CH157" i="5"/>
  <c r="CH118" i="5"/>
  <c r="CH161" i="5"/>
  <c r="CH182" i="5"/>
  <c r="CH168" i="5"/>
  <c r="CH61" i="5"/>
  <c r="CH77" i="5"/>
  <c r="CH93" i="5"/>
  <c r="CH109" i="5"/>
  <c r="CH205" i="5"/>
  <c r="CH221" i="5"/>
  <c r="CH237" i="5"/>
  <c r="CH31" i="5"/>
  <c r="CH62" i="5"/>
  <c r="CH78" i="5"/>
  <c r="CH94" i="5"/>
  <c r="CH114" i="5"/>
  <c r="CH210" i="5"/>
  <c r="CH230" i="5"/>
  <c r="CH228" i="5"/>
  <c r="CH84" i="5"/>
  <c r="CH195" i="5"/>
  <c r="CH75" i="5"/>
  <c r="CH224" i="5"/>
  <c r="CH112" i="5"/>
  <c r="CH72" i="5"/>
  <c r="CH41" i="5"/>
  <c r="CH204" i="5"/>
  <c r="CH68" i="5"/>
  <c r="CH243" i="5"/>
  <c r="CH83" i="5"/>
  <c r="CH12" i="5"/>
  <c r="CH239" i="5"/>
  <c r="CH207" i="5"/>
  <c r="CH79" i="5"/>
  <c r="CD23" i="5"/>
  <c r="CD152" i="5"/>
  <c r="CD156" i="5"/>
  <c r="CD158" i="5"/>
  <c r="CD171" i="5"/>
  <c r="CD193" i="5"/>
  <c r="CD134" i="5"/>
  <c r="CD192" i="5"/>
  <c r="CD136" i="5"/>
  <c r="CD120" i="5"/>
  <c r="CD139" i="5"/>
  <c r="CD121" i="5"/>
  <c r="CD100" i="5"/>
  <c r="CD126" i="5"/>
  <c r="CD148" i="5"/>
  <c r="CD157" i="5"/>
  <c r="CD174" i="5"/>
  <c r="CD175" i="5"/>
  <c r="CD118" i="5"/>
  <c r="CD130" i="5"/>
  <c r="CD187" i="5"/>
  <c r="CD164" i="5"/>
  <c r="CD140" i="5"/>
  <c r="CD142" i="5"/>
  <c r="CD143" i="5"/>
  <c r="CD154" i="5"/>
  <c r="CD169" i="5"/>
  <c r="CD180" i="5"/>
  <c r="CD135" i="5"/>
  <c r="CD137" i="5"/>
  <c r="CD181" i="5"/>
  <c r="CD183" i="5"/>
  <c r="CD168" i="5"/>
  <c r="CD39" i="5"/>
  <c r="AX22" i="5"/>
  <c r="AY22" i="5" s="1"/>
  <c r="CD226" i="5"/>
  <c r="CD173" i="5"/>
  <c r="CD189" i="5"/>
  <c r="CD141" i="5"/>
  <c r="CD167" i="5"/>
  <c r="CD122" i="5"/>
  <c r="CD38" i="5"/>
  <c r="CD95" i="5"/>
  <c r="CD179" i="5"/>
  <c r="CD165" i="5"/>
  <c r="CD123" i="5"/>
  <c r="CD90" i="5"/>
  <c r="CD119" i="5"/>
  <c r="CD163" i="5"/>
  <c r="CD199" i="5"/>
  <c r="CD218" i="5"/>
  <c r="BY149" i="5"/>
  <c r="CD12" i="5"/>
  <c r="CD32" i="5"/>
  <c r="CD67" i="5"/>
  <c r="CD83" i="5"/>
  <c r="CD103" i="5"/>
  <c r="CD195" i="5"/>
  <c r="CD215" i="5"/>
  <c r="CD231" i="5"/>
  <c r="CD17" i="5"/>
  <c r="CD41" i="5"/>
  <c r="CD64" i="5"/>
  <c r="CD80" i="5"/>
  <c r="CD104" i="5"/>
  <c r="CD196" i="5"/>
  <c r="CD212" i="5"/>
  <c r="CD228" i="5"/>
  <c r="CD14" i="5"/>
  <c r="CD42" i="5"/>
  <c r="CD65" i="5"/>
  <c r="CD81" i="5"/>
  <c r="CD97" i="5"/>
  <c r="CD113" i="5"/>
  <c r="CD209" i="5"/>
  <c r="CD225" i="5"/>
  <c r="CD241" i="5"/>
  <c r="CE225" i="5"/>
  <c r="CD62" i="5"/>
  <c r="CD206" i="5"/>
  <c r="CD19" i="5"/>
  <c r="CD82" i="5"/>
  <c r="CD70" i="5"/>
  <c r="CD214" i="5"/>
  <c r="CT106" i="5"/>
  <c r="CP20" i="5"/>
  <c r="CP99" i="5"/>
  <c r="CP227" i="5"/>
  <c r="CL16" i="5"/>
  <c r="CL55" i="5"/>
  <c r="CL111" i="5"/>
  <c r="CL239" i="5"/>
  <c r="CH40" i="5"/>
  <c r="CH87" i="5"/>
  <c r="CH223" i="5"/>
  <c r="CD58" i="5"/>
  <c r="CT99" i="5"/>
  <c r="CT82" i="5"/>
  <c r="CT231" i="5"/>
  <c r="CT71" i="5"/>
  <c r="CT102" i="5"/>
  <c r="CT221" i="5"/>
  <c r="CT109" i="5"/>
  <c r="CT77" i="5"/>
  <c r="CT240" i="5"/>
  <c r="CT208" i="5"/>
  <c r="CT92" i="5"/>
  <c r="CT60" i="5"/>
  <c r="CT13" i="5"/>
  <c r="CP91" i="5"/>
  <c r="CL203" i="5"/>
  <c r="CH67" i="5"/>
  <c r="CL29" i="5"/>
  <c r="CH236" i="5"/>
  <c r="CL230" i="5"/>
  <c r="CL114" i="5"/>
  <c r="CL78" i="5"/>
  <c r="CL31" i="5"/>
  <c r="CL237" i="5"/>
  <c r="CL205" i="5"/>
  <c r="CL93" i="5"/>
  <c r="CL61" i="5"/>
  <c r="CP196" i="5"/>
  <c r="CL41" i="5"/>
  <c r="CL112" i="5"/>
  <c r="CH33" i="5"/>
  <c r="CH104" i="5"/>
  <c r="CP219" i="5"/>
  <c r="CL99" i="5"/>
  <c r="CH115" i="5"/>
  <c r="CD234" i="5"/>
  <c r="CP108" i="5"/>
  <c r="CL228" i="5"/>
  <c r="CH60" i="5"/>
  <c r="CH214" i="5"/>
  <c r="CH102" i="5"/>
  <c r="CH66" i="5"/>
  <c r="CH15" i="5"/>
  <c r="CH225" i="5"/>
  <c r="CH113" i="5"/>
  <c r="CH81" i="5"/>
  <c r="CH42" i="5"/>
  <c r="CP224" i="5"/>
  <c r="CP64" i="5"/>
  <c r="CP231" i="5"/>
  <c r="CP222" i="5"/>
  <c r="CP102" i="5"/>
  <c r="CP233" i="5"/>
  <c r="CP113" i="5"/>
  <c r="CP69" i="5"/>
  <c r="CT38" i="5"/>
  <c r="CL38" i="5"/>
  <c r="CT168" i="5"/>
  <c r="CP183" i="5"/>
  <c r="CH183" i="5"/>
  <c r="CL166" i="5"/>
  <c r="CD166" i="5"/>
  <c r="CH136" i="5"/>
  <c r="CH159" i="5"/>
  <c r="CL134" i="5"/>
  <c r="CL133" i="5"/>
  <c r="CT130" i="5"/>
  <c r="CH184" i="5"/>
  <c r="CP175" i="5"/>
  <c r="BY227" i="5"/>
  <c r="CD16" i="5"/>
  <c r="CD40" i="5"/>
  <c r="CD55" i="5"/>
  <c r="CD71" i="5"/>
  <c r="CD87" i="5"/>
  <c r="CD107" i="5"/>
  <c r="CD203" i="5"/>
  <c r="CD219" i="5"/>
  <c r="CD235" i="5"/>
  <c r="CD25" i="5"/>
  <c r="CD68" i="5"/>
  <c r="CD84" i="5"/>
  <c r="CD108" i="5"/>
  <c r="CD200" i="5"/>
  <c r="CD216" i="5"/>
  <c r="CD232" i="5"/>
  <c r="CD18" i="5"/>
  <c r="CD69" i="5"/>
  <c r="CD85" i="5"/>
  <c r="CD101" i="5"/>
  <c r="CD197" i="5"/>
  <c r="CD213" i="5"/>
  <c r="CD229" i="5"/>
  <c r="CD78" i="5"/>
  <c r="CD222" i="5"/>
  <c r="CD35" i="5"/>
  <c r="CD114" i="5"/>
  <c r="CD86" i="5"/>
  <c r="CD230" i="5"/>
  <c r="CT202" i="5"/>
  <c r="CP115" i="5"/>
  <c r="CP243" i="5"/>
  <c r="CL32" i="5"/>
  <c r="CL71" i="5"/>
  <c r="CL207" i="5"/>
  <c r="CH55" i="5"/>
  <c r="CH103" i="5"/>
  <c r="CH231" i="5"/>
  <c r="CT83" i="5"/>
  <c r="CT66" i="5"/>
  <c r="CT223" i="5"/>
  <c r="CT63" i="5"/>
  <c r="CT238" i="5"/>
  <c r="CT94" i="5"/>
  <c r="CT217" i="5"/>
  <c r="CT105" i="5"/>
  <c r="CT73" i="5"/>
  <c r="CT30" i="5"/>
  <c r="CT236" i="5"/>
  <c r="CT204" i="5"/>
  <c r="CT88" i="5"/>
  <c r="CT56" i="5"/>
  <c r="CL12" i="5"/>
  <c r="CH211" i="5"/>
  <c r="CL68" i="5"/>
  <c r="CL222" i="5"/>
  <c r="CL110" i="5"/>
  <c r="CL74" i="5"/>
  <c r="CL27" i="5"/>
  <c r="CL233" i="5"/>
  <c r="CL201" i="5"/>
  <c r="CL89" i="5"/>
  <c r="CL57" i="5"/>
  <c r="CP212" i="5"/>
  <c r="CL200" i="5"/>
  <c r="CH56" i="5"/>
  <c r="CH208" i="5"/>
  <c r="CL115" i="5"/>
  <c r="CH219" i="5"/>
  <c r="CD106" i="5"/>
  <c r="CP204" i="5"/>
  <c r="CH196" i="5"/>
  <c r="CH238" i="5"/>
  <c r="CH202" i="5"/>
  <c r="CH86" i="5"/>
  <c r="CH213" i="5"/>
  <c r="CH101" i="5"/>
  <c r="CH69" i="5"/>
  <c r="CH18" i="5"/>
  <c r="CP200" i="5"/>
  <c r="CP33" i="5"/>
  <c r="CP111" i="5"/>
  <c r="CP206" i="5"/>
  <c r="CP82" i="5"/>
  <c r="CP19" i="5"/>
  <c r="CP217" i="5"/>
  <c r="CP97" i="5"/>
  <c r="CT219" i="5"/>
  <c r="CP123" i="5"/>
  <c r="CH123" i="5"/>
  <c r="CL144" i="5"/>
  <c r="CD144" i="5"/>
  <c r="CP166" i="5"/>
  <c r="CD182" i="5"/>
  <c r="CP181" i="5"/>
  <c r="CL137" i="5"/>
  <c r="CT160" i="5"/>
  <c r="CL160" i="5"/>
  <c r="CD159" i="5"/>
  <c r="CT134" i="5"/>
  <c r="CP133" i="5"/>
  <c r="CH133" i="5"/>
  <c r="CT185" i="5"/>
  <c r="CT184" i="5"/>
  <c r="CL171" i="5"/>
  <c r="CH170" i="5"/>
  <c r="CL148" i="5"/>
  <c r="CH117" i="5"/>
  <c r="BY115" i="5"/>
  <c r="BY114" i="5"/>
  <c r="CB31" i="5"/>
  <c r="CE66" i="5"/>
  <c r="BY79" i="5"/>
  <c r="BY31" i="5"/>
  <c r="CE72" i="5"/>
  <c r="CI214" i="5"/>
  <c r="BY108" i="5"/>
  <c r="CE81" i="5"/>
  <c r="CE223" i="5"/>
  <c r="CV100" i="5"/>
  <c r="BX91" i="5"/>
  <c r="BX57" i="5"/>
  <c r="BX62" i="5"/>
  <c r="BX72" i="5"/>
  <c r="BX207" i="5"/>
  <c r="BX112" i="5"/>
  <c r="BX89" i="5"/>
  <c r="BX20" i="5"/>
  <c r="BX239" i="5"/>
  <c r="BX220" i="5"/>
  <c r="BX201" i="5"/>
  <c r="BX59" i="5"/>
  <c r="BX29" i="5"/>
  <c r="BX233" i="5"/>
  <c r="BW32" i="5"/>
  <c r="BW71" i="5"/>
  <c r="BW25" i="5"/>
  <c r="BW64" i="5"/>
  <c r="BW112" i="5"/>
  <c r="BW222" i="5"/>
  <c r="BW86" i="5"/>
  <c r="BW114" i="5"/>
  <c r="BW62" i="5"/>
  <c r="BW15" i="5"/>
  <c r="BW233" i="5"/>
  <c r="BW213" i="5"/>
  <c r="BW113" i="5"/>
  <c r="BW89" i="5"/>
  <c r="BW69" i="5"/>
  <c r="BW42" i="5"/>
  <c r="BW84" i="5"/>
  <c r="BW219" i="5"/>
  <c r="BW12" i="5"/>
  <c r="BW107" i="5"/>
  <c r="BW235" i="5"/>
  <c r="BW29" i="5"/>
  <c r="BW208" i="5"/>
  <c r="BW203" i="5"/>
  <c r="BW20" i="5"/>
  <c r="BW210" i="5"/>
  <c r="BW39" i="5"/>
  <c r="BW123" i="5"/>
  <c r="BW168" i="5"/>
  <c r="BW166" i="5"/>
  <c r="BW189" i="5"/>
  <c r="BW136" i="5"/>
  <c r="BW160" i="5"/>
  <c r="BW133" i="5"/>
  <c r="BW132" i="5"/>
  <c r="BW131" i="5"/>
  <c r="BW118" i="5"/>
  <c r="BW191" i="5"/>
  <c r="BW186" i="5"/>
  <c r="BW185" i="5"/>
  <c r="BW171" i="5"/>
  <c r="BW124" i="5"/>
  <c r="BW21" i="5"/>
  <c r="BW79" i="5"/>
  <c r="BW17" i="5"/>
  <c r="BW80" i="5"/>
  <c r="BW195" i="5"/>
  <c r="BW216" i="5"/>
  <c r="BW238" i="5"/>
  <c r="BW110" i="5"/>
  <c r="BW82" i="5"/>
  <c r="BW19" i="5"/>
  <c r="BW78" i="5"/>
  <c r="BW35" i="5"/>
  <c r="BW237" i="5"/>
  <c r="BW221" i="5"/>
  <c r="BW205" i="5"/>
  <c r="BW109" i="5"/>
  <c r="BW93" i="5"/>
  <c r="BW77" i="5"/>
  <c r="BW61" i="5"/>
  <c r="BW68" i="5"/>
  <c r="BW204" i="5"/>
  <c r="BW240" i="5"/>
  <c r="BW28" i="5"/>
  <c r="BW91" i="5"/>
  <c r="BW220" i="5"/>
  <c r="BW60" i="5"/>
  <c r="BW202" i="5"/>
  <c r="BW230" i="5"/>
  <c r="BW226" i="5"/>
  <c r="BW95" i="5"/>
  <c r="BW199" i="5"/>
  <c r="BW143" i="5"/>
  <c r="BW167" i="5"/>
  <c r="BW139" i="5"/>
  <c r="BW181" i="5"/>
  <c r="BW163" i="5"/>
  <c r="BW137" i="5"/>
  <c r="BW119" i="5"/>
  <c r="BW180" i="5"/>
  <c r="BW178" i="5"/>
  <c r="BW162" i="5"/>
  <c r="BW159" i="5"/>
  <c r="BW177" i="5"/>
  <c r="BW176" i="5"/>
  <c r="BW173" i="5"/>
  <c r="BW170" i="5"/>
  <c r="BW169" i="5"/>
  <c r="BW158" i="5"/>
  <c r="BW152" i="5"/>
  <c r="BW148" i="5"/>
  <c r="BW129" i="5"/>
  <c r="BW100" i="5"/>
  <c r="BW98" i="5"/>
  <c r="BU61" i="5"/>
  <c r="BU16" i="5"/>
  <c r="BV17" i="5"/>
  <c r="BV225" i="5"/>
  <c r="BV106" i="5"/>
  <c r="BV104" i="5"/>
  <c r="BV166" i="5"/>
  <c r="BV139" i="5"/>
  <c r="BV195" i="5"/>
  <c r="BV81" i="5"/>
  <c r="BV12" i="5"/>
  <c r="BV83" i="5"/>
  <c r="BV231" i="5"/>
  <c r="BV64" i="5"/>
  <c r="BV212" i="5"/>
  <c r="BV42" i="5"/>
  <c r="BV113" i="5"/>
  <c r="BV214" i="5"/>
  <c r="BV78" i="5"/>
  <c r="BV82" i="5"/>
  <c r="BV179" i="5"/>
  <c r="BV16" i="5"/>
  <c r="BV87" i="5"/>
  <c r="BV235" i="5"/>
  <c r="BV68" i="5"/>
  <c r="BV216" i="5"/>
  <c r="BV197" i="5"/>
  <c r="BV58" i="5"/>
  <c r="BV189" i="5"/>
  <c r="BV164" i="5"/>
  <c r="BV138" i="5"/>
  <c r="BV180" i="5"/>
  <c r="BV161" i="5"/>
  <c r="BV125" i="5"/>
  <c r="BV55" i="5"/>
  <c r="BV203" i="5"/>
  <c r="BV25" i="5"/>
  <c r="BV108" i="5"/>
  <c r="BV85" i="5"/>
  <c r="BV229" i="5"/>
  <c r="BV86" i="5"/>
  <c r="BV15" i="5"/>
  <c r="BV183" i="5"/>
  <c r="BV32" i="5"/>
  <c r="BV67" i="5"/>
  <c r="BV103" i="5"/>
  <c r="BV215" i="5"/>
  <c r="BV41" i="5"/>
  <c r="BV80" i="5"/>
  <c r="BV196" i="5"/>
  <c r="BV228" i="5"/>
  <c r="BV14" i="5"/>
  <c r="BV65" i="5"/>
  <c r="BV97" i="5"/>
  <c r="BV209" i="5"/>
  <c r="BV241" i="5"/>
  <c r="BV230" i="5"/>
  <c r="BV202" i="5"/>
  <c r="BV94" i="5"/>
  <c r="BV38" i="5"/>
  <c r="BV122" i="5"/>
  <c r="BV142" i="5"/>
  <c r="BV40" i="5"/>
  <c r="BV71" i="5"/>
  <c r="BV107" i="5"/>
  <c r="BV219" i="5"/>
  <c r="BV84" i="5"/>
  <c r="BV200" i="5"/>
  <c r="BV232" i="5"/>
  <c r="BV18" i="5"/>
  <c r="BV69" i="5"/>
  <c r="BV101" i="5"/>
  <c r="BV213" i="5"/>
  <c r="BV70" i="5"/>
  <c r="BV27" i="5"/>
  <c r="BV238" i="5"/>
  <c r="BV19" i="5"/>
  <c r="BV35" i="5"/>
  <c r="BV226" i="5"/>
  <c r="BV199" i="5"/>
  <c r="BV140" i="5"/>
  <c r="BV181" i="5"/>
  <c r="BV134" i="5"/>
  <c r="BV191" i="5"/>
  <c r="CI145" i="5"/>
  <c r="CI150" i="5"/>
  <c r="CI176" i="5"/>
  <c r="CI177" i="5"/>
  <c r="CI184" i="5"/>
  <c r="CI118" i="5"/>
  <c r="CI159" i="5"/>
  <c r="CI161" i="5"/>
  <c r="CI162" i="5"/>
  <c r="CI178" i="5"/>
  <c r="CI179" i="5"/>
  <c r="CI192" i="5"/>
  <c r="CI165" i="5"/>
  <c r="CI139" i="5"/>
  <c r="CI183" i="5"/>
  <c r="CI39" i="5"/>
  <c r="CI95" i="5"/>
  <c r="CI124" i="5"/>
  <c r="CI151" i="5"/>
  <c r="CI152" i="5"/>
  <c r="CI175" i="5"/>
  <c r="CI193" i="5"/>
  <c r="CI131" i="5"/>
  <c r="CI132" i="5"/>
  <c r="CI133" i="5"/>
  <c r="CI134" i="5"/>
  <c r="CI187" i="5"/>
  <c r="CI137" i="5"/>
  <c r="CI189" i="5"/>
  <c r="CI166" i="5"/>
  <c r="CI121" i="5"/>
  <c r="CI143" i="5"/>
  <c r="CI122" i="5"/>
  <c r="CI199" i="5"/>
  <c r="AX27" i="5"/>
  <c r="AY27" i="5" s="1"/>
  <c r="CI37" i="5"/>
  <c r="CI125" i="5"/>
  <c r="CI129" i="5"/>
  <c r="CI149" i="5"/>
  <c r="CI153" i="5"/>
  <c r="CI171" i="5"/>
  <c r="CI174" i="5"/>
  <c r="CI185" i="5"/>
  <c r="CI186" i="5"/>
  <c r="CI160" i="5"/>
  <c r="CI135" i="5"/>
  <c r="CI136" i="5"/>
  <c r="CI163" i="5"/>
  <c r="CI181" i="5"/>
  <c r="CI120" i="5"/>
  <c r="CI140" i="5"/>
  <c r="CI167" i="5"/>
  <c r="CI168" i="5"/>
  <c r="CI144" i="5"/>
  <c r="CI38" i="5"/>
  <c r="CI226" i="5"/>
  <c r="CI73" i="5"/>
  <c r="CI156" i="5"/>
  <c r="CI170" i="5"/>
  <c r="CI190" i="5"/>
  <c r="CI180" i="5"/>
  <c r="CI58" i="5"/>
  <c r="CI202" i="5"/>
  <c r="CI18" i="5"/>
  <c r="CI81" i="5"/>
  <c r="CI225" i="5"/>
  <c r="CI82" i="5"/>
  <c r="CI57" i="5"/>
  <c r="CI105" i="5"/>
  <c r="CI20" i="5"/>
  <c r="CI59" i="5"/>
  <c r="CI75" i="5"/>
  <c r="CI91" i="5"/>
  <c r="CI111" i="5"/>
  <c r="CI207" i="5"/>
  <c r="CI223" i="5"/>
  <c r="CI239" i="5"/>
  <c r="CI29" i="5"/>
  <c r="CI56" i="5"/>
  <c r="CI72" i="5"/>
  <c r="CI88" i="5"/>
  <c r="CI112" i="5"/>
  <c r="CI204" i="5"/>
  <c r="CI220" i="5"/>
  <c r="CI236" i="5"/>
  <c r="CI238" i="5"/>
  <c r="CI206" i="5"/>
  <c r="CI94" i="5"/>
  <c r="CI62" i="5"/>
  <c r="CI229" i="5"/>
  <c r="CI197" i="5"/>
  <c r="CI85" i="5"/>
  <c r="CI30" i="5"/>
  <c r="CI26" i="5"/>
  <c r="CI128" i="5"/>
  <c r="CI154" i="5"/>
  <c r="CI191" i="5"/>
  <c r="CI130" i="5"/>
  <c r="CI66" i="5"/>
  <c r="CI74" i="5"/>
  <c r="CI218" i="5"/>
  <c r="CI97" i="5"/>
  <c r="CI241" i="5"/>
  <c r="CI114" i="5"/>
  <c r="CI89" i="5"/>
  <c r="CI42" i="5"/>
  <c r="CI28" i="5"/>
  <c r="CI63" i="5"/>
  <c r="CI79" i="5"/>
  <c r="CI99" i="5"/>
  <c r="CI115" i="5"/>
  <c r="CI211" i="5"/>
  <c r="CI227" i="5"/>
  <c r="CI243" i="5"/>
  <c r="CI13" i="5"/>
  <c r="CI33" i="5"/>
  <c r="CI60" i="5"/>
  <c r="CI76" i="5"/>
  <c r="CI92" i="5"/>
  <c r="CI116" i="5"/>
  <c r="CI208" i="5"/>
  <c r="CI224" i="5"/>
  <c r="CI240" i="5"/>
  <c r="CI230" i="5"/>
  <c r="CI198" i="5"/>
  <c r="CI86" i="5"/>
  <c r="CI31" i="5"/>
  <c r="CI221" i="5"/>
  <c r="CI109" i="5"/>
  <c r="CI77" i="5"/>
  <c r="CI14" i="5"/>
  <c r="CI119" i="5"/>
  <c r="CI182" i="5"/>
  <c r="CI141" i="5"/>
  <c r="CI201" i="5"/>
  <c r="CI90" i="5"/>
  <c r="CI234" i="5"/>
  <c r="CI113" i="5"/>
  <c r="CI19" i="5"/>
  <c r="CI210" i="5"/>
  <c r="CI217" i="5"/>
  <c r="CI35" i="5"/>
  <c r="CI12" i="5"/>
  <c r="CI32" i="5"/>
  <c r="CI67" i="5"/>
  <c r="CI83" i="5"/>
  <c r="CI103" i="5"/>
  <c r="CI195" i="5"/>
  <c r="CI215" i="5"/>
  <c r="CI231" i="5"/>
  <c r="CI17" i="5"/>
  <c r="CI41" i="5"/>
  <c r="CI64" i="5"/>
  <c r="CI80" i="5"/>
  <c r="CI104" i="5"/>
  <c r="CI196" i="5"/>
  <c r="CI212" i="5"/>
  <c r="CI228" i="5"/>
  <c r="CI222" i="5"/>
  <c r="CI110" i="5"/>
  <c r="CI78" i="5"/>
  <c r="CI15" i="5"/>
  <c r="CI213" i="5"/>
  <c r="CI101" i="5"/>
  <c r="CI69" i="5"/>
  <c r="CI169" i="5"/>
  <c r="CI164" i="5"/>
  <c r="CI142" i="5"/>
  <c r="CI123" i="5"/>
  <c r="CI65" i="5"/>
  <c r="CI233" i="5"/>
  <c r="CI71" i="5"/>
  <c r="CI219" i="5"/>
  <c r="CI200" i="5"/>
  <c r="CI102" i="5"/>
  <c r="CI237" i="5"/>
  <c r="CI138" i="5"/>
  <c r="CI27" i="5"/>
  <c r="CI209" i="5"/>
  <c r="CI16" i="5"/>
  <c r="CI87" i="5"/>
  <c r="CI235" i="5"/>
  <c r="CI68" i="5"/>
  <c r="CI216" i="5"/>
  <c r="CI70" i="5"/>
  <c r="CI205" i="5"/>
  <c r="CI188" i="5"/>
  <c r="CI106" i="5"/>
  <c r="CI40" i="5"/>
  <c r="CI107" i="5"/>
  <c r="CI84" i="5"/>
  <c r="CI232" i="5"/>
  <c r="CI93" i="5"/>
  <c r="BY37" i="5"/>
  <c r="BY194" i="5"/>
  <c r="BY100" i="5"/>
  <c r="BY125" i="5"/>
  <c r="BY150" i="5"/>
  <c r="BY158" i="5"/>
  <c r="BY171" i="5"/>
  <c r="BY193" i="5"/>
  <c r="BY131" i="5"/>
  <c r="BY132" i="5"/>
  <c r="BY133" i="5"/>
  <c r="BY134" i="5"/>
  <c r="BY180" i="5"/>
  <c r="BY192" i="5"/>
  <c r="BY135" i="5"/>
  <c r="BY163" i="5"/>
  <c r="BY165" i="5"/>
  <c r="BY139" i="5"/>
  <c r="BY183" i="5"/>
  <c r="BY143" i="5"/>
  <c r="BY122" i="5"/>
  <c r="BY199" i="5"/>
  <c r="BY95" i="5"/>
  <c r="BY36" i="5"/>
  <c r="BY126" i="5"/>
  <c r="BY128" i="5"/>
  <c r="BY129" i="5"/>
  <c r="BY151" i="5"/>
  <c r="BY173" i="5"/>
  <c r="BY175" i="5"/>
  <c r="BY185" i="5"/>
  <c r="BY186" i="5"/>
  <c r="BY118" i="5"/>
  <c r="BY160" i="5"/>
  <c r="BY161" i="5"/>
  <c r="BY179" i="5"/>
  <c r="BY189" i="5"/>
  <c r="BY166" i="5"/>
  <c r="BY121" i="5"/>
  <c r="BY38" i="5"/>
  <c r="BY21" i="5"/>
  <c r="BY152" i="5"/>
  <c r="BY153" i="5"/>
  <c r="BY154" i="5"/>
  <c r="BY156" i="5"/>
  <c r="BY169" i="5"/>
  <c r="BY170" i="5"/>
  <c r="BY172" i="5"/>
  <c r="BY174" i="5"/>
  <c r="BY190" i="5"/>
  <c r="BY191" i="5"/>
  <c r="BY130" i="5"/>
  <c r="BY188" i="5"/>
  <c r="BY136" i="5"/>
  <c r="BY181" i="5"/>
  <c r="BY120" i="5"/>
  <c r="BY140" i="5"/>
  <c r="BY167" i="5"/>
  <c r="BY168" i="5"/>
  <c r="BY144" i="5"/>
  <c r="BY226" i="5"/>
  <c r="BY148" i="5"/>
  <c r="BY155" i="5"/>
  <c r="BY157" i="5"/>
  <c r="BY177" i="5"/>
  <c r="BY98" i="5"/>
  <c r="BY184" i="5"/>
  <c r="BY124" i="5"/>
  <c r="BY127" i="5"/>
  <c r="BY159" i="5"/>
  <c r="BY162" i="5"/>
  <c r="BY119" i="5"/>
  <c r="BY137" i="5"/>
  <c r="BY182" i="5"/>
  <c r="BY141" i="5"/>
  <c r="BY39" i="5"/>
  <c r="BY212" i="5"/>
  <c r="BY178" i="5"/>
  <c r="BY164" i="5"/>
  <c r="BY142" i="5"/>
  <c r="BY123" i="5"/>
  <c r="BY14" i="5"/>
  <c r="BY42" i="5"/>
  <c r="BY65" i="5"/>
  <c r="BY81" i="5"/>
  <c r="BY97" i="5"/>
  <c r="BY113" i="5"/>
  <c r="BY209" i="5"/>
  <c r="BY225" i="5"/>
  <c r="BY241" i="5"/>
  <c r="BY13" i="5"/>
  <c r="BY64" i="5"/>
  <c r="BY104" i="5"/>
  <c r="BY15" i="5"/>
  <c r="BY35" i="5"/>
  <c r="BY66" i="5"/>
  <c r="BY82" i="5"/>
  <c r="BY102" i="5"/>
  <c r="BY198" i="5"/>
  <c r="BY214" i="5"/>
  <c r="BY234" i="5"/>
  <c r="BY29" i="5"/>
  <c r="BY80" i="5"/>
  <c r="BY196" i="5"/>
  <c r="BY28" i="5"/>
  <c r="BY176" i="5"/>
  <c r="BY138" i="5"/>
  <c r="BY18" i="5"/>
  <c r="BY69" i="5"/>
  <c r="BY85" i="5"/>
  <c r="BY101" i="5"/>
  <c r="BY197" i="5"/>
  <c r="BY213" i="5"/>
  <c r="BY229" i="5"/>
  <c r="BY33" i="5"/>
  <c r="BY68" i="5"/>
  <c r="BY116" i="5"/>
  <c r="BY19" i="5"/>
  <c r="BY70" i="5"/>
  <c r="BY86" i="5"/>
  <c r="BY106" i="5"/>
  <c r="BY202" i="5"/>
  <c r="BY218" i="5"/>
  <c r="BY238" i="5"/>
  <c r="BY88" i="5"/>
  <c r="BY12" i="5"/>
  <c r="BY32" i="5"/>
  <c r="BY67" i="5"/>
  <c r="BY83" i="5"/>
  <c r="BY103" i="5"/>
  <c r="BY195" i="5"/>
  <c r="BY215" i="5"/>
  <c r="BY231" i="5"/>
  <c r="BY232" i="5"/>
  <c r="BY187" i="5"/>
  <c r="BY30" i="5"/>
  <c r="BY57" i="5"/>
  <c r="BY73" i="5"/>
  <c r="BY89" i="5"/>
  <c r="BY105" i="5"/>
  <c r="BY201" i="5"/>
  <c r="BY217" i="5"/>
  <c r="BY233" i="5"/>
  <c r="BY41" i="5"/>
  <c r="BY76" i="5"/>
  <c r="BY200" i="5"/>
  <c r="BY27" i="5"/>
  <c r="BY58" i="5"/>
  <c r="BY74" i="5"/>
  <c r="BY90" i="5"/>
  <c r="BY110" i="5"/>
  <c r="BY206" i="5"/>
  <c r="BY222" i="5"/>
  <c r="BY242" i="5"/>
  <c r="BY17" i="5"/>
  <c r="BY60" i="5"/>
  <c r="BY92" i="5"/>
  <c r="BY16" i="5"/>
  <c r="BY40" i="5"/>
  <c r="BY55" i="5"/>
  <c r="BY71" i="5"/>
  <c r="BY87" i="5"/>
  <c r="BY107" i="5"/>
  <c r="BY203" i="5"/>
  <c r="BY219" i="5"/>
  <c r="BY235" i="5"/>
  <c r="BY240" i="5"/>
  <c r="BY236" i="5"/>
  <c r="BY216" i="5"/>
  <c r="BX28" i="5"/>
  <c r="BX63" i="5"/>
  <c r="BX99" i="5"/>
  <c r="BX211" i="5"/>
  <c r="BX243" i="5"/>
  <c r="BX33" i="5"/>
  <c r="BX76" i="5"/>
  <c r="BX116" i="5"/>
  <c r="BX224" i="5"/>
  <c r="BX61" i="5"/>
  <c r="BX93" i="5"/>
  <c r="BX205" i="5"/>
  <c r="BX237" i="5"/>
  <c r="BY220" i="5"/>
  <c r="BY223" i="5"/>
  <c r="BY111" i="5"/>
  <c r="BY75" i="5"/>
  <c r="BY20" i="5"/>
  <c r="BY94" i="5"/>
  <c r="BY208" i="5"/>
  <c r="BY237" i="5"/>
  <c r="BY93" i="5"/>
  <c r="CB58" i="5"/>
  <c r="CB57" i="5"/>
  <c r="CE14" i="5"/>
  <c r="CE97" i="5"/>
  <c r="CE241" i="5"/>
  <c r="CE82" i="5"/>
  <c r="BX19" i="5"/>
  <c r="CE64" i="5"/>
  <c r="CI25" i="5"/>
  <c r="CI242" i="5"/>
  <c r="CI172" i="5"/>
  <c r="CE171" i="5"/>
  <c r="CM74" i="5"/>
  <c r="CM85" i="5"/>
  <c r="BX37" i="5"/>
  <c r="BX156" i="5"/>
  <c r="BX169" i="5"/>
  <c r="BX170" i="5"/>
  <c r="BX172" i="5"/>
  <c r="BX174" i="5"/>
  <c r="BX190" i="5"/>
  <c r="BX191" i="5"/>
  <c r="BX130" i="5"/>
  <c r="BX136" i="5"/>
  <c r="BX181" i="5"/>
  <c r="BX120" i="5"/>
  <c r="BX140" i="5"/>
  <c r="BX167" i="5"/>
  <c r="BX168" i="5"/>
  <c r="BX144" i="5"/>
  <c r="BX38" i="5"/>
  <c r="BX124" i="5"/>
  <c r="BX147" i="5"/>
  <c r="BX155" i="5"/>
  <c r="BX176" i="5"/>
  <c r="BX177" i="5"/>
  <c r="BX184" i="5"/>
  <c r="BX159" i="5"/>
  <c r="BX162" i="5"/>
  <c r="BX178" i="5"/>
  <c r="BX187" i="5"/>
  <c r="BX119" i="5"/>
  <c r="BX137" i="5"/>
  <c r="BX138" i="5"/>
  <c r="BX164" i="5"/>
  <c r="BX182" i="5"/>
  <c r="BX141" i="5"/>
  <c r="BX142" i="5"/>
  <c r="BX123" i="5"/>
  <c r="BX158" i="5"/>
  <c r="BX132" i="5"/>
  <c r="BX133" i="5"/>
  <c r="BX134" i="5"/>
  <c r="BX180" i="5"/>
  <c r="BX192" i="5"/>
  <c r="BX135" i="5"/>
  <c r="BX163" i="5"/>
  <c r="BX165" i="5"/>
  <c r="BX139" i="5"/>
  <c r="BX183" i="5"/>
  <c r="BX143" i="5"/>
  <c r="BX122" i="5"/>
  <c r="BX199" i="5"/>
  <c r="BX39" i="5"/>
  <c r="BX95" i="5"/>
  <c r="BX106" i="5"/>
  <c r="BX226" i="5"/>
  <c r="BX58" i="5"/>
  <c r="BX198" i="5"/>
  <c r="BX27" i="5"/>
  <c r="BX186" i="5"/>
  <c r="BX234" i="5"/>
  <c r="BX230" i="5"/>
  <c r="BX210" i="5"/>
  <c r="BX238" i="5"/>
  <c r="BX94" i="5"/>
  <c r="BX15" i="5"/>
  <c r="BX128" i="5"/>
  <c r="BX151" i="5"/>
  <c r="BX161" i="5"/>
  <c r="BX189" i="5"/>
  <c r="BX166" i="5"/>
  <c r="BX90" i="5"/>
  <c r="BX214" i="5"/>
  <c r="BX70" i="5"/>
  <c r="BX202" i="5"/>
  <c r="BX114" i="5"/>
  <c r="BX35" i="5"/>
  <c r="BX222" i="5"/>
  <c r="BX78" i="5"/>
  <c r="BX121" i="5"/>
  <c r="BX218" i="5"/>
  <c r="BX242" i="5"/>
  <c r="BX31" i="5"/>
  <c r="BX118" i="5"/>
  <c r="BX82" i="5"/>
  <c r="BX206" i="5"/>
  <c r="BX229" i="5"/>
  <c r="BX213" i="5"/>
  <c r="BX197" i="5"/>
  <c r="BX101" i="5"/>
  <c r="BX85" i="5"/>
  <c r="BX69" i="5"/>
  <c r="BX18" i="5"/>
  <c r="BX232" i="5"/>
  <c r="BX216" i="5"/>
  <c r="BX200" i="5"/>
  <c r="BX108" i="5"/>
  <c r="BX84" i="5"/>
  <c r="BX68" i="5"/>
  <c r="BX25" i="5"/>
  <c r="BX235" i="5"/>
  <c r="BX219" i="5"/>
  <c r="BX203" i="5"/>
  <c r="BX107" i="5"/>
  <c r="BX87" i="5"/>
  <c r="BX71" i="5"/>
  <c r="BX55" i="5"/>
  <c r="BX40" i="5"/>
  <c r="BX16" i="5"/>
  <c r="BX66" i="5"/>
  <c r="BX110" i="5"/>
  <c r="BX241" i="5"/>
  <c r="BX225" i="5"/>
  <c r="BX209" i="5"/>
  <c r="BX113" i="5"/>
  <c r="BX97" i="5"/>
  <c r="BX81" i="5"/>
  <c r="BX65" i="5"/>
  <c r="BX42" i="5"/>
  <c r="BX14" i="5"/>
  <c r="BX228" i="5"/>
  <c r="BX212" i="5"/>
  <c r="BX196" i="5"/>
  <c r="BX104" i="5"/>
  <c r="BX80" i="5"/>
  <c r="BX64" i="5"/>
  <c r="BX41" i="5"/>
  <c r="BX17" i="5"/>
  <c r="BX231" i="5"/>
  <c r="BX215" i="5"/>
  <c r="BX195" i="5"/>
  <c r="BX103" i="5"/>
  <c r="BX83" i="5"/>
  <c r="BX67" i="5"/>
  <c r="BX32" i="5"/>
  <c r="BX12" i="5"/>
  <c r="BX75" i="5"/>
  <c r="BX111" i="5"/>
  <c r="BX223" i="5"/>
  <c r="BX56" i="5"/>
  <c r="BX88" i="5"/>
  <c r="BX204" i="5"/>
  <c r="BX236" i="5"/>
  <c r="BX30" i="5"/>
  <c r="BX73" i="5"/>
  <c r="BX105" i="5"/>
  <c r="BX217" i="5"/>
  <c r="BY204" i="5"/>
  <c r="BY243" i="5"/>
  <c r="BY211" i="5"/>
  <c r="BY99" i="5"/>
  <c r="BY63" i="5"/>
  <c r="BY112" i="5"/>
  <c r="BY230" i="5"/>
  <c r="BY78" i="5"/>
  <c r="BY84" i="5"/>
  <c r="BY221" i="5"/>
  <c r="BY77" i="5"/>
  <c r="CE42" i="5"/>
  <c r="CE113" i="5"/>
  <c r="CE15" i="5"/>
  <c r="CE106" i="5"/>
  <c r="CE75" i="5"/>
  <c r="BY228" i="5"/>
  <c r="CI61" i="5"/>
  <c r="CI203" i="5"/>
  <c r="CQ93" i="5"/>
  <c r="CQ112" i="5"/>
  <c r="CQ204" i="5"/>
  <c r="CQ68" i="5"/>
  <c r="CE149" i="5"/>
  <c r="CE152" i="5"/>
  <c r="CE155" i="5"/>
  <c r="CE170" i="5"/>
  <c r="CE172" i="5"/>
  <c r="CE174" i="5"/>
  <c r="CE190" i="5"/>
  <c r="CE191" i="5"/>
  <c r="CE161" i="5"/>
  <c r="CE188" i="5"/>
  <c r="CE192" i="5"/>
  <c r="CE165" i="5"/>
  <c r="CE139" i="5"/>
  <c r="CE183" i="5"/>
  <c r="CE39" i="5"/>
  <c r="CE95" i="5"/>
  <c r="CE148" i="5"/>
  <c r="CE154" i="5"/>
  <c r="CE156" i="5"/>
  <c r="CE169" i="5"/>
  <c r="CE176" i="5"/>
  <c r="CE177" i="5"/>
  <c r="CE184" i="5"/>
  <c r="CE118" i="5"/>
  <c r="CE130" i="5"/>
  <c r="CE162" i="5"/>
  <c r="CE178" i="5"/>
  <c r="CE179" i="5"/>
  <c r="CE189" i="5"/>
  <c r="CE166" i="5"/>
  <c r="CE121" i="5"/>
  <c r="CE143" i="5"/>
  <c r="CE122" i="5"/>
  <c r="CE199" i="5"/>
  <c r="AX23" i="5"/>
  <c r="AY23" i="5" s="1"/>
  <c r="CE145" i="5"/>
  <c r="CE150" i="5"/>
  <c r="CE131" i="5"/>
  <c r="CE132" i="5"/>
  <c r="CE133" i="5"/>
  <c r="CE159" i="5"/>
  <c r="CE187" i="5"/>
  <c r="CE136" i="5"/>
  <c r="CE137" i="5"/>
  <c r="CE181" i="5"/>
  <c r="CE120" i="5"/>
  <c r="CE140" i="5"/>
  <c r="CE167" i="5"/>
  <c r="CE168" i="5"/>
  <c r="CE144" i="5"/>
  <c r="CE38" i="5"/>
  <c r="CE226" i="5"/>
  <c r="CE147" i="5"/>
  <c r="CE153" i="5"/>
  <c r="CE186" i="5"/>
  <c r="CE193" i="5"/>
  <c r="CE134" i="5"/>
  <c r="CE180" i="5"/>
  <c r="CE135" i="5"/>
  <c r="CE236" i="5"/>
  <c r="CE92" i="5"/>
  <c r="CE151" i="5"/>
  <c r="CE175" i="5"/>
  <c r="CE163" i="5"/>
  <c r="CE220" i="5"/>
  <c r="CE76" i="5"/>
  <c r="CE104" i="5"/>
  <c r="CE41" i="5"/>
  <c r="CE112" i="5"/>
  <c r="CE228" i="5"/>
  <c r="CE84" i="5"/>
  <c r="CE235" i="5"/>
  <c r="CE219" i="5"/>
  <c r="CE203" i="5"/>
  <c r="CE107" i="5"/>
  <c r="CE87" i="5"/>
  <c r="CE71" i="5"/>
  <c r="CE55" i="5"/>
  <c r="CE40" i="5"/>
  <c r="CE16" i="5"/>
  <c r="CE230" i="5"/>
  <c r="CE210" i="5"/>
  <c r="CE126" i="5"/>
  <c r="CE173" i="5"/>
  <c r="CE185" i="5"/>
  <c r="CE119" i="5"/>
  <c r="CE182" i="5"/>
  <c r="CE141" i="5"/>
  <c r="CE204" i="5"/>
  <c r="CE60" i="5"/>
  <c r="CE224" i="5"/>
  <c r="CE232" i="5"/>
  <c r="CE88" i="5"/>
  <c r="CE25" i="5"/>
  <c r="CE80" i="5"/>
  <c r="CE212" i="5"/>
  <c r="CE68" i="5"/>
  <c r="CE231" i="5"/>
  <c r="CE215" i="5"/>
  <c r="CE195" i="5"/>
  <c r="CE103" i="5"/>
  <c r="CE83" i="5"/>
  <c r="CE67" i="5"/>
  <c r="CE32" i="5"/>
  <c r="CE12" i="5"/>
  <c r="CE242" i="5"/>
  <c r="CE222" i="5"/>
  <c r="CE206" i="5"/>
  <c r="CE110" i="5"/>
  <c r="CE90" i="5"/>
  <c r="CE164" i="5"/>
  <c r="CE142" i="5"/>
  <c r="CE123" i="5"/>
  <c r="CE108" i="5"/>
  <c r="CE33" i="5"/>
  <c r="CE56" i="5"/>
  <c r="CE243" i="5"/>
  <c r="CE211" i="5"/>
  <c r="CE99" i="5"/>
  <c r="CE63" i="5"/>
  <c r="CE28" i="5"/>
  <c r="CE238" i="5"/>
  <c r="CE202" i="5"/>
  <c r="CE102" i="5"/>
  <c r="CE78" i="5"/>
  <c r="CE62" i="5"/>
  <c r="CE31" i="5"/>
  <c r="CE237" i="5"/>
  <c r="CE221" i="5"/>
  <c r="CE205" i="5"/>
  <c r="CE109" i="5"/>
  <c r="CE93" i="5"/>
  <c r="CE77" i="5"/>
  <c r="CE61" i="5"/>
  <c r="CE138" i="5"/>
  <c r="CE29" i="5"/>
  <c r="CE216" i="5"/>
  <c r="CE240" i="5"/>
  <c r="CE196" i="5"/>
  <c r="CE239" i="5"/>
  <c r="CE207" i="5"/>
  <c r="CE91" i="5"/>
  <c r="CE59" i="5"/>
  <c r="CE20" i="5"/>
  <c r="CE234" i="5"/>
  <c r="CE198" i="5"/>
  <c r="CE94" i="5"/>
  <c r="CE74" i="5"/>
  <c r="CE58" i="5"/>
  <c r="CE27" i="5"/>
  <c r="CE233" i="5"/>
  <c r="CE217" i="5"/>
  <c r="CE201" i="5"/>
  <c r="CE105" i="5"/>
  <c r="CE89" i="5"/>
  <c r="CE73" i="5"/>
  <c r="CE57" i="5"/>
  <c r="CE30" i="5"/>
  <c r="CE160" i="5"/>
  <c r="CE13" i="5"/>
  <c r="CE200" i="5"/>
  <c r="CE208" i="5"/>
  <c r="CE116" i="5"/>
  <c r="CE227" i="5"/>
  <c r="CE115" i="5"/>
  <c r="CE79" i="5"/>
  <c r="CE218" i="5"/>
  <c r="CE114" i="5"/>
  <c r="CE86" i="5"/>
  <c r="CE70" i="5"/>
  <c r="CE19" i="5"/>
  <c r="CE229" i="5"/>
  <c r="CE213" i="5"/>
  <c r="CE197" i="5"/>
  <c r="CE101" i="5"/>
  <c r="CE85" i="5"/>
  <c r="CE69" i="5"/>
  <c r="CE18" i="5"/>
  <c r="CB160" i="5"/>
  <c r="CB95" i="5"/>
  <c r="CB143" i="5"/>
  <c r="CB122" i="5"/>
  <c r="CB199" i="5"/>
  <c r="CB105" i="5"/>
  <c r="CB30" i="5"/>
  <c r="CB108" i="5"/>
  <c r="CB25" i="5"/>
  <c r="CB107" i="5"/>
  <c r="CB40" i="5"/>
  <c r="CB233" i="5"/>
  <c r="CB89" i="5"/>
  <c r="CB238" i="5"/>
  <c r="CB232" i="5"/>
  <c r="CB84" i="5"/>
  <c r="CB242" i="5"/>
  <c r="CB235" i="5"/>
  <c r="CB87" i="5"/>
  <c r="CB16" i="5"/>
  <c r="CB198" i="5"/>
  <c r="CB217" i="5"/>
  <c r="CB73" i="5"/>
  <c r="CB102" i="5"/>
  <c r="CB216" i="5"/>
  <c r="CB68" i="5"/>
  <c r="CB106" i="5"/>
  <c r="CB219" i="5"/>
  <c r="CB71" i="5"/>
  <c r="BX79" i="5"/>
  <c r="BX115" i="5"/>
  <c r="BX227" i="5"/>
  <c r="BX13" i="5"/>
  <c r="BX60" i="5"/>
  <c r="BX92" i="5"/>
  <c r="BX208" i="5"/>
  <c r="BX240" i="5"/>
  <c r="BX77" i="5"/>
  <c r="BX109" i="5"/>
  <c r="BX221" i="5"/>
  <c r="BY224" i="5"/>
  <c r="BY239" i="5"/>
  <c r="BY207" i="5"/>
  <c r="BY91" i="5"/>
  <c r="BY59" i="5"/>
  <c r="BY72" i="5"/>
  <c r="BY210" i="5"/>
  <c r="BY62" i="5"/>
  <c r="BY56" i="5"/>
  <c r="BY205" i="5"/>
  <c r="BY61" i="5"/>
  <c r="CB55" i="5"/>
  <c r="CB200" i="5"/>
  <c r="CB62" i="5"/>
  <c r="CE65" i="5"/>
  <c r="CE209" i="5"/>
  <c r="CE35" i="5"/>
  <c r="CE214" i="5"/>
  <c r="CE111" i="5"/>
  <c r="CE17" i="5"/>
  <c r="BX74" i="5"/>
  <c r="BX102" i="5"/>
  <c r="BX86" i="5"/>
  <c r="CI55" i="5"/>
  <c r="CL98" i="5"/>
  <c r="CL23" i="5"/>
  <c r="CT22" i="5"/>
  <c r="CL26" i="5"/>
  <c r="CM126" i="5"/>
  <c r="CM22" i="5"/>
  <c r="CM194" i="5"/>
  <c r="CB20" i="5"/>
  <c r="CB59" i="5"/>
  <c r="CB75" i="5"/>
  <c r="CB91" i="5"/>
  <c r="CB111" i="5"/>
  <c r="CB207" i="5"/>
  <c r="CB223" i="5"/>
  <c r="CB239" i="5"/>
  <c r="CB70" i="5"/>
  <c r="CB206" i="5"/>
  <c r="CB29" i="5"/>
  <c r="CB56" i="5"/>
  <c r="CB72" i="5"/>
  <c r="CB88" i="5"/>
  <c r="CB112" i="5"/>
  <c r="CB204" i="5"/>
  <c r="CB220" i="5"/>
  <c r="CB236" i="5"/>
  <c r="CB66" i="5"/>
  <c r="CB114" i="5"/>
  <c r="CB61" i="5"/>
  <c r="CB77" i="5"/>
  <c r="CB93" i="5"/>
  <c r="CB109" i="5"/>
  <c r="CB205" i="5"/>
  <c r="CB221" i="5"/>
  <c r="CB237" i="5"/>
  <c r="CB74" i="5"/>
  <c r="CB210" i="5"/>
  <c r="CM213" i="5"/>
  <c r="CQ221" i="5"/>
  <c r="CQ86" i="5"/>
  <c r="CQ107" i="5"/>
  <c r="CM108" i="5"/>
  <c r="CM111" i="5"/>
  <c r="CM61" i="5"/>
  <c r="CB183" i="5"/>
  <c r="CB137" i="5"/>
  <c r="CB180" i="5"/>
  <c r="CB149" i="5"/>
  <c r="CG145" i="5"/>
  <c r="CG124" i="5"/>
  <c r="CG100" i="5"/>
  <c r="CD96" i="5"/>
  <c r="CD21" i="5"/>
  <c r="CD129" i="5"/>
  <c r="CD146" i="5"/>
  <c r="CD147" i="5"/>
  <c r="CD149" i="5"/>
  <c r="CD151" i="5"/>
  <c r="CD172" i="5"/>
  <c r="CD184" i="5"/>
  <c r="CD133" i="5"/>
  <c r="CD160" i="5"/>
  <c r="CD161" i="5"/>
  <c r="CD162" i="5"/>
  <c r="CD178" i="5"/>
  <c r="CD22" i="5"/>
  <c r="CD124" i="5"/>
  <c r="CD125" i="5"/>
  <c r="CD145" i="5"/>
  <c r="CD150" i="5"/>
  <c r="CD153" i="5"/>
  <c r="CD170" i="5"/>
  <c r="CD176" i="5"/>
  <c r="CD177" i="5"/>
  <c r="CD185" i="5"/>
  <c r="CD186" i="5"/>
  <c r="CD190" i="5"/>
  <c r="CD191" i="5"/>
  <c r="CD131" i="5"/>
  <c r="CD132" i="5"/>
  <c r="CD188" i="5"/>
  <c r="BU220" i="5"/>
  <c r="BU171" i="5"/>
  <c r="BU173" i="5"/>
  <c r="CB28" i="5"/>
  <c r="CB63" i="5"/>
  <c r="CB79" i="5"/>
  <c r="CB99" i="5"/>
  <c r="CB115" i="5"/>
  <c r="CB211" i="5"/>
  <c r="CB227" i="5"/>
  <c r="CB243" i="5"/>
  <c r="CB15" i="5"/>
  <c r="CB82" i="5"/>
  <c r="CB218" i="5"/>
  <c r="CB13" i="5"/>
  <c r="CB33" i="5"/>
  <c r="CB60" i="5"/>
  <c r="CB76" i="5"/>
  <c r="CB92" i="5"/>
  <c r="CB116" i="5"/>
  <c r="CB208" i="5"/>
  <c r="CB224" i="5"/>
  <c r="CB240" i="5"/>
  <c r="CB78" i="5"/>
  <c r="CB202" i="5"/>
  <c r="CB14" i="5"/>
  <c r="CB42" i="5"/>
  <c r="CB65" i="5"/>
  <c r="CB81" i="5"/>
  <c r="CB97" i="5"/>
  <c r="CB113" i="5"/>
  <c r="CB209" i="5"/>
  <c r="CB225" i="5"/>
  <c r="CB241" i="5"/>
  <c r="CB27" i="5"/>
  <c r="CB86" i="5"/>
  <c r="CB222" i="5"/>
  <c r="CQ104" i="5"/>
  <c r="CQ56" i="5"/>
  <c r="CQ14" i="5"/>
  <c r="CQ40" i="5"/>
  <c r="CM227" i="5"/>
  <c r="CM234" i="5"/>
  <c r="AX20" i="5"/>
  <c r="AY20" i="5" s="1"/>
  <c r="CB38" i="5"/>
  <c r="CB139" i="5"/>
  <c r="CK26" i="5"/>
  <c r="CK37" i="5"/>
  <c r="CK117" i="5"/>
  <c r="CK127" i="5"/>
  <c r="CK128" i="5"/>
  <c r="CK151" i="5"/>
  <c r="CK174" i="5"/>
  <c r="CK130" i="5"/>
  <c r="CK134" i="5"/>
  <c r="CK100" i="5"/>
  <c r="CK149" i="5"/>
  <c r="CK150" i="5"/>
  <c r="CK152" i="5"/>
  <c r="CK158" i="5"/>
  <c r="CK171" i="5"/>
  <c r="CK172" i="5"/>
  <c r="CK184" i="5"/>
  <c r="CK118" i="5"/>
  <c r="CK133" i="5"/>
  <c r="CK160" i="5"/>
  <c r="CK162" i="5"/>
  <c r="CK178" i="5"/>
  <c r="CK179" i="5"/>
  <c r="CK187" i="5"/>
  <c r="CG153" i="5"/>
  <c r="CG154" i="5"/>
  <c r="CG169" i="5"/>
  <c r="CG173" i="5"/>
  <c r="CG175" i="5"/>
  <c r="CG176" i="5"/>
  <c r="CG185" i="5"/>
  <c r="CG193" i="5"/>
  <c r="CG132" i="5"/>
  <c r="CG159" i="5"/>
  <c r="CG36" i="5"/>
  <c r="CG194" i="5"/>
  <c r="CG128" i="5"/>
  <c r="CG146" i="5"/>
  <c r="CG155" i="5"/>
  <c r="CG157" i="5"/>
  <c r="CG174" i="5"/>
  <c r="CG130" i="5"/>
  <c r="CG134" i="5"/>
  <c r="CC153" i="5"/>
  <c r="CC176" i="5"/>
  <c r="CC132" i="5"/>
  <c r="CC158" i="5"/>
  <c r="CC175" i="5"/>
  <c r="CC130" i="5"/>
  <c r="CA170" i="5"/>
  <c r="CA186" i="5"/>
  <c r="CA159" i="5"/>
  <c r="CA129" i="5"/>
  <c r="CA153" i="5"/>
  <c r="CA173" i="5"/>
  <c r="CA185" i="5"/>
  <c r="CA118" i="5"/>
  <c r="CA131" i="5"/>
  <c r="CA188" i="5"/>
  <c r="BV130" i="5"/>
  <c r="BV158" i="5"/>
  <c r="BV177" i="5"/>
  <c r="BV190" i="5"/>
  <c r="CB191" i="5"/>
  <c r="CB127" i="5"/>
  <c r="CB159" i="5"/>
  <c r="CB12" i="5"/>
  <c r="CB32" i="5"/>
  <c r="CB67" i="5"/>
  <c r="CB83" i="5"/>
  <c r="CB103" i="5"/>
  <c r="CB195" i="5"/>
  <c r="CB215" i="5"/>
  <c r="CB231" i="5"/>
  <c r="CB35" i="5"/>
  <c r="CB94" i="5"/>
  <c r="CB230" i="5"/>
  <c r="CB17" i="5"/>
  <c r="CB41" i="5"/>
  <c r="CB64" i="5"/>
  <c r="CB80" i="5"/>
  <c r="CB104" i="5"/>
  <c r="CB196" i="5"/>
  <c r="CB212" i="5"/>
  <c r="CB228" i="5"/>
  <c r="CB19" i="5"/>
  <c r="CB90" i="5"/>
  <c r="CB214" i="5"/>
  <c r="CB18" i="5"/>
  <c r="CB69" i="5"/>
  <c r="CB85" i="5"/>
  <c r="CB101" i="5"/>
  <c r="CB197" i="5"/>
  <c r="CB213" i="5"/>
  <c r="CB229" i="5"/>
  <c r="CB110" i="5"/>
  <c r="CB234" i="5"/>
  <c r="CQ230" i="5"/>
  <c r="CQ236" i="5"/>
  <c r="CQ227" i="5"/>
  <c r="CQ105" i="5"/>
  <c r="CM67" i="5"/>
  <c r="CB226" i="5"/>
  <c r="CB165" i="5"/>
  <c r="CB178" i="5"/>
  <c r="CB174" i="5"/>
  <c r="CK154" i="5"/>
  <c r="CG149" i="5"/>
  <c r="CK146" i="5"/>
  <c r="CG117" i="5"/>
  <c r="CK194" i="5"/>
  <c r="CG98" i="5"/>
  <c r="CU124" i="5"/>
  <c r="CU153" i="5"/>
  <c r="CU155" i="5"/>
  <c r="CU158" i="5"/>
  <c r="CU170" i="5"/>
  <c r="CU191" i="5"/>
  <c r="CU133" i="5"/>
  <c r="CU160" i="5"/>
  <c r="CU162" i="5"/>
  <c r="CU178" i="5"/>
  <c r="CU21" i="5"/>
  <c r="CU171" i="5"/>
  <c r="CU173" i="5"/>
  <c r="CU174" i="5"/>
  <c r="CU175" i="5"/>
  <c r="CU177" i="5"/>
  <c r="CU190" i="5"/>
  <c r="CU131" i="5"/>
  <c r="CU159" i="5"/>
  <c r="CU161" i="5"/>
  <c r="CU180" i="5"/>
  <c r="CR130" i="5"/>
  <c r="CR37" i="5"/>
  <c r="CR178" i="5"/>
  <c r="CN156" i="5"/>
  <c r="CN170" i="5"/>
  <c r="CN173" i="5"/>
  <c r="CN177" i="5"/>
  <c r="CN186" i="5"/>
  <c r="CN190" i="5"/>
  <c r="CN191" i="5"/>
  <c r="CN131" i="5"/>
  <c r="CN161" i="5"/>
  <c r="CN22" i="5"/>
  <c r="CN146" i="5"/>
  <c r="CN153" i="5"/>
  <c r="CN157" i="5"/>
  <c r="CN169" i="5"/>
  <c r="CN175" i="5"/>
  <c r="CN176" i="5"/>
  <c r="CN185" i="5"/>
  <c r="CN193" i="5"/>
  <c r="CN132" i="5"/>
  <c r="CN159" i="5"/>
  <c r="CF157" i="5"/>
  <c r="CF130" i="5"/>
  <c r="CF171" i="5"/>
  <c r="CF118" i="5"/>
  <c r="CF179" i="5"/>
  <c r="CL96" i="5"/>
  <c r="BT104" i="5"/>
  <c r="BT239" i="5"/>
  <c r="BT234" i="5"/>
  <c r="BT135" i="5"/>
  <c r="BT145" i="5"/>
  <c r="BV20" i="5"/>
  <c r="BV59" i="5"/>
  <c r="BV75" i="5"/>
  <c r="BV91" i="5"/>
  <c r="BV111" i="5"/>
  <c r="BV207" i="5"/>
  <c r="BV223" i="5"/>
  <c r="BV239" i="5"/>
  <c r="BV29" i="5"/>
  <c r="BV56" i="5"/>
  <c r="BV72" i="5"/>
  <c r="BV88" i="5"/>
  <c r="BV112" i="5"/>
  <c r="BV204" i="5"/>
  <c r="BV220" i="5"/>
  <c r="BV236" i="5"/>
  <c r="BV30" i="5"/>
  <c r="BV57" i="5"/>
  <c r="BV73" i="5"/>
  <c r="BV89" i="5"/>
  <c r="BV105" i="5"/>
  <c r="BV201" i="5"/>
  <c r="BV217" i="5"/>
  <c r="BV233" i="5"/>
  <c r="BV102" i="5"/>
  <c r="BV74" i="5"/>
  <c r="BV218" i="5"/>
  <c r="BV31" i="5"/>
  <c r="BV206" i="5"/>
  <c r="BV114" i="5"/>
  <c r="BV66" i="5"/>
  <c r="BV210" i="5"/>
  <c r="BV95" i="5"/>
  <c r="BV144" i="5"/>
  <c r="BV143" i="5"/>
  <c r="BV121" i="5"/>
  <c r="BV120" i="5"/>
  <c r="BV182" i="5"/>
  <c r="BV136" i="5"/>
  <c r="BV174" i="5"/>
  <c r="BV129" i="5"/>
  <c r="BV28" i="5"/>
  <c r="BV63" i="5"/>
  <c r="BV79" i="5"/>
  <c r="BV99" i="5"/>
  <c r="BV115" i="5"/>
  <c r="BV211" i="5"/>
  <c r="BV227" i="5"/>
  <c r="BV243" i="5"/>
  <c r="BV13" i="5"/>
  <c r="BV33" i="5"/>
  <c r="BV60" i="5"/>
  <c r="BV76" i="5"/>
  <c r="BV92" i="5"/>
  <c r="BV116" i="5"/>
  <c r="BV208" i="5"/>
  <c r="BV224" i="5"/>
  <c r="BV240" i="5"/>
  <c r="BV61" i="5"/>
  <c r="BV77" i="5"/>
  <c r="BV93" i="5"/>
  <c r="BV109" i="5"/>
  <c r="BV205" i="5"/>
  <c r="BV221" i="5"/>
  <c r="BV237" i="5"/>
  <c r="BV198" i="5"/>
  <c r="BV110" i="5"/>
  <c r="BV90" i="5"/>
  <c r="BV234" i="5"/>
  <c r="BV62" i="5"/>
  <c r="BV222" i="5"/>
  <c r="BV242" i="5"/>
  <c r="BV39" i="5"/>
  <c r="BV168" i="5"/>
  <c r="BV167" i="5"/>
  <c r="BV141" i="5"/>
  <c r="BV165" i="5"/>
  <c r="BV119" i="5"/>
  <c r="BV133" i="5"/>
  <c r="BU93" i="5"/>
  <c r="BU78" i="5"/>
  <c r="BU55" i="5"/>
  <c r="BU205" i="5"/>
  <c r="BU114" i="5"/>
  <c r="BU87" i="5"/>
  <c r="BU60" i="5"/>
  <c r="BU237" i="5"/>
  <c r="BU230" i="5"/>
  <c r="BU203" i="5"/>
  <c r="BU177" i="5"/>
  <c r="BU164" i="5"/>
  <c r="BU168" i="5"/>
  <c r="BU108" i="5"/>
  <c r="BU232" i="5"/>
  <c r="BU88" i="5"/>
  <c r="BU13" i="5"/>
  <c r="BU196" i="5"/>
  <c r="BU112" i="5"/>
  <c r="BU33" i="5"/>
  <c r="BU231" i="5"/>
  <c r="BU215" i="5"/>
  <c r="BU195" i="5"/>
  <c r="BU103" i="5"/>
  <c r="BU83" i="5"/>
  <c r="BU67" i="5"/>
  <c r="BU32" i="5"/>
  <c r="BU12" i="5"/>
  <c r="BU242" i="5"/>
  <c r="BU222" i="5"/>
  <c r="BU206" i="5"/>
  <c r="BU110" i="5"/>
  <c r="BU90" i="5"/>
  <c r="BU74" i="5"/>
  <c r="BU58" i="5"/>
  <c r="BU27" i="5"/>
  <c r="BU233" i="5"/>
  <c r="BU217" i="5"/>
  <c r="BU201" i="5"/>
  <c r="BU105" i="5"/>
  <c r="BU89" i="5"/>
  <c r="BU73" i="5"/>
  <c r="BU57" i="5"/>
  <c r="BU30" i="5"/>
  <c r="BU185" i="5"/>
  <c r="BU136" i="5"/>
  <c r="BU199" i="5"/>
  <c r="BU95" i="5"/>
  <c r="BU76" i="5"/>
  <c r="BU216" i="5"/>
  <c r="BU72" i="5"/>
  <c r="BU204" i="5"/>
  <c r="BU116" i="5"/>
  <c r="BU240" i="5"/>
  <c r="BU80" i="5"/>
  <c r="BU17" i="5"/>
  <c r="BU243" i="5"/>
  <c r="BU227" i="5"/>
  <c r="BU211" i="5"/>
  <c r="BU115" i="5"/>
  <c r="BU99" i="5"/>
  <c r="BU79" i="5"/>
  <c r="BU63" i="5"/>
  <c r="BU28" i="5"/>
  <c r="BU238" i="5"/>
  <c r="BU218" i="5"/>
  <c r="BU202" i="5"/>
  <c r="BU106" i="5"/>
  <c r="BU86" i="5"/>
  <c r="BU70" i="5"/>
  <c r="BU19" i="5"/>
  <c r="BU229" i="5"/>
  <c r="BU213" i="5"/>
  <c r="BU197" i="5"/>
  <c r="BU101" i="5"/>
  <c r="BU85" i="5"/>
  <c r="BU69" i="5"/>
  <c r="BU18" i="5"/>
  <c r="BU226" i="5"/>
  <c r="BU236" i="5"/>
  <c r="BU200" i="5"/>
  <c r="BU92" i="5"/>
  <c r="BU84" i="5"/>
  <c r="BU142" i="5"/>
  <c r="BU25" i="5"/>
  <c r="BU29" i="5"/>
  <c r="BU56" i="5"/>
  <c r="BU228" i="5"/>
  <c r="BU224" i="5"/>
  <c r="BU64" i="5"/>
  <c r="BU14" i="5"/>
  <c r="BU65" i="5"/>
  <c r="BU97" i="5"/>
  <c r="BU209" i="5"/>
  <c r="BU241" i="5"/>
  <c r="BU35" i="5"/>
  <c r="BU82" i="5"/>
  <c r="BU198" i="5"/>
  <c r="BU234" i="5"/>
  <c r="BU20" i="5"/>
  <c r="BU59" i="5"/>
  <c r="BU91" i="5"/>
  <c r="BU207" i="5"/>
  <c r="BU239" i="5"/>
  <c r="BU208" i="5"/>
  <c r="BU41" i="5"/>
  <c r="BU77" i="5"/>
  <c r="BU109" i="5"/>
  <c r="BU221" i="5"/>
  <c r="BU62" i="5"/>
  <c r="BU94" i="5"/>
  <c r="BU210" i="5"/>
  <c r="BU40" i="5"/>
  <c r="BU71" i="5"/>
  <c r="BU107" i="5"/>
  <c r="BU219" i="5"/>
  <c r="BU68" i="5"/>
  <c r="BU104" i="5"/>
  <c r="BU133" i="5"/>
  <c r="BU42" i="5"/>
  <c r="BU81" i="5"/>
  <c r="BU113" i="5"/>
  <c r="BU225" i="5"/>
  <c r="BU15" i="5"/>
  <c r="BU66" i="5"/>
  <c r="BU102" i="5"/>
  <c r="BU214" i="5"/>
  <c r="BU75" i="5"/>
  <c r="BU111" i="5"/>
  <c r="BU223" i="5"/>
  <c r="BU212" i="5"/>
  <c r="BU38" i="5"/>
  <c r="BT20" i="5"/>
  <c r="BT195" i="5"/>
  <c r="BT220" i="5"/>
  <c r="BT221" i="5"/>
  <c r="BT66" i="5"/>
  <c r="BT39" i="5"/>
  <c r="BT180" i="5"/>
  <c r="BT219" i="5"/>
  <c r="BT72" i="5"/>
  <c r="BT31" i="5"/>
  <c r="BT105" i="5"/>
  <c r="BT74" i="5"/>
  <c r="BT226" i="5"/>
  <c r="BT91" i="5"/>
  <c r="BT17" i="5"/>
  <c r="BT200" i="5"/>
  <c r="BT93" i="5"/>
  <c r="BT222" i="5"/>
  <c r="BT241" i="5"/>
  <c r="BT141" i="5"/>
  <c r="BT120" i="5"/>
  <c r="BT12" i="5"/>
  <c r="BT40" i="5"/>
  <c r="BT59" i="5"/>
  <c r="BT83" i="5"/>
  <c r="BT107" i="5"/>
  <c r="BT207" i="5"/>
  <c r="BT231" i="5"/>
  <c r="BT29" i="5"/>
  <c r="BT64" i="5"/>
  <c r="BT84" i="5"/>
  <c r="BT112" i="5"/>
  <c r="BT212" i="5"/>
  <c r="BT232" i="5"/>
  <c r="BT77" i="5"/>
  <c r="BT197" i="5"/>
  <c r="BT237" i="5"/>
  <c r="BT78" i="5"/>
  <c r="BT198" i="5"/>
  <c r="BT238" i="5"/>
  <c r="BT73" i="5"/>
  <c r="BT233" i="5"/>
  <c r="BT106" i="5"/>
  <c r="BT114" i="5"/>
  <c r="BT81" i="5"/>
  <c r="BT15" i="5"/>
  <c r="BT19" i="5"/>
  <c r="BT123" i="5"/>
  <c r="BT144" i="5"/>
  <c r="BT122" i="5"/>
  <c r="BT168" i="5"/>
  <c r="BT143" i="5"/>
  <c r="BT142" i="5"/>
  <c r="BT167" i="5"/>
  <c r="BT182" i="5"/>
  <c r="BT164" i="5"/>
  <c r="BT192" i="5"/>
  <c r="BT161" i="5"/>
  <c r="BT131" i="5"/>
  <c r="BT186" i="5"/>
  <c r="BT177" i="5"/>
  <c r="BT174" i="5"/>
  <c r="BT16" i="5"/>
  <c r="BT67" i="5"/>
  <c r="BT87" i="5"/>
  <c r="BT111" i="5"/>
  <c r="BT215" i="5"/>
  <c r="BT235" i="5"/>
  <c r="BT41" i="5"/>
  <c r="BT68" i="5"/>
  <c r="BT88" i="5"/>
  <c r="BT196" i="5"/>
  <c r="BT216" i="5"/>
  <c r="BT236" i="5"/>
  <c r="BT14" i="5"/>
  <c r="BT85" i="5"/>
  <c r="BT205" i="5"/>
  <c r="BT86" i="5"/>
  <c r="BT206" i="5"/>
  <c r="BT89" i="5"/>
  <c r="BT27" i="5"/>
  <c r="BT218" i="5"/>
  <c r="BT242" i="5"/>
  <c r="BT210" i="5"/>
  <c r="BT97" i="5"/>
  <c r="BT199" i="5"/>
  <c r="BT189" i="5"/>
  <c r="BT138" i="5"/>
  <c r="BT136" i="5"/>
  <c r="BT160" i="5"/>
  <c r="BT159" i="5"/>
  <c r="BT193" i="5"/>
  <c r="BT185" i="5"/>
  <c r="BT32" i="5"/>
  <c r="BT55" i="5"/>
  <c r="BT75" i="5"/>
  <c r="BT103" i="5"/>
  <c r="BT203" i="5"/>
  <c r="BT223" i="5"/>
  <c r="BT25" i="5"/>
  <c r="BT56" i="5"/>
  <c r="BT80" i="5"/>
  <c r="BT108" i="5"/>
  <c r="BT204" i="5"/>
  <c r="BT228" i="5"/>
  <c r="BT61" i="5"/>
  <c r="BT109" i="5"/>
  <c r="BT229" i="5"/>
  <c r="BT62" i="5"/>
  <c r="BT110" i="5"/>
  <c r="BT230" i="5"/>
  <c r="BT42" i="5"/>
  <c r="BT217" i="5"/>
  <c r="BT90" i="5"/>
  <c r="BT113" i="5"/>
  <c r="BT35" i="5"/>
  <c r="BT166" i="5"/>
  <c r="BT188" i="5"/>
  <c r="BT179" i="5"/>
  <c r="BT133" i="5"/>
  <c r="BT184" i="5"/>
  <c r="BT176" i="5"/>
  <c r="BT154" i="5"/>
  <c r="BT28" i="5"/>
  <c r="BT63" i="5"/>
  <c r="BT79" i="5"/>
  <c r="BT99" i="5"/>
  <c r="BT115" i="5"/>
  <c r="BT211" i="5"/>
  <c r="BT227" i="5"/>
  <c r="BT243" i="5"/>
  <c r="BT13" i="5"/>
  <c r="BT33" i="5"/>
  <c r="BT60" i="5"/>
  <c r="BT76" i="5"/>
  <c r="BT92" i="5"/>
  <c r="BT116" i="5"/>
  <c r="BT208" i="5"/>
  <c r="BT224" i="5"/>
  <c r="BT240" i="5"/>
  <c r="BT69" i="5"/>
  <c r="BT101" i="5"/>
  <c r="BT213" i="5"/>
  <c r="BT70" i="5"/>
  <c r="BT102" i="5"/>
  <c r="BT214" i="5"/>
  <c r="BT57" i="5"/>
  <c r="BT201" i="5"/>
  <c r="BT58" i="5"/>
  <c r="BT202" i="5"/>
  <c r="BT209" i="5"/>
  <c r="BT18" i="5"/>
  <c r="BT82" i="5"/>
  <c r="BT65" i="5"/>
  <c r="BT95" i="5"/>
  <c r="BT38" i="5"/>
  <c r="BT121" i="5"/>
  <c r="BT183" i="5"/>
  <c r="BT140" i="5"/>
  <c r="BT139" i="5"/>
  <c r="BT181" i="5"/>
  <c r="BT165" i="5"/>
  <c r="BT163" i="5"/>
  <c r="BT137" i="5"/>
  <c r="BT119" i="5"/>
  <c r="BT187" i="5"/>
  <c r="BT178" i="5"/>
  <c r="BT162" i="5"/>
  <c r="BT134" i="5"/>
  <c r="BT132" i="5"/>
  <c r="BT130" i="5"/>
  <c r="BT191" i="5"/>
  <c r="BT190" i="5"/>
  <c r="BT172" i="5"/>
  <c r="BT170" i="5"/>
  <c r="BS26" i="5"/>
  <c r="BS161" i="5"/>
  <c r="BS33" i="5"/>
  <c r="BS35" i="5"/>
  <c r="BS90" i="5"/>
  <c r="BS107" i="5"/>
  <c r="BS65" i="5"/>
  <c r="BS218" i="5"/>
  <c r="BS211" i="5"/>
  <c r="BS171" i="5"/>
  <c r="BS109" i="5"/>
  <c r="BS76" i="5"/>
  <c r="BS233" i="5"/>
  <c r="BS63" i="5"/>
  <c r="BS240" i="5"/>
  <c r="BS209" i="5"/>
  <c r="BS70" i="5"/>
  <c r="BS242" i="5"/>
  <c r="BS72" i="5"/>
  <c r="BS16" i="5"/>
  <c r="BS228" i="5"/>
  <c r="BS83" i="5"/>
  <c r="BS39" i="5"/>
  <c r="BS178" i="5"/>
  <c r="BS133" i="5"/>
  <c r="BS136" i="5"/>
  <c r="BS118" i="5"/>
  <c r="BS89" i="5"/>
  <c r="BS198" i="5"/>
  <c r="BS215" i="5"/>
  <c r="BS144" i="5"/>
  <c r="BS168" i="5"/>
  <c r="BS156" i="5"/>
  <c r="BS151" i="5"/>
  <c r="BS57" i="5"/>
  <c r="BS77" i="5"/>
  <c r="BS97" i="5"/>
  <c r="BS201" i="5"/>
  <c r="BS221" i="5"/>
  <c r="BS241" i="5"/>
  <c r="BS19" i="5"/>
  <c r="BS58" i="5"/>
  <c r="BS82" i="5"/>
  <c r="BS106" i="5"/>
  <c r="BS206" i="5"/>
  <c r="BS234" i="5"/>
  <c r="BS25" i="5"/>
  <c r="BS104" i="5"/>
  <c r="BS235" i="5"/>
  <c r="BS87" i="5"/>
  <c r="BS92" i="5"/>
  <c r="BS29" i="5"/>
  <c r="BS59" i="5"/>
  <c r="BS204" i="5"/>
  <c r="BS20" i="5"/>
  <c r="BS216" i="5"/>
  <c r="BS223" i="5"/>
  <c r="BS208" i="5"/>
  <c r="BS38" i="5"/>
  <c r="BS123" i="5"/>
  <c r="BS199" i="5"/>
  <c r="BS142" i="5"/>
  <c r="BS183" i="5"/>
  <c r="BS140" i="5"/>
  <c r="BS139" i="5"/>
  <c r="BS182" i="5"/>
  <c r="BS181" i="5"/>
  <c r="BS165" i="5"/>
  <c r="BS162" i="5"/>
  <c r="BS160" i="5"/>
  <c r="BS159" i="5"/>
  <c r="BS130" i="5"/>
  <c r="BS193" i="5"/>
  <c r="BS184" i="5"/>
  <c r="BS176" i="5"/>
  <c r="BS174" i="5"/>
  <c r="BS173" i="5"/>
  <c r="BS157" i="5"/>
  <c r="BS154" i="5"/>
  <c r="BS147" i="5"/>
  <c r="BS128" i="5"/>
  <c r="BS127" i="5"/>
  <c r="BS126" i="5"/>
  <c r="BS37" i="5"/>
  <c r="BS42" i="5"/>
  <c r="BS73" i="5"/>
  <c r="BS93" i="5"/>
  <c r="BS113" i="5"/>
  <c r="BS217" i="5"/>
  <c r="BS237" i="5"/>
  <c r="BS15" i="5"/>
  <c r="BS74" i="5"/>
  <c r="BS102" i="5"/>
  <c r="BS202" i="5"/>
  <c r="BS222" i="5"/>
  <c r="BS88" i="5"/>
  <c r="BS219" i="5"/>
  <c r="BS103" i="5"/>
  <c r="BS55" i="5"/>
  <c r="BS116" i="5"/>
  <c r="BS60" i="5"/>
  <c r="BS196" i="5"/>
  <c r="BS236" i="5"/>
  <c r="BS200" i="5"/>
  <c r="BS17" i="5"/>
  <c r="BS231" i="5"/>
  <c r="BS207" i="5"/>
  <c r="BS67" i="5"/>
  <c r="BS143" i="5"/>
  <c r="BS163" i="5"/>
  <c r="BS119" i="5"/>
  <c r="BS131" i="5"/>
  <c r="BS191" i="5"/>
  <c r="BS186" i="5"/>
  <c r="BS172" i="5"/>
  <c r="BS153" i="5"/>
  <c r="BS152" i="5"/>
  <c r="BS30" i="5"/>
  <c r="BS61" i="5"/>
  <c r="BS81" i="5"/>
  <c r="BS105" i="5"/>
  <c r="BS205" i="5"/>
  <c r="BS225" i="5"/>
  <c r="BS27" i="5"/>
  <c r="BS66" i="5"/>
  <c r="BS86" i="5"/>
  <c r="BS110" i="5"/>
  <c r="BS214" i="5"/>
  <c r="BS238" i="5"/>
  <c r="BS41" i="5"/>
  <c r="BS203" i="5"/>
  <c r="BS243" i="5"/>
  <c r="BS79" i="5"/>
  <c r="BS32" i="5"/>
  <c r="BS84" i="5"/>
  <c r="BS13" i="5"/>
  <c r="BS75" i="5"/>
  <c r="BS220" i="5"/>
  <c r="BS232" i="5"/>
  <c r="BS112" i="5"/>
  <c r="BS239" i="5"/>
  <c r="BS224" i="5"/>
  <c r="BS12" i="5"/>
  <c r="BS167" i="5"/>
  <c r="BS166" i="5"/>
  <c r="BS120" i="5"/>
  <c r="BS138" i="5"/>
  <c r="BS135" i="5"/>
  <c r="BS192" i="5"/>
  <c r="BS187" i="5"/>
  <c r="BS179" i="5"/>
  <c r="BS134" i="5"/>
  <c r="BS132" i="5"/>
  <c r="BS190" i="5"/>
  <c r="BS177" i="5"/>
  <c r="BS155" i="5"/>
  <c r="DA155" i="5" s="1"/>
  <c r="BS146" i="5"/>
  <c r="BS145" i="5"/>
  <c r="BU96" i="5"/>
  <c r="BU26" i="5"/>
  <c r="BU36" i="5"/>
  <c r="BU127" i="5"/>
  <c r="BU146" i="5"/>
  <c r="BU37" i="5"/>
  <c r="BU148" i="5"/>
  <c r="BU151" i="5"/>
  <c r="BU154" i="5"/>
  <c r="BU157" i="5"/>
  <c r="BU170" i="5"/>
  <c r="BU194" i="5"/>
  <c r="BU100" i="5"/>
  <c r="BU125" i="5"/>
  <c r="BU126" i="5"/>
  <c r="BU128" i="5"/>
  <c r="BU145" i="5"/>
  <c r="BU149" i="5"/>
  <c r="BU172" i="5"/>
  <c r="BU174" i="5"/>
  <c r="BU186" i="5"/>
  <c r="BU159" i="5"/>
  <c r="BU160" i="5"/>
  <c r="BU162" i="5"/>
  <c r="BU178" i="5"/>
  <c r="BU187" i="5"/>
  <c r="BU188" i="5"/>
  <c r="BU135" i="5"/>
  <c r="BU137" i="5"/>
  <c r="BU163" i="5"/>
  <c r="BU139" i="5"/>
  <c r="BU141" i="5"/>
  <c r="BU98" i="5"/>
  <c r="BU22" i="5"/>
  <c r="BU117" i="5"/>
  <c r="BU124" i="5"/>
  <c r="BU147" i="5"/>
  <c r="BU150" i="5"/>
  <c r="BU152" i="5"/>
  <c r="BU155" i="5"/>
  <c r="BU158" i="5"/>
  <c r="BU175" i="5"/>
  <c r="BU176" i="5"/>
  <c r="BU118" i="5"/>
  <c r="BU132" i="5"/>
  <c r="BU179" i="5"/>
  <c r="BU192" i="5"/>
  <c r="BU181" i="5"/>
  <c r="BU189" i="5"/>
  <c r="BU166" i="5"/>
  <c r="BU21" i="5"/>
  <c r="CB148" i="5"/>
  <c r="CB37" i="5"/>
  <c r="CB98" i="5"/>
  <c r="CB22" i="5"/>
  <c r="CB194" i="5"/>
  <c r="CB117" i="5"/>
  <c r="CB124" i="5"/>
  <c r="CB126" i="5"/>
  <c r="CB128" i="5"/>
  <c r="CB150" i="5"/>
  <c r="CB158" i="5"/>
  <c r="CB169" i="5"/>
  <c r="CB172" i="5"/>
  <c r="CB147" i="5"/>
  <c r="CB152" i="5"/>
  <c r="CB155" i="5"/>
  <c r="CB175" i="5"/>
  <c r="CB176" i="5"/>
  <c r="CB118" i="5"/>
  <c r="CB132" i="5"/>
  <c r="CB179" i="5"/>
  <c r="CB192" i="5"/>
  <c r="CB181" i="5"/>
  <c r="CB189" i="5"/>
  <c r="CB166" i="5"/>
  <c r="CB36" i="5"/>
  <c r="CB146" i="5"/>
  <c r="CB153" i="5"/>
  <c r="CB171" i="5"/>
  <c r="CB130" i="5"/>
  <c r="CB161" i="5"/>
  <c r="CB119" i="5"/>
  <c r="CB136" i="5"/>
  <c r="CB138" i="5"/>
  <c r="CB164" i="5"/>
  <c r="CB120" i="5"/>
  <c r="CB140" i="5"/>
  <c r="CB23" i="5"/>
  <c r="BU39" i="5"/>
  <c r="BU123" i="5"/>
  <c r="BU144" i="5"/>
  <c r="CB168" i="5"/>
  <c r="CB142" i="5"/>
  <c r="BU121" i="5"/>
  <c r="BU167" i="5"/>
  <c r="BU120" i="5"/>
  <c r="BU182" i="5"/>
  <c r="CB188" i="5"/>
  <c r="CB187" i="5"/>
  <c r="BU134" i="5"/>
  <c r="CB133" i="5"/>
  <c r="CB185" i="5"/>
  <c r="BU184" i="5"/>
  <c r="CB177" i="5"/>
  <c r="CB173" i="5"/>
  <c r="CB170" i="5"/>
  <c r="BU129" i="5"/>
  <c r="CB39" i="5"/>
  <c r="CB123" i="5"/>
  <c r="CB144" i="5"/>
  <c r="BU122" i="5"/>
  <c r="BU143" i="5"/>
  <c r="CB121" i="5"/>
  <c r="CB167" i="5"/>
  <c r="CB141" i="5"/>
  <c r="CB182" i="5"/>
  <c r="CB163" i="5"/>
  <c r="BU138" i="5"/>
  <c r="CB135" i="5"/>
  <c r="BU119" i="5"/>
  <c r="CB162" i="5"/>
  <c r="BU161" i="5"/>
  <c r="CB134" i="5"/>
  <c r="BU131" i="5"/>
  <c r="BU130" i="5"/>
  <c r="BU193" i="5"/>
  <c r="BU190" i="5"/>
  <c r="CB186" i="5"/>
  <c r="CB184" i="5"/>
  <c r="BU169" i="5"/>
  <c r="BU156" i="5"/>
  <c r="CB154" i="5"/>
  <c r="CB151" i="5"/>
  <c r="CB145" i="5"/>
  <c r="CB129" i="5"/>
  <c r="CB125" i="5"/>
  <c r="BU183" i="5"/>
  <c r="BU140" i="5"/>
  <c r="BU165" i="5"/>
  <c r="BU180" i="5"/>
  <c r="CB131" i="5"/>
  <c r="CB193" i="5"/>
  <c r="BU191" i="5"/>
  <c r="CB190" i="5"/>
  <c r="CB157" i="5"/>
  <c r="CB156" i="5"/>
  <c r="BU153" i="5"/>
  <c r="CB100" i="5"/>
  <c r="CF145" i="5"/>
  <c r="CF156" i="5"/>
  <c r="CF170" i="5"/>
  <c r="CC145" i="5"/>
  <c r="CC156" i="5"/>
  <c r="CA37" i="5"/>
  <c r="CA22" i="5"/>
  <c r="CA117" i="5"/>
  <c r="CA26" i="5"/>
  <c r="CA23" i="5"/>
  <c r="CA124" i="5"/>
  <c r="CA127" i="5"/>
  <c r="CA128" i="5"/>
  <c r="CA146" i="5"/>
  <c r="CA148" i="5"/>
  <c r="CA150" i="5"/>
  <c r="CA157" i="5"/>
  <c r="CA174" i="5"/>
  <c r="BV100" i="5"/>
  <c r="BV128" i="5"/>
  <c r="BV148" i="5"/>
  <c r="BV170" i="5"/>
  <c r="CF163" i="5"/>
  <c r="CC163" i="5"/>
  <c r="CC137" i="5"/>
  <c r="CF135" i="5"/>
  <c r="CC135" i="5"/>
  <c r="BV192" i="5"/>
  <c r="CC188" i="5"/>
  <c r="BV188" i="5"/>
  <c r="CF187" i="5"/>
  <c r="CC187" i="5"/>
  <c r="CA180" i="5"/>
  <c r="CF178" i="5"/>
  <c r="CC178" i="5"/>
  <c r="CF160" i="5"/>
  <c r="CC160" i="5"/>
  <c r="BV160" i="5"/>
  <c r="CF159" i="5"/>
  <c r="CC159" i="5"/>
  <c r="CA134" i="5"/>
  <c r="CA133" i="5"/>
  <c r="BV132" i="5"/>
  <c r="BV118" i="5"/>
  <c r="CA191" i="5"/>
  <c r="CA190" i="5"/>
  <c r="CF186" i="5"/>
  <c r="CC186" i="5"/>
  <c r="CA184" i="5"/>
  <c r="CA177" i="5"/>
  <c r="BV176" i="5"/>
  <c r="CF175" i="5"/>
  <c r="CA175" i="5"/>
  <c r="CF174" i="5"/>
  <c r="CC174" i="5"/>
  <c r="BV173" i="5"/>
  <c r="CF172" i="5"/>
  <c r="CC172" i="5"/>
  <c r="BV172" i="5"/>
  <c r="CA169" i="5"/>
  <c r="CA156" i="5"/>
  <c r="CA152" i="5"/>
  <c r="CA151" i="5"/>
  <c r="CC149" i="5"/>
  <c r="CA147" i="5"/>
  <c r="CA145" i="5"/>
  <c r="CF126" i="5"/>
  <c r="CC126" i="5"/>
  <c r="CA126" i="5"/>
  <c r="CF100" i="5"/>
  <c r="CA194" i="5"/>
  <c r="CT37" i="5"/>
  <c r="CT98" i="5"/>
  <c r="CT128" i="5"/>
  <c r="CT146" i="5"/>
  <c r="CT100" i="5"/>
  <c r="CT147" i="5"/>
  <c r="CT150" i="5"/>
  <c r="CT154" i="5"/>
  <c r="CT156" i="5"/>
  <c r="CT172" i="5"/>
  <c r="CT174" i="5"/>
  <c r="CT175" i="5"/>
  <c r="CP96" i="5"/>
  <c r="CP194" i="5"/>
  <c r="CP127" i="5"/>
  <c r="CP26" i="5"/>
  <c r="CP21" i="5"/>
  <c r="CP117" i="5"/>
  <c r="CP124" i="5"/>
  <c r="CP125" i="5"/>
  <c r="CP129" i="5"/>
  <c r="CI98" i="5"/>
  <c r="CI194" i="5"/>
  <c r="CI127" i="5"/>
  <c r="CI147" i="5"/>
  <c r="CI23" i="5"/>
  <c r="CI22" i="5"/>
  <c r="CI100" i="5"/>
  <c r="CI117" i="5"/>
  <c r="CI126" i="5"/>
  <c r="CI146" i="5"/>
  <c r="CI148" i="5"/>
  <c r="CI155" i="5"/>
  <c r="CI157" i="5"/>
  <c r="CI158" i="5"/>
  <c r="CI173" i="5"/>
  <c r="CE21" i="5"/>
  <c r="CE23" i="5"/>
  <c r="CE124" i="5"/>
  <c r="CE128" i="5"/>
  <c r="CE194" i="5"/>
  <c r="CE100" i="5"/>
  <c r="CE125" i="5"/>
  <c r="CE129" i="5"/>
  <c r="CE157" i="5"/>
  <c r="CE158" i="5"/>
  <c r="BZ100" i="5"/>
  <c r="BZ145" i="5"/>
  <c r="BZ147" i="5"/>
  <c r="BZ149" i="5"/>
  <c r="BZ153" i="5"/>
  <c r="BZ171" i="5"/>
  <c r="BZ174" i="5"/>
  <c r="BZ175" i="5"/>
  <c r="BT149" i="5"/>
  <c r="BT153" i="5"/>
  <c r="BT156" i="5"/>
  <c r="BT171" i="5"/>
  <c r="BT173" i="5"/>
  <c r="BT175" i="5"/>
  <c r="CA164" i="5"/>
  <c r="BV163" i="5"/>
  <c r="CA138" i="5"/>
  <c r="CF137" i="5"/>
  <c r="BV137" i="5"/>
  <c r="CA136" i="5"/>
  <c r="BV135" i="5"/>
  <c r="CA119" i="5"/>
  <c r="CF188" i="5"/>
  <c r="BV187" i="5"/>
  <c r="CC180" i="5"/>
  <c r="CA179" i="5"/>
  <c r="BV178" i="5"/>
  <c r="BV162" i="5"/>
  <c r="CA161" i="5"/>
  <c r="BV159" i="5"/>
  <c r="CF134" i="5"/>
  <c r="CC134" i="5"/>
  <c r="CF131" i="5"/>
  <c r="CC131" i="5"/>
  <c r="BV131" i="5"/>
  <c r="CA130" i="5"/>
  <c r="CF193" i="5"/>
  <c r="CC193" i="5"/>
  <c r="BV193" i="5"/>
  <c r="CF191" i="5"/>
  <c r="CC191" i="5"/>
  <c r="BV186" i="5"/>
  <c r="CC185" i="5"/>
  <c r="BV185" i="5"/>
  <c r="CF184" i="5"/>
  <c r="CC184" i="5"/>
  <c r="BV175" i="5"/>
  <c r="CC170" i="5"/>
  <c r="BV169" i="5"/>
  <c r="CF158" i="5"/>
  <c r="CA158" i="5"/>
  <c r="CC157" i="5"/>
  <c r="BV157" i="5"/>
  <c r="CA155" i="5"/>
  <c r="BV152" i="5"/>
  <c r="CF149" i="5"/>
  <c r="CA149" i="5"/>
  <c r="CA125" i="5"/>
  <c r="CE22" i="5"/>
  <c r="CT21" i="5"/>
  <c r="CI21" i="5"/>
  <c r="CT26" i="5"/>
  <c r="CM37" i="5"/>
  <c r="CM129" i="5"/>
  <c r="CM146" i="5"/>
  <c r="CM147" i="5"/>
  <c r="CM153" i="5"/>
  <c r="CM127" i="5"/>
  <c r="CM151" i="5"/>
  <c r="CM156" i="5"/>
  <c r="CM171" i="5"/>
  <c r="CM175" i="5"/>
  <c r="CM177" i="5"/>
  <c r="CM186" i="5"/>
  <c r="CM190" i="5"/>
  <c r="CM193" i="5"/>
  <c r="CM136" i="5"/>
  <c r="CM137" i="5"/>
  <c r="CM165" i="5"/>
  <c r="CM139" i="5"/>
  <c r="CM183" i="5"/>
  <c r="CM121" i="5"/>
  <c r="CM144" i="5"/>
  <c r="CM33" i="5"/>
  <c r="CM210" i="5"/>
  <c r="CM79" i="5"/>
  <c r="CM233" i="5"/>
  <c r="CM218" i="5"/>
  <c r="CM117" i="5"/>
  <c r="CM124" i="5"/>
  <c r="CM125" i="5"/>
  <c r="CM128" i="5"/>
  <c r="CM150" i="5"/>
  <c r="CM154" i="5"/>
  <c r="CM169" i="5"/>
  <c r="CM170" i="5"/>
  <c r="CM173" i="5"/>
  <c r="CM176" i="5"/>
  <c r="CM184" i="5"/>
  <c r="CM191" i="5"/>
  <c r="CM118" i="5"/>
  <c r="CM130" i="5"/>
  <c r="CM131" i="5"/>
  <c r="CM133" i="5"/>
  <c r="CM160" i="5"/>
  <c r="CM162" i="5"/>
  <c r="CM188" i="5"/>
  <c r="CM181" i="5"/>
  <c r="CM140" i="5"/>
  <c r="CM141" i="5"/>
  <c r="CM142" i="5"/>
  <c r="CM199" i="5"/>
  <c r="CM38" i="5"/>
  <c r="CM95" i="5"/>
  <c r="CM226" i="5"/>
  <c r="CM64" i="5"/>
  <c r="CM242" i="5"/>
  <c r="CM101" i="5"/>
  <c r="CM21" i="5"/>
  <c r="CM98" i="5"/>
  <c r="CM100" i="5"/>
  <c r="CM148" i="5"/>
  <c r="CM149" i="5"/>
  <c r="CM152" i="5"/>
  <c r="CM155" i="5"/>
  <c r="CM172" i="5"/>
  <c r="CM174" i="5"/>
  <c r="CM132" i="5"/>
  <c r="CM134" i="5"/>
  <c r="CM159" i="5"/>
  <c r="CM161" i="5"/>
  <c r="CM178" i="5"/>
  <c r="CM179" i="5"/>
  <c r="CM180" i="5"/>
  <c r="CM192" i="5"/>
  <c r="CM119" i="5"/>
  <c r="CM138" i="5"/>
  <c r="CM182" i="5"/>
  <c r="CM189" i="5"/>
  <c r="CM166" i="5"/>
  <c r="CM143" i="5"/>
  <c r="CM123" i="5"/>
  <c r="CM145" i="5"/>
  <c r="CM158" i="5"/>
  <c r="CM185" i="5"/>
  <c r="CM164" i="5"/>
  <c r="CM122" i="5"/>
  <c r="CM39" i="5"/>
  <c r="CM91" i="5"/>
  <c r="CM80" i="5"/>
  <c r="CM113" i="5"/>
  <c r="CM217" i="5"/>
  <c r="CM112" i="5"/>
  <c r="CM209" i="5"/>
  <c r="CM202" i="5"/>
  <c r="CM14" i="5"/>
  <c r="CM42" i="5"/>
  <c r="CM65" i="5"/>
  <c r="CM81" i="5"/>
  <c r="CM31" i="5"/>
  <c r="CM62" i="5"/>
  <c r="CM78" i="5"/>
  <c r="CM94" i="5"/>
  <c r="CM114" i="5"/>
  <c r="CM75" i="5"/>
  <c r="CM99" i="5"/>
  <c r="CM195" i="5"/>
  <c r="CM215" i="5"/>
  <c r="CM231" i="5"/>
  <c r="CM29" i="5"/>
  <c r="CM84" i="5"/>
  <c r="CM116" i="5"/>
  <c r="CM208" i="5"/>
  <c r="CM224" i="5"/>
  <c r="CM240" i="5"/>
  <c r="CM214" i="5"/>
  <c r="CM97" i="5"/>
  <c r="CM41" i="5"/>
  <c r="CM163" i="5"/>
  <c r="CM120" i="5"/>
  <c r="CM167" i="5"/>
  <c r="CM168" i="5"/>
  <c r="CM16" i="5"/>
  <c r="CM225" i="5"/>
  <c r="CM32" i="5"/>
  <c r="CM17" i="5"/>
  <c r="CM18" i="5"/>
  <c r="CM69" i="5"/>
  <c r="CM15" i="5"/>
  <c r="CM35" i="5"/>
  <c r="CM66" i="5"/>
  <c r="CM82" i="5"/>
  <c r="CM102" i="5"/>
  <c r="CM12" i="5"/>
  <c r="CM83" i="5"/>
  <c r="CM104" i="5"/>
  <c r="CM203" i="5"/>
  <c r="CM219" i="5"/>
  <c r="CM235" i="5"/>
  <c r="CM60" i="5"/>
  <c r="CM89" i="5"/>
  <c r="CM196" i="5"/>
  <c r="CM212" i="5"/>
  <c r="CM228" i="5"/>
  <c r="CM238" i="5"/>
  <c r="CM206" i="5"/>
  <c r="CM87" i="5"/>
  <c r="CM25" i="5"/>
  <c r="CM157" i="5"/>
  <c r="CM135" i="5"/>
  <c r="CM103" i="5"/>
  <c r="CM30" i="5"/>
  <c r="CM57" i="5"/>
  <c r="CM73" i="5"/>
  <c r="CM19" i="5"/>
  <c r="CM70" i="5"/>
  <c r="CM86" i="5"/>
  <c r="CM106" i="5"/>
  <c r="CM20" i="5"/>
  <c r="CM59" i="5"/>
  <c r="CM88" i="5"/>
  <c r="CM109" i="5"/>
  <c r="CM207" i="5"/>
  <c r="CM223" i="5"/>
  <c r="CM239" i="5"/>
  <c r="CM68" i="5"/>
  <c r="CM105" i="5"/>
  <c r="CM200" i="5"/>
  <c r="CM216" i="5"/>
  <c r="CM232" i="5"/>
  <c r="CM230" i="5"/>
  <c r="CM198" i="5"/>
  <c r="CM72" i="5"/>
  <c r="CJ96" i="5"/>
  <c r="CJ100" i="5"/>
  <c r="CJ117" i="5"/>
  <c r="CJ127" i="5"/>
  <c r="CJ145" i="5"/>
  <c r="CJ149" i="5"/>
  <c r="CJ154" i="5"/>
  <c r="CJ148" i="5"/>
  <c r="CJ157" i="5"/>
  <c r="CJ158" i="5"/>
  <c r="CJ185" i="5"/>
  <c r="CJ187" i="5"/>
  <c r="CJ135" i="5"/>
  <c r="CJ163" i="5"/>
  <c r="CJ164" i="5"/>
  <c r="CJ120" i="5"/>
  <c r="CJ167" i="5"/>
  <c r="CJ168" i="5"/>
  <c r="CJ122" i="5"/>
  <c r="CJ39" i="5"/>
  <c r="AX28" i="5"/>
  <c r="AY28" i="5" s="1"/>
  <c r="CJ22" i="5"/>
  <c r="CJ126" i="5"/>
  <c r="CJ153" i="5"/>
  <c r="CJ156" i="5"/>
  <c r="CJ171" i="5"/>
  <c r="CJ175" i="5"/>
  <c r="CJ177" i="5"/>
  <c r="CJ186" i="5"/>
  <c r="CJ190" i="5"/>
  <c r="CJ193" i="5"/>
  <c r="CJ136" i="5"/>
  <c r="CJ137" i="5"/>
  <c r="CJ165" i="5"/>
  <c r="CJ139" i="5"/>
  <c r="CJ183" i="5"/>
  <c r="CJ121" i="5"/>
  <c r="CJ144" i="5"/>
  <c r="CJ23" i="5"/>
  <c r="CJ129" i="5"/>
  <c r="CJ146" i="5"/>
  <c r="CJ150" i="5"/>
  <c r="CJ169" i="5"/>
  <c r="CJ170" i="5"/>
  <c r="CJ173" i="5"/>
  <c r="CJ176" i="5"/>
  <c r="CJ184" i="5"/>
  <c r="CJ191" i="5"/>
  <c r="CJ118" i="5"/>
  <c r="CJ130" i="5"/>
  <c r="CJ131" i="5"/>
  <c r="CJ133" i="5"/>
  <c r="CJ160" i="5"/>
  <c r="CJ162" i="5"/>
  <c r="CJ188" i="5"/>
  <c r="CJ181" i="5"/>
  <c r="CJ140" i="5"/>
  <c r="CJ141" i="5"/>
  <c r="CJ142" i="5"/>
  <c r="CJ199" i="5"/>
  <c r="CJ159" i="5"/>
  <c r="CJ179" i="5"/>
  <c r="CJ138" i="5"/>
  <c r="CJ189" i="5"/>
  <c r="CJ166" i="5"/>
  <c r="CJ143" i="5"/>
  <c r="CJ61" i="5"/>
  <c r="CJ77" i="5"/>
  <c r="CJ93" i="5"/>
  <c r="CJ109" i="5"/>
  <c r="CJ205" i="5"/>
  <c r="CJ221" i="5"/>
  <c r="CJ237" i="5"/>
  <c r="CJ31" i="5"/>
  <c r="CJ62" i="5"/>
  <c r="CJ78" i="5"/>
  <c r="CJ94" i="5"/>
  <c r="CJ114" i="5"/>
  <c r="CJ210" i="5"/>
  <c r="CJ230" i="5"/>
  <c r="CJ216" i="5"/>
  <c r="CJ88" i="5"/>
  <c r="CJ33" i="5"/>
  <c r="CJ207" i="5"/>
  <c r="CJ63" i="5"/>
  <c r="CJ236" i="5"/>
  <c r="CJ204" i="5"/>
  <c r="CJ92" i="5"/>
  <c r="CJ60" i="5"/>
  <c r="CJ208" i="5"/>
  <c r="CJ25" i="5"/>
  <c r="CJ111" i="5"/>
  <c r="CJ16" i="5"/>
  <c r="CJ152" i="5"/>
  <c r="CJ172" i="5"/>
  <c r="CJ119" i="5"/>
  <c r="CJ95" i="5"/>
  <c r="CJ14" i="5"/>
  <c r="CJ42" i="5"/>
  <c r="CJ65" i="5"/>
  <c r="CJ81" i="5"/>
  <c r="CJ97" i="5"/>
  <c r="CJ113" i="5"/>
  <c r="CJ209" i="5"/>
  <c r="CJ225" i="5"/>
  <c r="CJ241" i="5"/>
  <c r="CJ15" i="5"/>
  <c r="CJ35" i="5"/>
  <c r="CJ66" i="5"/>
  <c r="CJ82" i="5"/>
  <c r="CJ102" i="5"/>
  <c r="CJ198" i="5"/>
  <c r="CJ214" i="5"/>
  <c r="CJ234" i="5"/>
  <c r="CJ200" i="5"/>
  <c r="CJ72" i="5"/>
  <c r="CJ17" i="5"/>
  <c r="CJ103" i="5"/>
  <c r="CJ228" i="5"/>
  <c r="CJ196" i="5"/>
  <c r="CJ84" i="5"/>
  <c r="CJ29" i="5"/>
  <c r="CJ80" i="5"/>
  <c r="CJ79" i="5"/>
  <c r="CJ125" i="5"/>
  <c r="CJ134" i="5"/>
  <c r="CJ178" i="5"/>
  <c r="CJ180" i="5"/>
  <c r="CJ182" i="5"/>
  <c r="CJ123" i="5"/>
  <c r="CJ226" i="5"/>
  <c r="CJ18" i="5"/>
  <c r="CJ69" i="5"/>
  <c r="CJ85" i="5"/>
  <c r="CJ101" i="5"/>
  <c r="CJ197" i="5"/>
  <c r="CJ213" i="5"/>
  <c r="CJ229" i="5"/>
  <c r="CJ19" i="5"/>
  <c r="CJ70" i="5"/>
  <c r="CJ86" i="5"/>
  <c r="CJ106" i="5"/>
  <c r="CJ202" i="5"/>
  <c r="CJ218" i="5"/>
  <c r="CJ238" i="5"/>
  <c r="CJ112" i="5"/>
  <c r="CJ64" i="5"/>
  <c r="CJ231" i="5"/>
  <c r="CJ87" i="5"/>
  <c r="CJ32" i="5"/>
  <c r="CJ220" i="5"/>
  <c r="CJ116" i="5"/>
  <c r="CJ76" i="5"/>
  <c r="CJ13" i="5"/>
  <c r="CJ240" i="5"/>
  <c r="CJ56" i="5"/>
  <c r="CQ41" i="5"/>
  <c r="CQ201" i="5"/>
  <c r="CM40" i="5"/>
  <c r="CM107" i="5"/>
  <c r="CM221" i="5"/>
  <c r="CJ28" i="5"/>
  <c r="CJ67" i="5"/>
  <c r="CJ99" i="5"/>
  <c r="CJ203" i="5"/>
  <c r="CJ235" i="5"/>
  <c r="CQ225" i="5"/>
  <c r="CJ55" i="5"/>
  <c r="CQ206" i="5"/>
  <c r="CQ18" i="5"/>
  <c r="CQ197" i="5"/>
  <c r="CQ224" i="5"/>
  <c r="CQ113" i="5"/>
  <c r="CQ70" i="5"/>
  <c r="CQ215" i="5"/>
  <c r="CQ90" i="5"/>
  <c r="CQ87" i="5"/>
  <c r="CQ16" i="5"/>
  <c r="CM222" i="5"/>
  <c r="CJ212" i="5"/>
  <c r="CM236" i="5"/>
  <c r="CM76" i="5"/>
  <c r="CM211" i="5"/>
  <c r="CM28" i="5"/>
  <c r="CM58" i="5"/>
  <c r="CJ104" i="5"/>
  <c r="CJ110" i="5"/>
  <c r="CJ27" i="5"/>
  <c r="CJ201" i="5"/>
  <c r="CJ57" i="5"/>
  <c r="CM63" i="5"/>
  <c r="CJ132" i="5"/>
  <c r="CQ26" i="5"/>
  <c r="CQ37" i="5"/>
  <c r="CQ23" i="5"/>
  <c r="CQ98" i="5"/>
  <c r="CQ124" i="5"/>
  <c r="CQ126" i="5"/>
  <c r="CQ146" i="5"/>
  <c r="CQ148" i="5"/>
  <c r="CQ151" i="5"/>
  <c r="CQ152" i="5"/>
  <c r="CQ21" i="5"/>
  <c r="CQ117" i="5"/>
  <c r="CQ145" i="5"/>
  <c r="CQ154" i="5"/>
  <c r="CQ155" i="5"/>
  <c r="CQ170" i="5"/>
  <c r="CQ171" i="5"/>
  <c r="CQ175" i="5"/>
  <c r="CQ177" i="5"/>
  <c r="CQ184" i="5"/>
  <c r="CQ186" i="5"/>
  <c r="CQ190" i="5"/>
  <c r="CQ191" i="5"/>
  <c r="CQ193" i="5"/>
  <c r="CQ118" i="5"/>
  <c r="CQ130" i="5"/>
  <c r="CQ136" i="5"/>
  <c r="CQ137" i="5"/>
  <c r="CQ165" i="5"/>
  <c r="CQ139" i="5"/>
  <c r="CQ183" i="5"/>
  <c r="CQ121" i="5"/>
  <c r="CQ144" i="5"/>
  <c r="CQ210" i="5"/>
  <c r="CQ194" i="5"/>
  <c r="CQ147" i="5"/>
  <c r="CQ150" i="5"/>
  <c r="CQ153" i="5"/>
  <c r="CQ169" i="5"/>
  <c r="CQ173" i="5"/>
  <c r="CQ174" i="5"/>
  <c r="CQ176" i="5"/>
  <c r="CQ131" i="5"/>
  <c r="CQ133" i="5"/>
  <c r="CQ134" i="5"/>
  <c r="CQ159" i="5"/>
  <c r="CQ160" i="5"/>
  <c r="CQ162" i="5"/>
  <c r="CQ178" i="5"/>
  <c r="CQ188" i="5"/>
  <c r="CQ192" i="5"/>
  <c r="CQ181" i="5"/>
  <c r="CQ140" i="5"/>
  <c r="CQ141" i="5"/>
  <c r="CQ142" i="5"/>
  <c r="CQ199" i="5"/>
  <c r="CQ38" i="5"/>
  <c r="CQ95" i="5"/>
  <c r="CQ226" i="5"/>
  <c r="CQ73" i="5"/>
  <c r="CQ22" i="5"/>
  <c r="CQ129" i="5"/>
  <c r="CQ172" i="5"/>
  <c r="CQ132" i="5"/>
  <c r="CQ161" i="5"/>
  <c r="CQ179" i="5"/>
  <c r="CQ180" i="5"/>
  <c r="CQ187" i="5"/>
  <c r="CQ119" i="5"/>
  <c r="CQ138" i="5"/>
  <c r="CQ182" i="5"/>
  <c r="CQ189" i="5"/>
  <c r="CQ166" i="5"/>
  <c r="CQ143" i="5"/>
  <c r="CQ123" i="5"/>
  <c r="CQ128" i="5"/>
  <c r="CQ149" i="5"/>
  <c r="CQ158" i="5"/>
  <c r="CQ185" i="5"/>
  <c r="CQ164" i="5"/>
  <c r="CQ122" i="5"/>
  <c r="CQ39" i="5"/>
  <c r="CQ94" i="5"/>
  <c r="CQ116" i="5"/>
  <c r="CQ42" i="5"/>
  <c r="CQ72" i="5"/>
  <c r="CQ234" i="5"/>
  <c r="CQ84" i="5"/>
  <c r="CQ31" i="5"/>
  <c r="CQ20" i="5"/>
  <c r="CQ59" i="5"/>
  <c r="CQ75" i="5"/>
  <c r="CQ91" i="5"/>
  <c r="CQ111" i="5"/>
  <c r="CQ74" i="5"/>
  <c r="CQ101" i="5"/>
  <c r="CQ203" i="5"/>
  <c r="CQ219" i="5"/>
  <c r="CQ235" i="5"/>
  <c r="CQ76" i="5"/>
  <c r="CQ97" i="5"/>
  <c r="CQ196" i="5"/>
  <c r="CQ212" i="5"/>
  <c r="CQ228" i="5"/>
  <c r="CQ17" i="5"/>
  <c r="CQ77" i="5"/>
  <c r="CQ205" i="5"/>
  <c r="CQ237" i="5"/>
  <c r="CQ89" i="5"/>
  <c r="CQ214" i="5"/>
  <c r="CQ114" i="5"/>
  <c r="CQ100" i="5"/>
  <c r="CQ125" i="5"/>
  <c r="CQ127" i="5"/>
  <c r="CQ156" i="5"/>
  <c r="CQ163" i="5"/>
  <c r="CQ120" i="5"/>
  <c r="CQ167" i="5"/>
  <c r="CQ168" i="5"/>
  <c r="CQ241" i="5"/>
  <c r="CQ25" i="5"/>
  <c r="CQ218" i="5"/>
  <c r="CQ62" i="5"/>
  <c r="CQ15" i="5"/>
  <c r="CQ35" i="5"/>
  <c r="CQ28" i="5"/>
  <c r="CQ63" i="5"/>
  <c r="CQ79" i="5"/>
  <c r="CQ99" i="5"/>
  <c r="CQ115" i="5"/>
  <c r="CQ58" i="5"/>
  <c r="CQ80" i="5"/>
  <c r="CQ106" i="5"/>
  <c r="CQ207" i="5"/>
  <c r="CQ223" i="5"/>
  <c r="CQ239" i="5"/>
  <c r="CQ60" i="5"/>
  <c r="CQ81" i="5"/>
  <c r="CQ102" i="5"/>
  <c r="CQ200" i="5"/>
  <c r="CQ216" i="5"/>
  <c r="CQ232" i="5"/>
  <c r="CQ33" i="5"/>
  <c r="CQ88" i="5"/>
  <c r="CQ213" i="5"/>
  <c r="CQ57" i="5"/>
  <c r="CQ110" i="5"/>
  <c r="CQ222" i="5"/>
  <c r="CQ157" i="5"/>
  <c r="CQ135" i="5"/>
  <c r="CQ242" i="5"/>
  <c r="CQ209" i="5"/>
  <c r="CQ202" i="5"/>
  <c r="CQ19" i="5"/>
  <c r="CQ12" i="5"/>
  <c r="CQ32" i="5"/>
  <c r="CQ67" i="5"/>
  <c r="CQ83" i="5"/>
  <c r="CQ103" i="5"/>
  <c r="CQ13" i="5"/>
  <c r="CQ64" i="5"/>
  <c r="CQ85" i="5"/>
  <c r="CQ61" i="5"/>
  <c r="CQ217" i="5"/>
  <c r="CM55" i="5"/>
  <c r="CM197" i="5"/>
  <c r="CM229" i="5"/>
  <c r="CJ75" i="5"/>
  <c r="CJ107" i="5"/>
  <c r="CJ211" i="5"/>
  <c r="CJ243" i="5"/>
  <c r="CJ215" i="5"/>
  <c r="CQ198" i="5"/>
  <c r="CQ109" i="5"/>
  <c r="CQ220" i="5"/>
  <c r="CQ108" i="5"/>
  <c r="CQ65" i="5"/>
  <c r="CQ243" i="5"/>
  <c r="CQ211" i="5"/>
  <c r="CQ69" i="5"/>
  <c r="CQ71" i="5"/>
  <c r="CQ27" i="5"/>
  <c r="CM220" i="5"/>
  <c r="CM13" i="5"/>
  <c r="CM115" i="5"/>
  <c r="CM110" i="5"/>
  <c r="CM27" i="5"/>
  <c r="CJ232" i="5"/>
  <c r="CJ242" i="5"/>
  <c r="CJ90" i="5"/>
  <c r="CJ105" i="5"/>
  <c r="CJ30" i="5"/>
  <c r="CM201" i="5"/>
  <c r="CJ38" i="5"/>
  <c r="CJ192" i="5"/>
  <c r="CM187" i="5"/>
  <c r="CQ82" i="5"/>
  <c r="CQ233" i="5"/>
  <c r="CM71" i="5"/>
  <c r="CM205" i="5"/>
  <c r="CM237" i="5"/>
  <c r="CJ12" i="5"/>
  <c r="CJ83" i="5"/>
  <c r="CJ115" i="5"/>
  <c r="CJ219" i="5"/>
  <c r="CJ239" i="5"/>
  <c r="CQ238" i="5"/>
  <c r="CQ78" i="5"/>
  <c r="CQ229" i="5"/>
  <c r="CQ66" i="5"/>
  <c r="CQ240" i="5"/>
  <c r="CQ208" i="5"/>
  <c r="CQ92" i="5"/>
  <c r="CQ30" i="5"/>
  <c r="CQ231" i="5"/>
  <c r="CQ195" i="5"/>
  <c r="CQ29" i="5"/>
  <c r="CQ55" i="5"/>
  <c r="CJ41" i="5"/>
  <c r="CM56" i="5"/>
  <c r="CJ68" i="5"/>
  <c r="CM204" i="5"/>
  <c r="CM243" i="5"/>
  <c r="CM93" i="5"/>
  <c r="CM90" i="5"/>
  <c r="CM77" i="5"/>
  <c r="CJ71" i="5"/>
  <c r="CJ222" i="5"/>
  <c r="CJ74" i="5"/>
  <c r="CJ233" i="5"/>
  <c r="CJ89" i="5"/>
  <c r="CM92" i="5"/>
  <c r="CM241" i="5"/>
  <c r="AX35" i="5"/>
  <c r="AY35" i="5" s="1"/>
  <c r="AX31" i="5"/>
  <c r="AY31" i="5" s="1"/>
  <c r="CJ161" i="5"/>
  <c r="CJ174" i="5"/>
  <c r="BZ96" i="5"/>
  <c r="BZ23" i="5"/>
  <c r="BZ124" i="5"/>
  <c r="BZ126" i="5"/>
  <c r="BZ127" i="5"/>
  <c r="BZ128" i="5"/>
  <c r="BZ148" i="5"/>
  <c r="BZ155" i="5"/>
  <c r="BT23" i="5"/>
  <c r="BT36" i="5"/>
  <c r="BT126" i="5"/>
  <c r="BT148" i="5"/>
  <c r="BV26" i="5"/>
  <c r="BV194" i="5"/>
  <c r="BV145" i="5"/>
  <c r="BV147" i="5"/>
  <c r="BZ173" i="5"/>
  <c r="BV171" i="5"/>
  <c r="BT169" i="5"/>
  <c r="BT158" i="5"/>
  <c r="BZ157" i="5"/>
  <c r="BT157" i="5"/>
  <c r="BV156" i="5"/>
  <c r="BV153" i="5"/>
  <c r="BV151" i="5"/>
  <c r="BV149" i="5"/>
  <c r="BT127" i="5"/>
  <c r="BZ117" i="5"/>
  <c r="BZ98" i="5"/>
  <c r="BZ26" i="5"/>
  <c r="CH96" i="5"/>
  <c r="CH129" i="5"/>
  <c r="CH147" i="5"/>
  <c r="CH150" i="5"/>
  <c r="CH152" i="5"/>
  <c r="BY26" i="5"/>
  <c r="BY22" i="5"/>
  <c r="BY117" i="5"/>
  <c r="BY145" i="5"/>
  <c r="BY146" i="5"/>
  <c r="BY147" i="5"/>
  <c r="BV155" i="5"/>
  <c r="BZ152" i="5"/>
  <c r="BT152" i="5"/>
  <c r="BT146" i="5"/>
  <c r="BZ129" i="5"/>
  <c r="BT129" i="5"/>
  <c r="BV126" i="5"/>
  <c r="BZ125" i="5"/>
  <c r="BT125" i="5"/>
  <c r="BV124" i="5"/>
  <c r="BT98" i="5"/>
  <c r="BX23" i="5"/>
  <c r="CH36" i="5"/>
  <c r="CU23" i="5"/>
  <c r="CU22" i="5"/>
  <c r="CU194" i="5"/>
  <c r="CU100" i="5"/>
  <c r="CU128" i="5"/>
  <c r="CU145" i="5"/>
  <c r="CU149" i="5"/>
  <c r="CN36" i="5"/>
  <c r="CN100" i="5"/>
  <c r="CN117" i="5"/>
  <c r="CN125" i="5"/>
  <c r="CN127" i="5"/>
  <c r="CN145" i="5"/>
  <c r="CN149" i="5"/>
  <c r="CN154" i="5"/>
  <c r="CN155" i="5"/>
  <c r="CK22" i="5"/>
  <c r="CK124" i="5"/>
  <c r="CK126" i="5"/>
  <c r="CG37" i="5"/>
  <c r="CG126" i="5"/>
  <c r="CG151" i="5"/>
  <c r="CD26" i="5"/>
  <c r="CD36" i="5"/>
  <c r="CD194" i="5"/>
  <c r="CD117" i="5"/>
  <c r="CD127" i="5"/>
  <c r="CD128" i="5"/>
  <c r="CD155" i="5"/>
  <c r="BS18" i="5"/>
  <c r="BS69" i="5"/>
  <c r="BS85" i="5"/>
  <c r="BS101" i="5"/>
  <c r="BS197" i="5"/>
  <c r="BS213" i="5"/>
  <c r="BS229" i="5"/>
  <c r="BS31" i="5"/>
  <c r="BS62" i="5"/>
  <c r="BS78" i="5"/>
  <c r="BS94" i="5"/>
  <c r="BS114" i="5"/>
  <c r="BS210" i="5"/>
  <c r="BS230" i="5"/>
  <c r="BS56" i="5"/>
  <c r="BS195" i="5"/>
  <c r="BS227" i="5"/>
  <c r="BS111" i="5"/>
  <c r="BS71" i="5"/>
  <c r="BS40" i="5"/>
  <c r="BS108" i="5"/>
  <c r="BS68" i="5"/>
  <c r="BS14" i="5"/>
  <c r="BS28" i="5"/>
  <c r="BS91" i="5"/>
  <c r="BS212" i="5"/>
  <c r="BS115" i="5"/>
  <c r="BS80" i="5"/>
  <c r="BS64" i="5"/>
  <c r="BS99" i="5"/>
  <c r="BS226" i="5"/>
  <c r="BS95" i="5"/>
  <c r="BS122" i="5"/>
  <c r="BS121" i="5"/>
  <c r="BS141" i="5"/>
  <c r="BS189" i="5"/>
  <c r="BS164" i="5"/>
  <c r="BS137" i="5"/>
  <c r="BS188" i="5"/>
  <c r="BS180" i="5"/>
  <c r="BS185" i="5"/>
  <c r="BS175" i="5"/>
  <c r="BS170" i="5"/>
  <c r="BS169" i="5"/>
  <c r="BS158" i="5"/>
  <c r="BS150" i="5"/>
  <c r="BS149" i="5"/>
  <c r="BS124" i="5"/>
  <c r="BS117" i="5"/>
  <c r="BS100" i="5"/>
  <c r="BS194" i="5"/>
  <c r="BS22" i="5"/>
  <c r="BS23" i="5"/>
  <c r="AB11" i="5"/>
  <c r="AC11" i="5" s="1"/>
  <c r="CR26" i="5"/>
  <c r="CR21" i="5"/>
  <c r="CR23" i="5"/>
  <c r="CR194" i="5"/>
  <c r="CR96" i="5"/>
  <c r="CR98" i="5"/>
  <c r="CR125" i="5"/>
  <c r="CR129" i="5"/>
  <c r="CR148" i="5"/>
  <c r="CR152" i="5"/>
  <c r="CR36" i="5"/>
  <c r="CR22" i="5"/>
  <c r="CR124" i="5"/>
  <c r="CR128" i="5"/>
  <c r="CR147" i="5"/>
  <c r="CR151" i="5"/>
  <c r="CR155" i="5"/>
  <c r="CR169" i="5"/>
  <c r="CR173" i="5"/>
  <c r="CR177" i="5"/>
  <c r="CR190" i="5"/>
  <c r="CR133" i="5"/>
  <c r="CR162" i="5"/>
  <c r="CR117" i="5"/>
  <c r="CR127" i="5"/>
  <c r="CR146" i="5"/>
  <c r="CR150" i="5"/>
  <c r="CR154" i="5"/>
  <c r="CR145" i="5"/>
  <c r="CR156" i="5"/>
  <c r="CR158" i="5"/>
  <c r="CR174" i="5"/>
  <c r="CR176" i="5"/>
  <c r="CR191" i="5"/>
  <c r="CR118" i="5"/>
  <c r="CR134" i="5"/>
  <c r="CR135" i="5"/>
  <c r="CR164" i="5"/>
  <c r="CR181" i="5"/>
  <c r="CR120" i="5"/>
  <c r="CR141" i="5"/>
  <c r="CR183" i="5"/>
  <c r="CR121" i="5"/>
  <c r="CR100" i="5"/>
  <c r="CR126" i="5"/>
  <c r="CR157" i="5"/>
  <c r="CR175" i="5"/>
  <c r="CR193" i="5"/>
  <c r="CR159" i="5"/>
  <c r="CR161" i="5"/>
  <c r="CR138" i="5"/>
  <c r="CR163" i="5"/>
  <c r="CR140" i="5"/>
  <c r="CR31" i="5"/>
  <c r="CR215" i="5"/>
  <c r="CR55" i="5"/>
  <c r="CR214" i="5"/>
  <c r="CR70" i="5"/>
  <c r="CR227" i="5"/>
  <c r="CR195" i="5"/>
  <c r="CR91" i="5"/>
  <c r="CR59" i="5"/>
  <c r="CR20" i="5"/>
  <c r="CR234" i="5"/>
  <c r="CR114" i="5"/>
  <c r="CR74" i="5"/>
  <c r="CR35" i="5"/>
  <c r="CR233" i="5"/>
  <c r="CR217" i="5"/>
  <c r="CR201" i="5"/>
  <c r="CR105" i="5"/>
  <c r="CR89" i="5"/>
  <c r="CR73" i="5"/>
  <c r="CR57" i="5"/>
  <c r="CR30" i="5"/>
  <c r="CR236" i="5"/>
  <c r="CR220" i="5"/>
  <c r="CR204" i="5"/>
  <c r="CR112" i="5"/>
  <c r="CR88" i="5"/>
  <c r="CR72" i="5"/>
  <c r="CR56" i="5"/>
  <c r="CR29" i="5"/>
  <c r="CR63" i="5"/>
  <c r="CR111" i="5"/>
  <c r="CR79" i="5"/>
  <c r="CR38" i="5"/>
  <c r="CR39" i="5"/>
  <c r="CR199" i="5"/>
  <c r="CR143" i="5"/>
  <c r="CR166" i="5"/>
  <c r="CR192" i="5"/>
  <c r="CR180" i="5"/>
  <c r="CR160" i="5"/>
  <c r="CR132" i="5"/>
  <c r="CR170" i="5"/>
  <c r="CR149" i="5"/>
  <c r="CR62" i="5"/>
  <c r="CR103" i="5"/>
  <c r="CR40" i="5"/>
  <c r="CR198" i="5"/>
  <c r="CR219" i="5"/>
  <c r="CR115" i="5"/>
  <c r="CR83" i="5"/>
  <c r="CR12" i="5"/>
  <c r="CR218" i="5"/>
  <c r="CR106" i="5"/>
  <c r="CR66" i="5"/>
  <c r="CR27" i="5"/>
  <c r="CR229" i="5"/>
  <c r="CR213" i="5"/>
  <c r="CR197" i="5"/>
  <c r="CR101" i="5"/>
  <c r="CR85" i="5"/>
  <c r="CR69" i="5"/>
  <c r="CR18" i="5"/>
  <c r="CR232" i="5"/>
  <c r="CR216" i="5"/>
  <c r="CR200" i="5"/>
  <c r="CR108" i="5"/>
  <c r="CR84" i="5"/>
  <c r="CR68" i="5"/>
  <c r="CR25" i="5"/>
  <c r="CR223" i="5"/>
  <c r="CR78" i="5"/>
  <c r="CR238" i="5"/>
  <c r="CR16" i="5"/>
  <c r="CR226" i="5"/>
  <c r="AX36" i="5"/>
  <c r="AY36" i="5" s="1"/>
  <c r="CR168" i="5"/>
  <c r="CR136" i="5"/>
  <c r="CR119" i="5"/>
  <c r="CR188" i="5"/>
  <c r="CR185" i="5"/>
  <c r="CR172" i="5"/>
  <c r="CR153" i="5"/>
  <c r="CR94" i="5"/>
  <c r="CR87" i="5"/>
  <c r="CR102" i="5"/>
  <c r="CR243" i="5"/>
  <c r="CR211" i="5"/>
  <c r="CR107" i="5"/>
  <c r="CR75" i="5"/>
  <c r="CR210" i="5"/>
  <c r="CR90" i="5"/>
  <c r="CR58" i="5"/>
  <c r="CR19" i="5"/>
  <c r="CR241" i="5"/>
  <c r="CR225" i="5"/>
  <c r="CR209" i="5"/>
  <c r="CR113" i="5"/>
  <c r="CR97" i="5"/>
  <c r="CR81" i="5"/>
  <c r="CR65" i="5"/>
  <c r="CR42" i="5"/>
  <c r="CR14" i="5"/>
  <c r="CR228" i="5"/>
  <c r="CR212" i="5"/>
  <c r="CR196" i="5"/>
  <c r="CR104" i="5"/>
  <c r="CR80" i="5"/>
  <c r="CR64" i="5"/>
  <c r="CR41" i="5"/>
  <c r="CR17" i="5"/>
  <c r="CR15" i="5"/>
  <c r="CR110" i="5"/>
  <c r="CR32" i="5"/>
  <c r="CR206" i="5"/>
  <c r="CR95" i="5"/>
  <c r="CR123" i="5"/>
  <c r="CR144" i="5"/>
  <c r="CR122" i="5"/>
  <c r="CR142" i="5"/>
  <c r="CR167" i="5"/>
  <c r="CR139" i="5"/>
  <c r="CR189" i="5"/>
  <c r="CR182" i="5"/>
  <c r="CR165" i="5"/>
  <c r="CR187" i="5"/>
  <c r="CR179" i="5"/>
  <c r="CR131" i="5"/>
  <c r="CR184" i="5"/>
  <c r="CF26" i="5"/>
  <c r="CF21" i="5"/>
  <c r="CF96" i="5"/>
  <c r="CF36" i="5"/>
  <c r="CF194" i="5"/>
  <c r="CF37" i="5"/>
  <c r="CF125" i="5"/>
  <c r="CF129" i="5"/>
  <c r="CF148" i="5"/>
  <c r="CF152" i="5"/>
  <c r="CF23" i="5"/>
  <c r="CF124" i="5"/>
  <c r="CF128" i="5"/>
  <c r="CF147" i="5"/>
  <c r="CF151" i="5"/>
  <c r="CF155" i="5"/>
  <c r="CF169" i="5"/>
  <c r="CF173" i="5"/>
  <c r="CF177" i="5"/>
  <c r="CF190" i="5"/>
  <c r="CF133" i="5"/>
  <c r="CF162" i="5"/>
  <c r="CF98" i="5"/>
  <c r="CF117" i="5"/>
  <c r="CF127" i="5"/>
  <c r="CF146" i="5"/>
  <c r="CF150" i="5"/>
  <c r="CF154" i="5"/>
  <c r="CC96" i="5"/>
  <c r="CC23" i="5"/>
  <c r="CC26" i="5"/>
  <c r="CC98" i="5"/>
  <c r="CC22" i="5"/>
  <c r="CC194" i="5"/>
  <c r="CC100" i="5"/>
  <c r="CC125" i="5"/>
  <c r="CC129" i="5"/>
  <c r="CC148" i="5"/>
  <c r="CC152" i="5"/>
  <c r="CC36" i="5"/>
  <c r="CC124" i="5"/>
  <c r="CC128" i="5"/>
  <c r="CC147" i="5"/>
  <c r="CC151" i="5"/>
  <c r="CC155" i="5"/>
  <c r="CC169" i="5"/>
  <c r="CC173" i="5"/>
  <c r="CC177" i="5"/>
  <c r="CC190" i="5"/>
  <c r="CC133" i="5"/>
  <c r="CC162" i="5"/>
  <c r="CC21" i="5"/>
  <c r="CC117" i="5"/>
  <c r="CC127" i="5"/>
  <c r="CC146" i="5"/>
  <c r="CC150" i="5"/>
  <c r="CC154" i="5"/>
  <c r="BX96" i="5"/>
  <c r="BX26" i="5"/>
  <c r="BX21" i="5"/>
  <c r="BX22" i="5"/>
  <c r="BX194" i="5"/>
  <c r="BX117" i="5"/>
  <c r="BX127" i="5"/>
  <c r="BX146" i="5"/>
  <c r="BX150" i="5"/>
  <c r="BX154" i="5"/>
  <c r="BX126" i="5"/>
  <c r="BX145" i="5"/>
  <c r="BX149" i="5"/>
  <c r="BX153" i="5"/>
  <c r="BX157" i="5"/>
  <c r="BX171" i="5"/>
  <c r="BX175" i="5"/>
  <c r="BX185" i="5"/>
  <c r="BX193" i="5"/>
  <c r="BX131" i="5"/>
  <c r="BX160" i="5"/>
  <c r="BX179" i="5"/>
  <c r="BX188" i="5"/>
  <c r="BX36" i="5"/>
  <c r="BX98" i="5"/>
  <c r="BX100" i="5"/>
  <c r="BX125" i="5"/>
  <c r="BX129" i="5"/>
  <c r="BX148" i="5"/>
  <c r="BX152" i="5"/>
  <c r="CF22" i="5"/>
  <c r="CO96" i="5"/>
  <c r="CO23" i="5"/>
  <c r="CO37" i="5"/>
  <c r="CO36" i="5"/>
  <c r="CO100" i="5"/>
  <c r="CO126" i="5"/>
  <c r="CO145" i="5"/>
  <c r="CO149" i="5"/>
  <c r="CO153" i="5"/>
  <c r="CO194" i="5"/>
  <c r="CO125" i="5"/>
  <c r="CO129" i="5"/>
  <c r="CO148" i="5"/>
  <c r="CO152" i="5"/>
  <c r="CO156" i="5"/>
  <c r="CO170" i="5"/>
  <c r="CO174" i="5"/>
  <c r="CO184" i="5"/>
  <c r="CO191" i="5"/>
  <c r="CO118" i="5"/>
  <c r="CO130" i="5"/>
  <c r="CO134" i="5"/>
  <c r="CO159" i="5"/>
  <c r="CO178" i="5"/>
  <c r="CO187" i="5"/>
  <c r="CO192" i="5"/>
  <c r="CO26" i="5"/>
  <c r="CO21" i="5"/>
  <c r="CO98" i="5"/>
  <c r="CO124" i="5"/>
  <c r="CO128" i="5"/>
  <c r="CO147" i="5"/>
  <c r="CO151" i="5"/>
  <c r="CO155" i="5"/>
  <c r="CP23" i="5"/>
  <c r="BV23" i="5"/>
  <c r="CU26" i="5"/>
  <c r="CG26" i="5"/>
  <c r="CN26" i="5"/>
  <c r="CN21" i="5"/>
  <c r="CN96" i="5"/>
  <c r="CN194" i="5"/>
  <c r="CK96" i="5"/>
  <c r="CK23" i="5"/>
  <c r="CK36" i="5"/>
  <c r="CE96" i="5"/>
  <c r="CE36" i="5"/>
  <c r="CE37" i="5"/>
  <c r="BS36" i="5"/>
  <c r="BS98" i="5"/>
  <c r="BW36" i="5"/>
  <c r="BW26" i="5"/>
  <c r="BW23" i="5"/>
  <c r="CG156" i="5"/>
  <c r="CJ155" i="5"/>
  <c r="BT155" i="5"/>
  <c r="CU154" i="5"/>
  <c r="BV154" i="5"/>
  <c r="CP153" i="5"/>
  <c r="CG152" i="5"/>
  <c r="CJ151" i="5"/>
  <c r="BT151" i="5"/>
  <c r="CU150" i="5"/>
  <c r="BV150" i="5"/>
  <c r="CP149" i="5"/>
  <c r="CK148" i="5"/>
  <c r="CG148" i="5"/>
  <c r="BS148" i="5"/>
  <c r="CN147" i="5"/>
  <c r="CJ147" i="5"/>
  <c r="BT147" i="5"/>
  <c r="CU146" i="5"/>
  <c r="CE146" i="5"/>
  <c r="BW146" i="5"/>
  <c r="BV146" i="5"/>
  <c r="CP145" i="5"/>
  <c r="CK129" i="5"/>
  <c r="CG129" i="5"/>
  <c r="BS129" i="5"/>
  <c r="CN128" i="5"/>
  <c r="CJ128" i="5"/>
  <c r="BT128" i="5"/>
  <c r="CU127" i="5"/>
  <c r="CE127" i="5"/>
  <c r="BW127" i="5"/>
  <c r="BV127" i="5"/>
  <c r="CP126" i="5"/>
  <c r="CK125" i="5"/>
  <c r="CG125" i="5"/>
  <c r="BS125" i="5"/>
  <c r="CN124" i="5"/>
  <c r="CJ124" i="5"/>
  <c r="BT124" i="5"/>
  <c r="CU117" i="5"/>
  <c r="CE117" i="5"/>
  <c r="BW117" i="5"/>
  <c r="BV117" i="5"/>
  <c r="CP100" i="5"/>
  <c r="BT100" i="5"/>
  <c r="BT22" i="5"/>
  <c r="CN98" i="5"/>
  <c r="CJ98" i="5"/>
  <c r="CE98" i="5"/>
  <c r="CN23" i="5"/>
  <c r="BS21" i="5"/>
  <c r="CJ36" i="5"/>
  <c r="BV36" i="5"/>
  <c r="CN37" i="5"/>
  <c r="CE26" i="5"/>
  <c r="CV26" i="5"/>
  <c r="CV21" i="5"/>
  <c r="CV96" i="5"/>
  <c r="CV36" i="5"/>
  <c r="CV194" i="5"/>
  <c r="CS96" i="5"/>
  <c r="CS23" i="5"/>
  <c r="CS26" i="5"/>
  <c r="CM96" i="5"/>
  <c r="CM36" i="5"/>
  <c r="CM26" i="5"/>
  <c r="CM23" i="5"/>
  <c r="CH37" i="5"/>
  <c r="CH26" i="5"/>
  <c r="CH23" i="5"/>
  <c r="CH98" i="5"/>
  <c r="CH22" i="5"/>
  <c r="BZ37" i="5"/>
  <c r="BZ36" i="5"/>
  <c r="AX18" i="5"/>
  <c r="AY18" i="5" s="1"/>
  <c r="BZ22" i="5"/>
  <c r="BZ194" i="5"/>
  <c r="CA96" i="5"/>
  <c r="CA36" i="5"/>
  <c r="CA98" i="5"/>
  <c r="CA21" i="5"/>
  <c r="CU96" i="5"/>
  <c r="CU36" i="5"/>
  <c r="CU37" i="5"/>
  <c r="CP37" i="5"/>
  <c r="CP36" i="5"/>
  <c r="CP98" i="5"/>
  <c r="CP22" i="5"/>
  <c r="CJ26" i="5"/>
  <c r="CJ21" i="5"/>
  <c r="CJ37" i="5"/>
  <c r="CJ194" i="5"/>
  <c r="CG96" i="5"/>
  <c r="CG23" i="5"/>
  <c r="CG21" i="5"/>
  <c r="BT26" i="5"/>
  <c r="BT21" i="5"/>
  <c r="BT96" i="5"/>
  <c r="BT37" i="5"/>
  <c r="BT194" i="5"/>
  <c r="BV96" i="5"/>
  <c r="BV37" i="5"/>
  <c r="BV98" i="5"/>
  <c r="BV21" i="5"/>
  <c r="BV22" i="5"/>
  <c r="AF11" i="5"/>
  <c r="AG11" i="5" s="1"/>
  <c r="CQ96" i="5"/>
  <c r="CQ36" i="5"/>
  <c r="CI96" i="5"/>
  <c r="CI36" i="5"/>
  <c r="CD37" i="5"/>
  <c r="CD98" i="5"/>
  <c r="BY96" i="5"/>
  <c r="BY23" i="5"/>
  <c r="BU23" i="5"/>
  <c r="CB96" i="5"/>
  <c r="CB26" i="5"/>
  <c r="CB21" i="5"/>
  <c r="AF12" i="5" l="1"/>
  <c r="CW78" i="5"/>
  <c r="CW230" i="5"/>
  <c r="CW237" i="5"/>
  <c r="DC142" i="5"/>
  <c r="CW235" i="5"/>
  <c r="CW224" i="5"/>
  <c r="DA141" i="5"/>
  <c r="DC122" i="5"/>
  <c r="DD172" i="5"/>
  <c r="CW205" i="5"/>
  <c r="CY171" i="5"/>
  <c r="CW203" i="5"/>
  <c r="CW213" i="5"/>
  <c r="CW35" i="5"/>
  <c r="CW71" i="5"/>
  <c r="DC140" i="5"/>
  <c r="CY186" i="5"/>
  <c r="CW93" i="5"/>
  <c r="CW137" i="5"/>
  <c r="DB121" i="5"/>
  <c r="CW202" i="5"/>
  <c r="DC166" i="5"/>
  <c r="CW61" i="5"/>
  <c r="DC176" i="5"/>
  <c r="DA181" i="5"/>
  <c r="CW82" i="5"/>
  <c r="CW171" i="5"/>
  <c r="CW63" i="5"/>
  <c r="CW59" i="5"/>
  <c r="CW67" i="5"/>
  <c r="CW60" i="5"/>
  <c r="CW208" i="5"/>
  <c r="CW69" i="5"/>
  <c r="CW134" i="5"/>
  <c r="DB157" i="5"/>
  <c r="CW107" i="5"/>
  <c r="CX185" i="5"/>
  <c r="CW161" i="5"/>
  <c r="CW211" i="5"/>
  <c r="CW39" i="5"/>
  <c r="CW74" i="5"/>
  <c r="CW95" i="5"/>
  <c r="CW40" i="5"/>
  <c r="CW222" i="5"/>
  <c r="CW192" i="5"/>
  <c r="CW141" i="5"/>
  <c r="CW32" i="5"/>
  <c r="CW104" i="5"/>
  <c r="CW225" i="5"/>
  <c r="CW90" i="5"/>
  <c r="CW216" i="5"/>
  <c r="CW49" i="5"/>
  <c r="CW197" i="5"/>
  <c r="CW27" i="5"/>
  <c r="CW12" i="5"/>
  <c r="CW219" i="5"/>
  <c r="CW176" i="5"/>
  <c r="CW15" i="5"/>
  <c r="CW87" i="5"/>
  <c r="CZ172" i="5"/>
  <c r="DB176" i="5"/>
  <c r="CW241" i="5"/>
  <c r="CW228" i="5"/>
  <c r="CW58" i="5"/>
  <c r="DB132" i="5"/>
  <c r="CW57" i="5"/>
  <c r="CW201" i="5"/>
  <c r="CW20" i="5"/>
  <c r="CW163" i="5"/>
  <c r="CW86" i="5"/>
  <c r="CY188" i="5"/>
  <c r="DC193" i="5"/>
  <c r="DD162" i="5"/>
  <c r="CW72" i="5"/>
  <c r="CW220" i="5"/>
  <c r="CW227" i="5"/>
  <c r="CW239" i="5"/>
  <c r="CW130" i="5"/>
  <c r="CW83" i="5"/>
  <c r="CW80" i="5"/>
  <c r="CW48" i="5"/>
  <c r="CW18" i="5"/>
  <c r="CW101" i="5"/>
  <c r="CW120" i="5"/>
  <c r="CW50" i="5"/>
  <c r="CW17" i="5"/>
  <c r="CW81" i="5"/>
  <c r="CW103" i="5"/>
  <c r="CW242" i="5"/>
  <c r="DB182" i="5"/>
  <c r="CW75" i="5"/>
  <c r="CW102" i="5"/>
  <c r="CW236" i="5"/>
  <c r="CW121" i="5"/>
  <c r="CW122" i="5"/>
  <c r="CW206" i="5"/>
  <c r="CW196" i="5"/>
  <c r="CW223" i="5"/>
  <c r="CW232" i="5"/>
  <c r="DD143" i="5"/>
  <c r="CW29" i="5"/>
  <c r="CW214" i="5"/>
  <c r="CX191" i="5"/>
  <c r="CW131" i="5"/>
  <c r="CX177" i="5"/>
  <c r="CW139" i="5"/>
  <c r="CW113" i="5"/>
  <c r="CW108" i="5"/>
  <c r="CW79" i="5"/>
  <c r="CW204" i="5"/>
  <c r="CW30" i="5"/>
  <c r="CW105" i="5"/>
  <c r="CW195" i="5"/>
  <c r="AX17" i="5" s="1"/>
  <c r="AY17" i="5" s="1"/>
  <c r="CW135" i="5"/>
  <c r="CW13" i="5"/>
  <c r="CX186" i="5"/>
  <c r="CW116" i="5"/>
  <c r="CW54" i="5"/>
  <c r="CX152" i="5"/>
  <c r="CZ182" i="5"/>
  <c r="CZ163" i="5"/>
  <c r="CW231" i="5"/>
  <c r="CW221" i="5"/>
  <c r="CW77" i="5"/>
  <c r="CW23" i="5"/>
  <c r="CZ188" i="5"/>
  <c r="CW88" i="5"/>
  <c r="DD144" i="5"/>
  <c r="CX145" i="5"/>
  <c r="DB190" i="5"/>
  <c r="CW76" i="5"/>
  <c r="CZ178" i="5"/>
  <c r="CZ119" i="5"/>
  <c r="CW92" i="5"/>
  <c r="CW207" i="5"/>
  <c r="CW109" i="5"/>
  <c r="DB142" i="5"/>
  <c r="DB184" i="5"/>
  <c r="DB183" i="5"/>
  <c r="DB163" i="5"/>
  <c r="DB158" i="5"/>
  <c r="DA167" i="5"/>
  <c r="CW215" i="5"/>
  <c r="CY159" i="5"/>
  <c r="DB181" i="5"/>
  <c r="CW210" i="5"/>
  <c r="CX184" i="5"/>
  <c r="CY191" i="5"/>
  <c r="CY172" i="5"/>
  <c r="CY192" i="5"/>
  <c r="CY190" i="5"/>
  <c r="CW37" i="5"/>
  <c r="CW187" i="5"/>
  <c r="CX126" i="5"/>
  <c r="CW179" i="5"/>
  <c r="CX153" i="5"/>
  <c r="CW169" i="5"/>
  <c r="CX169" i="5"/>
  <c r="DD186" i="5"/>
  <c r="CW144" i="5"/>
  <c r="DD183" i="5"/>
  <c r="CW110" i="5"/>
  <c r="CW41" i="5"/>
  <c r="CW14" i="5"/>
  <c r="CW97" i="5"/>
  <c r="DB139" i="5"/>
  <c r="CW226" i="5"/>
  <c r="CW84" i="5"/>
  <c r="CW66" i="5"/>
  <c r="CW51" i="5"/>
  <c r="CW62" i="5"/>
  <c r="CZ193" i="5"/>
  <c r="CZ181" i="5"/>
  <c r="CW38" i="5"/>
  <c r="CW73" i="5"/>
  <c r="CW217" i="5"/>
  <c r="CW70" i="5"/>
  <c r="CZ138" i="5"/>
  <c r="CW181" i="5"/>
  <c r="CY145" i="5"/>
  <c r="CW33" i="5"/>
  <c r="CW46" i="5"/>
  <c r="CW96" i="5"/>
  <c r="CW45" i="5"/>
  <c r="CY146" i="5"/>
  <c r="CW178" i="5"/>
  <c r="CW118" i="5"/>
  <c r="CW170" i="5"/>
  <c r="DA190" i="5"/>
  <c r="DA169" i="5"/>
  <c r="DA186" i="5"/>
  <c r="CW165" i="5"/>
  <c r="DA120" i="5"/>
  <c r="CW167" i="5"/>
  <c r="CW142" i="5"/>
  <c r="CW64" i="5"/>
  <c r="CW42" i="5"/>
  <c r="CW19" i="5"/>
  <c r="CX158" i="5"/>
  <c r="CW119" i="5"/>
  <c r="CW16" i="5"/>
  <c r="CW25" i="5"/>
  <c r="CW85" i="5"/>
  <c r="CW229" i="5"/>
  <c r="CW106" i="5"/>
  <c r="CW198" i="5"/>
  <c r="DC157" i="5"/>
  <c r="DC181" i="5"/>
  <c r="CZ186" i="5"/>
  <c r="CW186" i="5"/>
  <c r="CW112" i="5"/>
  <c r="CW89" i="5"/>
  <c r="CW233" i="5"/>
  <c r="CW114" i="5"/>
  <c r="CW91" i="5"/>
  <c r="CW31" i="5"/>
  <c r="CX156" i="5"/>
  <c r="CX176" i="5"/>
  <c r="CW99" i="5"/>
  <c r="CW240" i="5"/>
  <c r="DD123" i="5"/>
  <c r="CW47" i="5"/>
  <c r="CW65" i="5"/>
  <c r="CW209" i="5"/>
  <c r="CW43" i="5"/>
  <c r="CW243" i="5"/>
  <c r="CX193" i="5"/>
  <c r="CW136" i="5"/>
  <c r="DB192" i="5"/>
  <c r="CW238" i="5"/>
  <c r="CW200" i="5"/>
  <c r="CW218" i="5"/>
  <c r="CW115" i="5"/>
  <c r="CW56" i="5"/>
  <c r="CW234" i="5"/>
  <c r="CW55" i="5"/>
  <c r="DD141" i="5"/>
  <c r="CW28" i="5"/>
  <c r="CZ150" i="5"/>
  <c r="CW94" i="5"/>
  <c r="CW68" i="5"/>
  <c r="CZ137" i="5"/>
  <c r="CW22" i="5"/>
  <c r="CW100" i="5"/>
  <c r="CW111" i="5"/>
  <c r="CW212" i="5"/>
  <c r="DC137" i="5"/>
  <c r="AB12" i="5"/>
  <c r="AC12" i="5" s="1"/>
  <c r="CX173" i="5"/>
  <c r="CW173" i="5"/>
  <c r="DA189" i="5"/>
  <c r="CW189" i="5"/>
  <c r="DA179" i="5"/>
  <c r="CZ173" i="5"/>
  <c r="DC183" i="5"/>
  <c r="CW183" i="5"/>
  <c r="CY162" i="5"/>
  <c r="CX125" i="5"/>
  <c r="CZ125" i="5"/>
  <c r="CW125" i="5"/>
  <c r="CX127" i="5"/>
  <c r="DB127" i="5"/>
  <c r="CW127" i="5"/>
  <c r="CX128" i="5"/>
  <c r="DC128" i="5"/>
  <c r="CW128" i="5"/>
  <c r="CX151" i="5"/>
  <c r="CZ151" i="5"/>
  <c r="DB151" i="5"/>
  <c r="CW151" i="5"/>
  <c r="DB154" i="5"/>
  <c r="CW154" i="5"/>
  <c r="CW156" i="5"/>
  <c r="CW44" i="5"/>
  <c r="CY160" i="5"/>
  <c r="CW160" i="5"/>
  <c r="CZ175" i="5"/>
  <c r="DD175" i="5"/>
  <c r="CX175" i="5"/>
  <c r="DA175" i="5"/>
  <c r="CW175" i="5"/>
  <c r="CW149" i="5"/>
  <c r="DD149" i="5"/>
  <c r="CY133" i="5"/>
  <c r="CW133" i="5"/>
  <c r="CY130" i="5"/>
  <c r="CY178" i="5"/>
  <c r="DC192" i="5"/>
  <c r="DD193" i="5"/>
  <c r="DA154" i="5"/>
  <c r="CY184" i="5"/>
  <c r="CY161" i="5"/>
  <c r="CZ187" i="5"/>
  <c r="DA146" i="5"/>
  <c r="DA193" i="5"/>
  <c r="DA177" i="5"/>
  <c r="CY132" i="5"/>
  <c r="CW132" i="5"/>
  <c r="CZ192" i="5"/>
  <c r="DA182" i="5"/>
  <c r="DD189" i="5"/>
  <c r="DA140" i="5"/>
  <c r="CW140" i="5"/>
  <c r="DB170" i="5"/>
  <c r="DA176" i="5"/>
  <c r="DB160" i="5"/>
  <c r="CY179" i="5"/>
  <c r="CZ135" i="5"/>
  <c r="CW123" i="5"/>
  <c r="CY169" i="5"/>
  <c r="DA163" i="5"/>
  <c r="CZ130" i="5"/>
  <c r="CX146" i="5"/>
  <c r="CW146" i="5"/>
  <c r="DA174" i="5"/>
  <c r="CZ174" i="5"/>
  <c r="CW174" i="5"/>
  <c r="CW153" i="5"/>
  <c r="CZ153" i="5"/>
  <c r="DD153" i="5"/>
  <c r="CW180" i="5"/>
  <c r="CY180" i="5"/>
  <c r="DB166" i="5"/>
  <c r="CW166" i="5"/>
  <c r="DD180" i="5"/>
  <c r="DC164" i="5"/>
  <c r="CW164" i="5"/>
  <c r="DC179" i="5"/>
  <c r="CW194" i="5"/>
  <c r="CW26" i="5"/>
  <c r="CW21" i="5"/>
  <c r="CX117" i="5"/>
  <c r="CW117" i="5"/>
  <c r="CX124" i="5"/>
  <c r="CY124" i="5"/>
  <c r="CW124" i="5"/>
  <c r="CW53" i="5"/>
  <c r="CW36" i="5"/>
  <c r="DA159" i="5"/>
  <c r="CW159" i="5"/>
  <c r="CW191" i="5"/>
  <c r="CZ191" i="5"/>
  <c r="DD191" i="5"/>
  <c r="CY185" i="5"/>
  <c r="CZ145" i="5"/>
  <c r="CW190" i="5"/>
  <c r="CY118" i="5"/>
  <c r="CZ169" i="5"/>
  <c r="CZ190" i="5"/>
  <c r="DB191" i="5"/>
  <c r="DA165" i="5"/>
  <c r="DD182" i="5"/>
  <c r="CW182" i="5"/>
  <c r="DA192" i="5"/>
  <c r="DC144" i="5"/>
  <c r="CY149" i="5"/>
  <c r="CX154" i="5"/>
  <c r="CX172" i="5"/>
  <c r="CW172" i="5"/>
  <c r="DB187" i="5"/>
  <c r="CY187" i="5"/>
  <c r="DB136" i="5"/>
  <c r="CZ170" i="5"/>
  <c r="DD167" i="5"/>
  <c r="DC171" i="5"/>
  <c r="DB173" i="5"/>
  <c r="CZ164" i="5"/>
  <c r="DA131" i="5"/>
  <c r="DB143" i="5"/>
  <c r="CW143" i="5"/>
  <c r="DA156" i="5"/>
  <c r="CY170" i="5"/>
  <c r="CY131" i="5"/>
  <c r="CZ160" i="5"/>
  <c r="DA180" i="5"/>
  <c r="DA135" i="5"/>
  <c r="CZ171" i="5"/>
  <c r="DB189" i="5"/>
  <c r="CX190" i="5"/>
  <c r="DD165" i="5"/>
  <c r="DA139" i="5"/>
  <c r="DD134" i="5"/>
  <c r="DC133" i="5"/>
  <c r="CX129" i="5"/>
  <c r="DD129" i="5"/>
  <c r="CW129" i="5"/>
  <c r="CX147" i="5"/>
  <c r="DB147" i="5"/>
  <c r="CY147" i="5"/>
  <c r="CW147" i="5"/>
  <c r="DC185" i="5"/>
  <c r="CZ185" i="5"/>
  <c r="DA185" i="5"/>
  <c r="CW185" i="5"/>
  <c r="CZ162" i="5"/>
  <c r="CW162" i="5"/>
  <c r="DC187" i="5"/>
  <c r="CX148" i="5"/>
  <c r="CY148" i="5"/>
  <c r="DC148" i="5"/>
  <c r="CW148" i="5"/>
  <c r="CW150" i="5"/>
  <c r="DA150" i="5"/>
  <c r="CX155" i="5"/>
  <c r="DC155" i="5"/>
  <c r="CW155" i="5"/>
  <c r="CW98" i="5"/>
  <c r="CW52" i="5"/>
  <c r="DA184" i="5"/>
  <c r="CW184" i="5"/>
  <c r="CZ152" i="5"/>
  <c r="CW152" i="5"/>
  <c r="DC152" i="5"/>
  <c r="DD188" i="5"/>
  <c r="DA188" i="5"/>
  <c r="DB188" i="5"/>
  <c r="CW188" i="5"/>
  <c r="DB193" i="5"/>
  <c r="CY193" i="5"/>
  <c r="CW193" i="5"/>
  <c r="CW157" i="5"/>
  <c r="DA126" i="5"/>
  <c r="CW126" i="5"/>
  <c r="CW177" i="5"/>
  <c r="CX174" i="5"/>
  <c r="CY134" i="5"/>
  <c r="DC190" i="5"/>
  <c r="DA191" i="5"/>
  <c r="DB178" i="5"/>
  <c r="CZ165" i="5"/>
  <c r="CZ189" i="5"/>
  <c r="DB177" i="5"/>
  <c r="CX149" i="5"/>
  <c r="CX157" i="5"/>
  <c r="CZ184" i="5"/>
  <c r="DA187" i="5"/>
  <c r="CZ136" i="5"/>
  <c r="CZ180" i="5"/>
  <c r="DB167" i="5"/>
  <c r="DB168" i="5"/>
  <c r="DD168" i="5"/>
  <c r="CW168" i="5"/>
  <c r="CW145" i="5"/>
  <c r="CX150" i="5"/>
  <c r="CX171" i="5"/>
  <c r="DA173" i="5"/>
  <c r="DD177" i="5"/>
  <c r="DC161" i="5"/>
  <c r="DA164" i="5"/>
  <c r="DA166" i="5"/>
  <c r="DC168" i="5"/>
  <c r="DC189" i="5"/>
  <c r="CW199" i="5"/>
  <c r="CW138" i="5"/>
  <c r="DD138" i="5"/>
  <c r="DD158" i="5"/>
  <c r="CW158" i="5"/>
  <c r="DD156" i="5"/>
  <c r="CX170" i="5"/>
  <c r="CZ159" i="5"/>
  <c r="CZ179" i="5"/>
  <c r="DD192" i="5"/>
  <c r="DA183" i="5"/>
  <c r="DC174" i="5"/>
  <c r="DA178" i="5"/>
  <c r="CZ161" i="5"/>
  <c r="AF13" i="5" l="1"/>
  <c r="AG12" i="5"/>
  <c r="AX16" i="5"/>
  <c r="AY16" i="5" s="1"/>
  <c r="AX15" i="5"/>
  <c r="AY15" i="5" s="1"/>
  <c r="AX13" i="5"/>
  <c r="AY13" i="5" s="1"/>
  <c r="AX12" i="5"/>
  <c r="AY12" i="5" s="1"/>
  <c r="AX14" i="5"/>
  <c r="AY14" i="5" s="1"/>
  <c r="AX11" i="5"/>
  <c r="AY11" i="5" s="1"/>
  <c r="AB13" i="5"/>
  <c r="AC13" i="5" s="1"/>
  <c r="DD195" i="5"/>
  <c r="DD196" i="5" s="1"/>
  <c r="DC194" i="5"/>
  <c r="DB195" i="5"/>
  <c r="DB196" i="5" s="1"/>
  <c r="DC195" i="5"/>
  <c r="DC196" i="5" s="1"/>
  <c r="DA195" i="5"/>
  <c r="DA196" i="5" s="1"/>
  <c r="CZ195" i="5"/>
  <c r="CZ196" i="5" s="1"/>
  <c r="DB194" i="5"/>
  <c r="CZ194" i="5"/>
  <c r="CY195" i="5"/>
  <c r="CY196" i="5" s="1"/>
  <c r="CY194" i="5"/>
  <c r="DA194" i="5"/>
  <c r="DD194" i="5"/>
  <c r="CX195" i="5"/>
  <c r="CX194" i="5"/>
  <c r="AG13" i="5" l="1"/>
  <c r="AF14" i="5"/>
  <c r="AB14" i="5"/>
  <c r="AC14" i="5" s="1"/>
  <c r="CX196" i="5"/>
  <c r="CX197" i="5" s="1"/>
  <c r="CX198" i="5"/>
  <c r="BY5" i="5" l="1"/>
  <c r="AF15" i="5"/>
  <c r="AG14" i="5"/>
  <c r="BA14" i="5"/>
  <c r="BA18" i="5"/>
  <c r="BA22" i="5"/>
  <c r="BA26" i="5"/>
  <c r="BA30" i="5"/>
  <c r="BA34" i="5"/>
  <c r="BA38" i="5"/>
  <c r="BA16" i="5"/>
  <c r="BA24" i="5"/>
  <c r="BA32" i="5"/>
  <c r="BA40" i="5"/>
  <c r="BA17" i="5"/>
  <c r="BA25" i="5"/>
  <c r="BA29" i="5"/>
  <c r="BA37" i="5"/>
  <c r="BA15" i="5"/>
  <c r="BA19" i="5"/>
  <c r="BA23" i="5"/>
  <c r="BA27" i="5"/>
  <c r="BA31" i="5"/>
  <c r="BA35" i="5"/>
  <c r="BA39" i="5"/>
  <c r="BA12" i="5"/>
  <c r="BA20" i="5"/>
  <c r="BA28" i="5"/>
  <c r="BA36" i="5"/>
  <c r="BA13" i="5"/>
  <c r="BA21" i="5"/>
  <c r="BA33" i="5"/>
  <c r="BA11" i="5"/>
  <c r="AB15" i="5"/>
  <c r="AC15" i="5" s="1"/>
  <c r="AG15" i="5" l="1"/>
  <c r="AF16" i="5"/>
  <c r="BB11" i="5"/>
  <c r="AW33" i="5"/>
  <c r="AW20" i="5"/>
  <c r="AW15" i="5"/>
  <c r="AW16" i="5"/>
  <c r="AW13" i="5"/>
  <c r="AW12" i="5"/>
  <c r="AW27" i="5"/>
  <c r="AW37" i="5"/>
  <c r="AW40" i="5"/>
  <c r="AW38" i="5"/>
  <c r="AW22" i="5"/>
  <c r="AW21" i="5"/>
  <c r="AW31" i="5"/>
  <c r="AW17" i="5"/>
  <c r="AW26" i="5"/>
  <c r="AW11" i="5"/>
  <c r="AW36" i="5"/>
  <c r="AW39" i="5"/>
  <c r="AW23" i="5"/>
  <c r="AW29" i="5"/>
  <c r="AW32" i="5"/>
  <c r="AW34" i="5"/>
  <c r="AW18" i="5"/>
  <c r="AW28" i="5"/>
  <c r="AW35" i="5"/>
  <c r="AW19" i="5"/>
  <c r="AW25" i="5"/>
  <c r="AW24" i="5"/>
  <c r="AW30" i="5"/>
  <c r="AW14" i="5"/>
  <c r="AB16" i="5"/>
  <c r="AC16" i="5" s="1"/>
  <c r="AG16" i="5" l="1"/>
  <c r="AF17" i="5"/>
  <c r="AB17" i="5"/>
  <c r="AB18" i="5" l="1"/>
  <c r="AC18" i="5" s="1"/>
  <c r="AC17" i="5"/>
  <c r="AG17" i="5"/>
  <c r="AF18" i="5"/>
  <c r="AB19" i="5" l="1"/>
  <c r="AC19" i="5" s="1"/>
  <c r="AG18" i="5"/>
  <c r="AF19" i="5"/>
  <c r="AB20" i="5" l="1"/>
  <c r="AC20" i="5" s="1"/>
  <c r="AG19" i="5"/>
  <c r="AF20" i="5"/>
  <c r="AB21" i="5" l="1"/>
  <c r="AC21" i="5" s="1"/>
  <c r="AG20" i="5"/>
  <c r="AF21" i="5"/>
  <c r="AB22" i="5" l="1"/>
  <c r="AC22" i="5" s="1"/>
  <c r="AG21" i="5"/>
  <c r="AF22" i="5"/>
  <c r="AB23" i="5" l="1"/>
  <c r="AC23" i="5" s="1"/>
  <c r="AG22" i="5"/>
  <c r="AF23" i="5"/>
  <c r="AB24" i="5" l="1"/>
  <c r="AC24" i="5" s="1"/>
  <c r="AG23" i="5"/>
  <c r="AF24" i="5"/>
  <c r="AB25" i="5" l="1"/>
  <c r="AC25" i="5" s="1"/>
  <c r="AG24" i="5"/>
  <c r="AF25" i="5"/>
  <c r="AB26" i="5" l="1"/>
  <c r="AC26" i="5" s="1"/>
  <c r="AG25" i="5"/>
  <c r="AF26" i="5"/>
  <c r="AB27" i="5" l="1"/>
  <c r="AC27" i="5" s="1"/>
  <c r="AG26" i="5"/>
  <c r="AF27" i="5"/>
  <c r="AB28" i="5" l="1"/>
  <c r="AC28" i="5" s="1"/>
  <c r="AG27" i="5"/>
  <c r="AF28" i="5"/>
  <c r="AB29" i="5" l="1"/>
  <c r="AC29" i="5" s="1"/>
  <c r="AG28" i="5"/>
  <c r="AF29" i="5"/>
  <c r="AB30" i="5" l="1"/>
  <c r="AC30" i="5" s="1"/>
  <c r="AG29" i="5"/>
  <c r="AF30" i="5"/>
  <c r="AB31" i="5" l="1"/>
  <c r="AC31" i="5" s="1"/>
  <c r="AG30" i="5"/>
  <c r="AF31" i="5"/>
  <c r="AB32" i="5" l="1"/>
  <c r="AC32" i="5" s="1"/>
  <c r="AG31" i="5"/>
  <c r="AF32" i="5"/>
  <c r="AB33" i="5" l="1"/>
  <c r="AC33" i="5" s="1"/>
  <c r="AG32" i="5"/>
  <c r="AF33" i="5"/>
  <c r="AB34" i="5" l="1"/>
  <c r="AC34" i="5" s="1"/>
  <c r="AG33" i="5"/>
  <c r="AF34" i="5"/>
  <c r="AB35" i="5" l="1"/>
  <c r="AC35" i="5" s="1"/>
  <c r="AG34" i="5"/>
  <c r="AF35" i="5"/>
  <c r="AB36" i="5" l="1"/>
  <c r="AC36" i="5" s="1"/>
  <c r="AG35" i="5"/>
  <c r="AF36" i="5"/>
  <c r="AB37" i="5" l="1"/>
  <c r="AC37" i="5" s="1"/>
  <c r="AG36" i="5"/>
  <c r="AF37" i="5"/>
  <c r="AB38" i="5" l="1"/>
  <c r="AC38" i="5" s="1"/>
  <c r="AG37" i="5"/>
  <c r="AF38" i="5"/>
  <c r="AB39" i="5" l="1"/>
  <c r="AC39" i="5" s="1"/>
  <c r="AG38" i="5"/>
  <c r="AF39" i="5"/>
  <c r="AB40" i="5" l="1"/>
  <c r="AC40" i="5" s="1"/>
  <c r="AD11" i="5" s="1"/>
  <c r="AG39" i="5"/>
  <c r="AF40" i="5"/>
  <c r="AG40" i="5" s="1"/>
  <c r="AH11" i="5" l="1"/>
</calcChain>
</file>

<file path=xl/sharedStrings.xml><?xml version="1.0" encoding="utf-8"?>
<sst xmlns="http://schemas.openxmlformats.org/spreadsheetml/2006/main" count="35541" uniqueCount="6702">
  <si>
    <t>CRDE</t>
  </si>
  <si>
    <t>CLDE</t>
  </si>
  <si>
    <t>Código UO</t>
  </si>
  <si>
    <t>Género</t>
  </si>
  <si>
    <t>Escalão</t>
  </si>
  <si>
    <t>CL</t>
  </si>
  <si>
    <t>CNL</t>
  </si>
  <si>
    <t>Observações</t>
  </si>
  <si>
    <t>Porto</t>
  </si>
  <si>
    <t>Escola Básica e Secundária À Beira Douro, Gondomar</t>
  </si>
  <si>
    <t>Voleibol</t>
  </si>
  <si>
    <t>Feminino</t>
  </si>
  <si>
    <t>Juvenil (sub 18)</t>
  </si>
  <si>
    <t>Nível II</t>
  </si>
  <si>
    <t>Braga</t>
  </si>
  <si>
    <t>Escola Básica de Nogueira, Braga</t>
  </si>
  <si>
    <t>Corfebol</t>
  </si>
  <si>
    <t>Misto</t>
  </si>
  <si>
    <t>Infantil B (sub 13)</t>
  </si>
  <si>
    <t>Iniciado (sub 15)</t>
  </si>
  <si>
    <t>Basquetebol</t>
  </si>
  <si>
    <t>Escola Secundária Alberto Sampaio, Braga</t>
  </si>
  <si>
    <t>DE Comunidade</t>
  </si>
  <si>
    <t>Vários</t>
  </si>
  <si>
    <t>Xadrez</t>
  </si>
  <si>
    <t>A</t>
  </si>
  <si>
    <t>Badminton</t>
  </si>
  <si>
    <t>Ginástica</t>
  </si>
  <si>
    <t>F</t>
  </si>
  <si>
    <t>Escola Básica André Soares, Braga</t>
  </si>
  <si>
    <t>Futsal</t>
  </si>
  <si>
    <t>Andebol</t>
  </si>
  <si>
    <t>Masculino</t>
  </si>
  <si>
    <t>Escola Básica de Gualtar, Braga</t>
  </si>
  <si>
    <t>Escola Secundária Carlos Amarante, Braga</t>
  </si>
  <si>
    <t>DE Escola Ativa</t>
  </si>
  <si>
    <t>Orientação</t>
  </si>
  <si>
    <t>Escola Básica de Braga Oeste, Cabreiros, Braga</t>
  </si>
  <si>
    <t>Ténis de Mesa</t>
  </si>
  <si>
    <t>Escola Secundária de Maximinos, Braga</t>
  </si>
  <si>
    <t>Escola Básica Frei Caetano Brandão, Maximinos, Braga</t>
  </si>
  <si>
    <t>Goalball</t>
  </si>
  <si>
    <t>Boccia</t>
  </si>
  <si>
    <t>Atletismo</t>
  </si>
  <si>
    <t>Natação</t>
  </si>
  <si>
    <t>Escola Básica de Real, Braga</t>
  </si>
  <si>
    <t>Escola Básica Dr. Francisco Sanches, Braga</t>
  </si>
  <si>
    <t>Tiro com Arco</t>
  </si>
  <si>
    <t>Escola Básica de Palmeira, Braga</t>
  </si>
  <si>
    <t>Escola Secundária Sá de Miranda, Braga</t>
  </si>
  <si>
    <t>Canoagem</t>
  </si>
  <si>
    <t>Colégio Alfacoop - Externato Infante  D. Henrique</t>
  </si>
  <si>
    <t>Escolas D. Sancho I, Vila Nova de Famalicão</t>
  </si>
  <si>
    <t>Escola Secundária D. Sancho I, Vila Nova de Famalicão</t>
  </si>
  <si>
    <t>Ténis</t>
  </si>
  <si>
    <t>Rugby</t>
  </si>
  <si>
    <t>Escola Básica de Ribeirão, Vila Nova de Famalicão</t>
  </si>
  <si>
    <t>Escola Secundária de Barcelinhos, Barcelos</t>
  </si>
  <si>
    <t>Escola Básica de Manhente, Barcelos</t>
  </si>
  <si>
    <t>Escola Secundária Alcaides de Faria, Barcelos</t>
  </si>
  <si>
    <t>Escola Básica de Fragoso, Barcelos</t>
  </si>
  <si>
    <t>Escola Básica Gonçalo Nunes, Arcozelo, Barcelos</t>
  </si>
  <si>
    <t>Didáxis - Riba de Ave</t>
  </si>
  <si>
    <t>Escola Secundária de Caldas das Taipas, Guimarães</t>
  </si>
  <si>
    <t>Escolas Arqueólogo Mário Cardoso, Guimarães</t>
  </si>
  <si>
    <t>Escola Básica e Secundária Arqueólogo Mário Cardoso, Ponte, Guimarães</t>
  </si>
  <si>
    <t>Escolas Arquiteto Fernando Távora, Guimarães</t>
  </si>
  <si>
    <t>Escola Básica Arquiteto Fernando Távora, Fermentões, Guimarães</t>
  </si>
  <si>
    <t>Escola Básica das Taipas, Caldas das Taipas, Guimarães</t>
  </si>
  <si>
    <t>Escola Básica de Caldas de Vizela, Vizela</t>
  </si>
  <si>
    <t>Escola Básica do Vale de São Torcato, Guimarães</t>
  </si>
  <si>
    <t>Trampolins</t>
  </si>
  <si>
    <t>Escola Básica Professor João de Meira, Guimarães</t>
  </si>
  <si>
    <t>Patinagem</t>
  </si>
  <si>
    <t>Escola Básica e Secundária Santos Simões, Guimarães</t>
  </si>
  <si>
    <t>Padel</t>
  </si>
  <si>
    <t>Escola Básica de Amares</t>
  </si>
  <si>
    <t>Escola Secundária de Amares</t>
  </si>
  <si>
    <t>Escola Básica de Rio Caldo, Terras de Bouro</t>
  </si>
  <si>
    <t>Escola Básica e Secundária de Terras de Bouro</t>
  </si>
  <si>
    <t>Escola Básica e Secundária Vieira de Araújo, Vieira do Minho</t>
  </si>
  <si>
    <t>Escola Básica e Secundária de Cabeceiras de Basto</t>
  </si>
  <si>
    <t>Escola Básica do Arco de Baúlhe, Cabeceiras de Basto</t>
  </si>
  <si>
    <t>Escola Básica da Mota, Celorico de Basto</t>
  </si>
  <si>
    <t>Escola Básica e Secundária de Celorico de Basto</t>
  </si>
  <si>
    <t>Escola Básica de Gandarela, Celorico de Basto</t>
  </si>
  <si>
    <t>Escolas Prof. Carlos Teixeira, Fafe</t>
  </si>
  <si>
    <t>Escola Básica Prof. Carlos Teixeira, Fafe</t>
  </si>
  <si>
    <t>Escola Básica de Silvares, São Martinho, Fafe</t>
  </si>
  <si>
    <t>Escola Básica de Celeirós, Braga</t>
  </si>
  <si>
    <t>Escola Profissional Agrícola Eng. Silva Nunes, Molares, Celorico de Basto</t>
  </si>
  <si>
    <t>Escola Secundária Henrique Medina, Esposende</t>
  </si>
  <si>
    <t>Surf</t>
  </si>
  <si>
    <t>Escola Básica de Montelongo, Fafe</t>
  </si>
  <si>
    <t>Escola Básica Padre Joaquim Flores, Revelhe, Fafe</t>
  </si>
  <si>
    <t>Escola Básica e Secundária Vale d’Este, Viatodos, Barcelos</t>
  </si>
  <si>
    <t>Escolas Rosa Ramalho, Barcelos</t>
  </si>
  <si>
    <t>Escola Básica Rosa Ramalho, Barcelinhos, Barcelos</t>
  </si>
  <si>
    <t>Escola Básica de Prado, Vila Verde</t>
  </si>
  <si>
    <t>Escola Básica do Ave, Póvoa de Lanhoso</t>
  </si>
  <si>
    <t>Escola Secundária de Póvoa de Lanhoso</t>
  </si>
  <si>
    <t>Escola Básica de Vila Verde</t>
  </si>
  <si>
    <t>Escola Básica Monsenhor Elísio Araújo, Vila Verde</t>
  </si>
  <si>
    <t>Escola Básica Conde de Arnoso, Vila Nova de Famalicão</t>
  </si>
  <si>
    <t>Escola Básica D. Maria II, Gavião, Vila Nova de Famalicão</t>
  </si>
  <si>
    <t>Escola Básica de Gondifelos, Vila Nova de Famalicão</t>
  </si>
  <si>
    <t>Escola Básica de Abação, Guimarães</t>
  </si>
  <si>
    <t>Associação Cultural e Recreativa de Fornelos</t>
  </si>
  <si>
    <t>Escola Básica Júlio Brandão, Vila Nova de Famalicão</t>
  </si>
  <si>
    <t>Escola Secundária Camilo Castelo Branco, Vila Nova de Famalicão</t>
  </si>
  <si>
    <t>Escola Básica Egas Moniz, Guimarães</t>
  </si>
  <si>
    <t>Escola Secundária Francisco de Holanda, Guimarães</t>
  </si>
  <si>
    <t>Escola Básica e Secundária de Vale do Tamel, Lijó, Barcelos</t>
  </si>
  <si>
    <t>Escola Básica de Apúlia, Esposende</t>
  </si>
  <si>
    <t>Escola Básica Antonio Correia Oliveira, Esposende</t>
  </si>
  <si>
    <t>BTT-XCO</t>
  </si>
  <si>
    <t>Escalada</t>
  </si>
  <si>
    <t>Escola Secundária de Vila Verde</t>
  </si>
  <si>
    <t>Escola Básica Gil Vicente, Urgeses, Guimarães</t>
  </si>
  <si>
    <t>Escola Básica D. Afonso Henriques, Creixomil, Guimarães</t>
  </si>
  <si>
    <t>Escola Básica de Briteiros, Guimarães</t>
  </si>
  <si>
    <t>Escolas de Mosteiro e Cávado, Braga</t>
  </si>
  <si>
    <t>Escola Básica de Mosteiro e Cávado, Panóias, Braga</t>
  </si>
  <si>
    <t>Escola Secundária Martins Sarmento, Guimarães</t>
  </si>
  <si>
    <t>DE Sobre Rodas</t>
  </si>
  <si>
    <t>Escolas Virgínia Moura, Guimarães</t>
  </si>
  <si>
    <t>Escola Básica Virgínia Moura, Moreira de Cónegos, Guimarães</t>
  </si>
  <si>
    <t>Golfe</t>
  </si>
  <si>
    <t>Escola Secundária Padre Benjamim Salgado, Vila Nova de Famalicão</t>
  </si>
  <si>
    <t>Escola Secundária de Fafe</t>
  </si>
  <si>
    <t>Escola Básica de Arões - Santa Cristina, Fafe</t>
  </si>
  <si>
    <t>Escola Básica de Pevidém, Selho - São Jorge, Guimarães</t>
  </si>
  <si>
    <t>Escola Artística do Conservatório de Música Calouste Gulbenkian, Braga</t>
  </si>
  <si>
    <t>Escola Básica Professor Abel Salazar, Guimarães</t>
  </si>
  <si>
    <t>Escola Básica de Lamaçães, Braga</t>
  </si>
  <si>
    <t>Escola Secundária D. Maria II, Braga</t>
  </si>
  <si>
    <t>Colégio "La Salle"</t>
  </si>
  <si>
    <t>Escola Básica de Forjães, Esposende</t>
  </si>
  <si>
    <t>Escola Básica António Rodrigues Sampaio, Esposende</t>
  </si>
  <si>
    <t>Escola Profissional Tecnológica do Vale do Ave</t>
  </si>
  <si>
    <t>Externato "Carvalho Araújo"</t>
  </si>
  <si>
    <t>Escola Básica de Trigal de Santa Maria, Braga</t>
  </si>
  <si>
    <t>Escola Básica Gonçalo Sampaio, Póvoa de Lanhoso</t>
  </si>
  <si>
    <t>Escola Básica de Ribeira do Neiva, Vila Verde</t>
  </si>
  <si>
    <t>Escola Básica de Moure e Ribeira do Neiva, Ribeira, Vila Verde</t>
  </si>
  <si>
    <t>Escola Básica e Secundária de Vila Cova, Barcelos</t>
  </si>
  <si>
    <t>Escola Secundária de Barcelos</t>
  </si>
  <si>
    <t>Escola Básica Abel Varzim, Barrancos, Barcelos</t>
  </si>
  <si>
    <t>Bragança e Côa</t>
  </si>
  <si>
    <t>Escola Básica e Secundária de Vila Flor</t>
  </si>
  <si>
    <t>Escola Básica e Secundária de Macedo de Cavaleiros</t>
  </si>
  <si>
    <t>Escola Básica de Vimioso</t>
  </si>
  <si>
    <t>Escolas Guerra Junqueiro, Freixo de Espada à Cinta</t>
  </si>
  <si>
    <t>Escola Básica Guerra Junqueiro, Freixo de Espada à Cinta</t>
  </si>
  <si>
    <t>Escola Básica Paulo Quintela, Bragança</t>
  </si>
  <si>
    <t>Escola Secundária Emídio Garcia, Bragança</t>
  </si>
  <si>
    <t>Escola Básica Augusto Moreno, Bragança</t>
  </si>
  <si>
    <t>Escola Secundária Abade de Baçal, Bragança</t>
  </si>
  <si>
    <t>Escola Básica de Izeda, Bragança</t>
  </si>
  <si>
    <t>Escola Básica e Secundária Miguel Torga, Bragança</t>
  </si>
  <si>
    <t>Escola Profissional de Agricultura e Desenvolvimento Rural de Carvalhais, Mirandela</t>
  </si>
  <si>
    <t>Escola Básica e Secundária Dr. Ramiro Salgado, Torre de Moncorvo</t>
  </si>
  <si>
    <t>Escola Secundária de Mirandela</t>
  </si>
  <si>
    <t>Escola Básica Luciano Cordeiro, Mirandela</t>
  </si>
  <si>
    <t>Escola Básica de Torre de Dona Chama, Mirandela</t>
  </si>
  <si>
    <t>Escola Básica e Secundária do Mogadouro</t>
  </si>
  <si>
    <t>Escola Básica e Secundária D. Afonso III, Vinhais</t>
  </si>
  <si>
    <t>Escola Básica e Secundária de Alfândega da Fé</t>
  </si>
  <si>
    <t>Escola Básica de Sendim, Miranda do Douro</t>
  </si>
  <si>
    <t>Escola Básica e Secundária de Miranda do Douro</t>
  </si>
  <si>
    <t>Escola Profissional Prática Universal de Bragança</t>
  </si>
  <si>
    <t>Escola Básica e Secundária Tenente Coronel Adão Carrapatoso, Vila Nova de Foz Côa</t>
  </si>
  <si>
    <t>Remo</t>
  </si>
  <si>
    <t>Escola Básica e Secundária de Carrazeda de Ansiães</t>
  </si>
  <si>
    <t>Entre Douro e Vouga</t>
  </si>
  <si>
    <t>Escola Básica e Secundária Dr. Manuel Gomes Almeida, Espinho</t>
  </si>
  <si>
    <t>Escola Básica e Secundária Domingos Capela, Silvalde, Espinho</t>
  </si>
  <si>
    <t>Escola Básica das Dairas, Vale de Cambra</t>
  </si>
  <si>
    <t>Escola Básica e Secundária de Búzio, Vale de Cambra</t>
  </si>
  <si>
    <t>Escola Básica e Secundária Dr. Serafim Leite, São João da Madeira</t>
  </si>
  <si>
    <t>Escolas de Castelo de Paiva</t>
  </si>
  <si>
    <t>Escola Básica e Secundária de Castelo de Paiva</t>
  </si>
  <si>
    <t>Escolas de Couto Mineiro do Pejão, Castelo de Paiva</t>
  </si>
  <si>
    <t>Escola Básica de Couto Mineiro do Pejão, Raiva, Castelo de Paiva</t>
  </si>
  <si>
    <t>Escolas Oliveira Júnior, São João da Madeira</t>
  </si>
  <si>
    <t>Escola Básica e Secundária Oliveira Júnior, São João da Madeira</t>
  </si>
  <si>
    <t>Escolas de Arouca</t>
  </si>
  <si>
    <t>Escola Básica de Arouca</t>
  </si>
  <si>
    <t>Escola Secundária de Arouca</t>
  </si>
  <si>
    <t>Escola Básica e Secundária Coelho e Castro, Fiães, Santa Maria da Feira</t>
  </si>
  <si>
    <t>Escola Básica e Secundária de Santa Maria da Feira</t>
  </si>
  <si>
    <t>Escola Básica Professor Doutor Ferreira de Almeida, Santa Maria da Feira</t>
  </si>
  <si>
    <t>Escolas de Canedo, Santa Maria da Feira</t>
  </si>
  <si>
    <t>Escola Básica de Canedo, Santa Maria da Feira</t>
  </si>
  <si>
    <t>Escola Básica de Argoncilhe, Santa Maria da Feira</t>
  </si>
  <si>
    <t>Escola Básica de Milheirós de Poiares, Santa Maria da Feira</t>
  </si>
  <si>
    <t>Escola Básica e Secundária de Arrifana, Santa Maria da Feira</t>
  </si>
  <si>
    <t>Escola Básica e Secundária Ferreira de Castro, Oliveira de Azeméis</t>
  </si>
  <si>
    <t>Escola Básica e Secundária Soares Basto, Oliveira de Azeméis</t>
  </si>
  <si>
    <t>Escola Básica Sá Couto, Espinho</t>
  </si>
  <si>
    <t>Escola Básica e Secundária Dr. Manuel Laranjeira, Espinho</t>
  </si>
  <si>
    <t>Escola Básica de Loureiro, Alumieira, Oliveira de Azeméis</t>
  </si>
  <si>
    <t>Escola Básica Dr. José Pereira Tavares, Pinheiro da Bemposta, Oliveira de Azeméis</t>
  </si>
  <si>
    <t>Escola Básica Comendador Ângelo Azevedo, Oliveira de Azeméis</t>
  </si>
  <si>
    <t>Escola Básica e Secundária Dr. Ferreira da Silva, Cucujães, Oliveira de Azeméis</t>
  </si>
  <si>
    <t>Escola Básica e Secundária de São João da Madeira</t>
  </si>
  <si>
    <t>Escola Secundária João Silva Correia, São João da Madeira</t>
  </si>
  <si>
    <t>Escola Básica Fernando Pessoa, Santa Maria da Feira</t>
  </si>
  <si>
    <t>Escola Básica de Paços de Brandão, Santa Maria da Feira</t>
  </si>
  <si>
    <t>Centro de Educação Integral</t>
  </si>
  <si>
    <t>Escola Básica de Corga do Lobão, Santa Maria da Feira</t>
  </si>
  <si>
    <t>Escola Básica e Secundária de Escariz, Arouca</t>
  </si>
  <si>
    <t>Escolas António Alves de Amorim, Santa Maria da Feira</t>
  </si>
  <si>
    <t>Escola Básica António Alves de Amorim, Lourosa, Santa Maria da Feira</t>
  </si>
  <si>
    <t>Escola Básica e Secundária de Fajões, Oliveira de Azeméis</t>
  </si>
  <si>
    <t>Escola Básica de Carregosa, Oliveira de Azeméis</t>
  </si>
  <si>
    <t>Vela</t>
  </si>
  <si>
    <t>Escola Básica de Santa Marinha, Vila Nova de Gaia</t>
  </si>
  <si>
    <t>Escola Secundária António Sérgio, Vila Nova de Gaia</t>
  </si>
  <si>
    <t>Escola Básica de Aver-o-Mar, Póvoa de Varzim</t>
  </si>
  <si>
    <t>Escola Secundária do Castêlo da Maia, Maia</t>
  </si>
  <si>
    <t>Escola Básica e Secundária Clara de Resende, Porto</t>
  </si>
  <si>
    <t>Escola Básica do Castro, Alvarelhos, Trofa</t>
  </si>
  <si>
    <t>Escola Básica e Secundária de Coronado e Castro, São Romão do Coronado, Trofa</t>
  </si>
  <si>
    <t>Escola Básica Ave, Vila das Aves, Santo Tirso</t>
  </si>
  <si>
    <t>Escola Básica de S. Tomé de Negrelos, Santo Tirso</t>
  </si>
  <si>
    <t>Escola Secundária D. Afonso Henriques, Aves, Santo Tirso</t>
  </si>
  <si>
    <t>Escola Básica D. Pedro I, Canidelo, Vila Nova de Gaia</t>
  </si>
  <si>
    <t>Escola Básica Júlio Saúl Dias, Vila do Conde</t>
  </si>
  <si>
    <t>Escola Secundária D. Afonso Sanches, Vila do Conde</t>
  </si>
  <si>
    <t>Escola Básica da Madalena, Vila Nova de Gaia</t>
  </si>
  <si>
    <t>Escola Secundária da Maia</t>
  </si>
  <si>
    <t>Escola Básica de Gueifães, Maia</t>
  </si>
  <si>
    <t>Escola Básica da Ponte, Vila das Aves, Santo Tirso</t>
  </si>
  <si>
    <t>Escola Básica de Alfena, Valongo</t>
  </si>
  <si>
    <t>Escola Secundária de Alfena, Valongo</t>
  </si>
  <si>
    <t>Escolas de Campo, Valongo</t>
  </si>
  <si>
    <t>Escola Básica e Secundária de Campo, Valongo</t>
  </si>
  <si>
    <t>Hipismo</t>
  </si>
  <si>
    <t>Escola Básica e Secundária de Canelas, Vila Nova de Gaia</t>
  </si>
  <si>
    <t>Escolas de Carvalhos, Vila Nova de Gaia</t>
  </si>
  <si>
    <t>Escola Secundária de Carvalhos, Vila Nova de Gaia</t>
  </si>
  <si>
    <t>Escola Básica Padre António Luis Moreira, Carvalhos, Vila Nova de Gaia</t>
  </si>
  <si>
    <t>Escolas de Matosinhos</t>
  </si>
  <si>
    <t>Escola Básica de Matosinhos</t>
  </si>
  <si>
    <t>Escola Básica e Secundária de Ermesinde, Valongo</t>
  </si>
  <si>
    <t>Escola Básica D. António Ferreira Gomes, Ermesinde, Valongo</t>
  </si>
  <si>
    <t>Escola Básica de São Pedro da Cova, Gondomar</t>
  </si>
  <si>
    <t>Escolas de Rates, Póvoa de Varzim</t>
  </si>
  <si>
    <t>Escola Básica de Rates, Póvoa de Varzim</t>
  </si>
  <si>
    <t>Escolas de Valadares, Vila Nova de Gaia</t>
  </si>
  <si>
    <t>Escola Básica de Valadares, Vila Nova de Gaia</t>
  </si>
  <si>
    <t>Escola Básica de Vallis Longus, Valongo</t>
  </si>
  <si>
    <t>Escola Básica e Secundária do Cerco do Porto, Porto</t>
  </si>
  <si>
    <t>Judo</t>
  </si>
  <si>
    <t>Escolas do Viso, Porto</t>
  </si>
  <si>
    <t>Escola Básica do Viso, Porto</t>
  </si>
  <si>
    <t>Escola Básica Dr. Carlos Pinto Ferreira, Junqueira, Vila do Conde</t>
  </si>
  <si>
    <t>Escolas Eng. Fernando Pinto de Oliveira, Matosinhos</t>
  </si>
  <si>
    <t>Escola Básica Eng. Fernando Pinto de Oliveira, Leça da Palmeira, Matosinhos</t>
  </si>
  <si>
    <t>Escolas Escultor António Fernandes Sá, Vila Nova de Gaia</t>
  </si>
  <si>
    <t>Escola Básica Escultor António Fernandes Sá, Gervide, Vila Nova de Gaia</t>
  </si>
  <si>
    <t>Escola Básica Frei João de Vila do Conde, Vila do Conde</t>
  </si>
  <si>
    <t>Escola Básica Francisco Torrinha, Porto</t>
  </si>
  <si>
    <t>Escola Secundária Garcia de Orta, Porto</t>
  </si>
  <si>
    <t>Escolas Infanta D. Mafalda, Gondomar</t>
  </si>
  <si>
    <t>Escola Básica Infanta D. Mafalda, Rio Tinto, Gondomar</t>
  </si>
  <si>
    <t>Escola Básica Júlio Dinis, Gondomar</t>
  </si>
  <si>
    <t>Escola Básica e Secundária do Levante da Maia, Nogueira da Maia, Maia</t>
  </si>
  <si>
    <t>Escola Básica e Secundária de Padrão da Légua, Matosinhos</t>
  </si>
  <si>
    <t>Escolas Pêro Vaz de Caminha, Porto</t>
  </si>
  <si>
    <t>Escola Básica Pêro Vaz de Caminha, Porto</t>
  </si>
  <si>
    <t>Escola Básica e Secundária de Miragaia, Porto</t>
  </si>
  <si>
    <t>Multiatividades de Ar Livre</t>
  </si>
  <si>
    <t>Escola Básica e Secundária Rodrigues de Freitas, Porto</t>
  </si>
  <si>
    <t>Escolas Professor Óscar Lopes, Matosinhos</t>
  </si>
  <si>
    <t>Escola Básica Professor Óscar Lopes, Matosinhos</t>
  </si>
  <si>
    <t>Escolas de São Lourenço, Valongo</t>
  </si>
  <si>
    <t>Escola Básica de São Lourenço, Ermesinde, Valongo</t>
  </si>
  <si>
    <t>Escolas Santa Bárbara, Gondomar</t>
  </si>
  <si>
    <t>Escola Básica Santa Bárbara, Fânzeres, Gondomar</t>
  </si>
  <si>
    <t>Escola Básica Sophia de Mello Breyner, Corvo, Vila Nova de Gaia</t>
  </si>
  <si>
    <t>Escola Secundária Tomaz Pelayo, Santo Tirso</t>
  </si>
  <si>
    <t>Escola Básica de Santo Tirso</t>
  </si>
  <si>
    <t>Escola Básica de Vila d’Este, Vilar de Andorinho, Vila Nova de Gaia</t>
  </si>
  <si>
    <t>Colégio de Amorim</t>
  </si>
  <si>
    <t>Colégio de Nossa Senhora da Paz</t>
  </si>
  <si>
    <t>Colégio Paulo VI de Gondomar</t>
  </si>
  <si>
    <t>Escola Artística Soares dos Reis, Porto</t>
  </si>
  <si>
    <t>Escola Secundária Augusto Gomes, Matosinhos</t>
  </si>
  <si>
    <t>Escola Secundária Dr. Joaquim Gomes Ferreira Alves, Valadares, Vila Nova de Gaia</t>
  </si>
  <si>
    <t>Escola Secundária Eça de Queirós, Póvoa de Varzim</t>
  </si>
  <si>
    <t>Escola Secundária Filipa de Vilhena, Porto</t>
  </si>
  <si>
    <t>Escola Secundária José Régio, Vila do Conde</t>
  </si>
  <si>
    <t>Instituto Nun’Alvres</t>
  </si>
  <si>
    <t>Lycée Français International de Porto</t>
  </si>
  <si>
    <t>Escola Básica Soares dos Reis, Vila Nova de Gaia</t>
  </si>
  <si>
    <t>Escola Básica e Secundária de Águas Santas, Maia</t>
  </si>
  <si>
    <t>Escola Básica da Areosa, Porto</t>
  </si>
  <si>
    <t>Escola Básica Nicolau Nasoni, Porto</t>
  </si>
  <si>
    <t>Escola Secundária de Valbom, Gondomar</t>
  </si>
  <si>
    <t>Escola Básica Marques Leitão, Valbom, Gondomar</t>
  </si>
  <si>
    <t>Escolas Dr. Costa Matos, Vila Nova de Gaia</t>
  </si>
  <si>
    <t>Escola Básica Dr. Costa Matos, Vila Nova de Gaia</t>
  </si>
  <si>
    <t>Esgrima</t>
  </si>
  <si>
    <t>Escola Secundária João Gonçalves Zarco, Matosinhos</t>
  </si>
  <si>
    <t>Escola Básica e Secundária Leonardo Coimbra - Filho, Porto</t>
  </si>
  <si>
    <t>Colégio Efanor</t>
  </si>
  <si>
    <t>Escola Básica Ramalho Ortigão, Porto</t>
  </si>
  <si>
    <t>Escola Básica e Secundária Dr. Augusto César Pires de Lima, Porto</t>
  </si>
  <si>
    <t>Escola Básica Augusto Gil, Porto</t>
  </si>
  <si>
    <t>Escola Secundária Aurélia de Sousa, Porto</t>
  </si>
  <si>
    <t>Escola Básica e Secundária D. Dinis, Santo Tirso</t>
  </si>
  <si>
    <t>Escola Básica da Agrela e Vale do Leça, Santo Tirso</t>
  </si>
  <si>
    <t>Escola Básica e Secundária de Pedrouços, Maia</t>
  </si>
  <si>
    <t>Escola Básica do Olival, Vila Nova de Gaia</t>
  </si>
  <si>
    <t>Escola Secundária Diogo de Macedo, Olival, Vila Nova de Gaia</t>
  </si>
  <si>
    <t>Escola Básica Eugénio de Andrade, Porto</t>
  </si>
  <si>
    <t>Escola Básica e Secundária Maria Lamas, Porto</t>
  </si>
  <si>
    <t>Escola Básica e Secundária Fontes Pereira de Melo, Porto</t>
  </si>
  <si>
    <t>Taekwondo</t>
  </si>
  <si>
    <t>Escola Secundária de Rio Tinto, Gondomar</t>
  </si>
  <si>
    <t>Escola Básica Frei Manuel de Santa Inês, Baguim do Monte, Gondomar</t>
  </si>
  <si>
    <t>Escolas de São Martinho, Santo Tirso</t>
  </si>
  <si>
    <t>Escola Básica de São Martinho, São Martinho do Campo, Santo Tirso</t>
  </si>
  <si>
    <t>Escola Artística do Conservatório de Música do Porto</t>
  </si>
  <si>
    <t>Escola Secundária da Boa Nova, Leça da Palmeira, Matosinhos</t>
  </si>
  <si>
    <t>Escola Secundária Rocha Peixoto, Póvoa de Varzim</t>
  </si>
  <si>
    <t>Escola Secundária Almeida Garrett, Vila Nova de Gaia</t>
  </si>
  <si>
    <t>Escolas Dr. Vieira de Carvalho, Maia</t>
  </si>
  <si>
    <t>Escola Básica e Secundária Dr. Vieira de Carvalho, Moreira da Maia, Maia</t>
  </si>
  <si>
    <t>Escola Básica Dr. José Domingues dos Santos, Cabanelas, Matosinhos</t>
  </si>
  <si>
    <t>Escola Secundária Inês de Castro, Canidelo, Vila Nova de Gaia</t>
  </si>
  <si>
    <t>Escola Básica Gonçalo Mendes da Maia, Vermoim, Maia</t>
  </si>
  <si>
    <t>Escola Básica e Secundária Campo Aberto, Beiriz, Póvoa de Varzim</t>
  </si>
  <si>
    <t>Escolas Dr. Flávio Gonçalves, Póvoa de Varzim</t>
  </si>
  <si>
    <t>Escola Básica Dr. Flávio Gonçalves, Póvoa de Varzim</t>
  </si>
  <si>
    <t>Escolas de Rio Tinto, Gondomar</t>
  </si>
  <si>
    <t>Escola Básica de Rio Tinto, Gondomar</t>
  </si>
  <si>
    <t>Escola Secundária Arquitecto Oliveira Ferreira, Praia da Granja, Vila Nova de Gaia</t>
  </si>
  <si>
    <t>Escola Secundária da Trofa</t>
  </si>
  <si>
    <t>Escola Básica Prof. Napoleão Sousa Marques, São Martinho de Bougado, Trofa</t>
  </si>
  <si>
    <t>Escola Básica Irene Lisboa, Porto</t>
  </si>
  <si>
    <t>Escola Básica e Secundária Carolina Michaëlis, Porto</t>
  </si>
  <si>
    <t>Escola Secundária de Valongo</t>
  </si>
  <si>
    <t>Escola Básica de São João do Sobrado, Sobrado, Valongo</t>
  </si>
  <si>
    <t>Escola Básica Cego do Maio, Póvoa de Varzim</t>
  </si>
  <si>
    <t>Escola Básica Júlio Dinis, Grijó, Vila Nova de Gaia</t>
  </si>
  <si>
    <t>Escola Secundária de São Pedro da Cova, Gondomar</t>
  </si>
  <si>
    <t>Escola Secundária de Gondomar</t>
  </si>
  <si>
    <t>Escola Básica de Jovim e Foz do Sousa, Gondomar</t>
  </si>
  <si>
    <t>Colégio de Gaia</t>
  </si>
  <si>
    <t>Escola Básica da Senhora da Hora, Matosinhos</t>
  </si>
  <si>
    <t>Escola Secundária de Senhora da Hora, Matosinhos</t>
  </si>
  <si>
    <t>Escola Básica da Barranha, Senhora da Hora, Matosinhos</t>
  </si>
  <si>
    <t>Escola Profissional de Gaia</t>
  </si>
  <si>
    <t>Escola Secundária Gaia Nascente, Vila Nova de Gaia</t>
  </si>
  <si>
    <t>Escola Básica Adriano Correia de Oliveira, Avintes, Vila Nova de Gaia</t>
  </si>
  <si>
    <t>Escola Básica Anes de Cernache, Vilar de Andorinho, Vila Nova de Gaia</t>
  </si>
  <si>
    <t>Escola Básica Gomes Teixeira, Porto</t>
  </si>
  <si>
    <t>Escolas de Perafita, Matosinhos</t>
  </si>
  <si>
    <t>Escola Básica de Perafita, Matosinhos</t>
  </si>
  <si>
    <t>Escolas Irmãos Passos, Matosinhos</t>
  </si>
  <si>
    <t>Escola Básica de Custóias, Matosinhos</t>
  </si>
  <si>
    <t>Escola Básica Irmãos Passos, Guifões, Matosinhos</t>
  </si>
  <si>
    <t>Escola Secundária Abel Salazar, São Mamede de Infesta, Matosinhos</t>
  </si>
  <si>
    <t>Escola Básica Maria Manuela Sá, São Mamede de Infesta, Matosinhos</t>
  </si>
  <si>
    <t>Escola Básica D. Pedro IV, Mindelo, Vila do Conde</t>
  </si>
  <si>
    <t>Escola Básica Maria Pais Ribeiro - A Ribeirinha, Macieira, Vila do Conde</t>
  </si>
  <si>
    <t>Escola Básica Manoel de Oliveira, Porto</t>
  </si>
  <si>
    <t>Tâmega</t>
  </si>
  <si>
    <t>Acrobática</t>
  </si>
  <si>
    <t>Escola Básica Amadeo de Souza Cardoso, Telões, Amarante</t>
  </si>
  <si>
    <t>Escola Básica de Vila Caiz, Amarante</t>
  </si>
  <si>
    <t>Escola Básica do Marão, Várzea, Amarante</t>
  </si>
  <si>
    <t>Escola Básica Teixeira de Pascoaes, Amarante</t>
  </si>
  <si>
    <t>Escola Secundária de Amarante</t>
  </si>
  <si>
    <t>Externato de Vila Meã</t>
  </si>
  <si>
    <t>Escola Básica do Sudeste de Baião</t>
  </si>
  <si>
    <t>Escola Básica e Secundária de Vale de Ovil, Baião</t>
  </si>
  <si>
    <t>Escolas de Souselo, Cinfães</t>
  </si>
  <si>
    <t>Escola Básica de Souselo, Cinfães</t>
  </si>
  <si>
    <t>Escolas General Serpa Pinto, Cinfães</t>
  </si>
  <si>
    <t>Escola Básica General Serpa Pinto, Cinfães</t>
  </si>
  <si>
    <t>Escola Secundária Professor Doutor Flávio F. Pinto Resende, Cinfães</t>
  </si>
  <si>
    <t>Escolas D. Manuel de Faria e Sousa, Felgueiras</t>
  </si>
  <si>
    <t>Escola Básica D. Manuel de Faria e Sousa, Margaride, Felgueiras</t>
  </si>
  <si>
    <t>Escola Básica e Secundária de Airães, Felgueiras</t>
  </si>
  <si>
    <t>Escolas de Idães, Felgueiras</t>
  </si>
  <si>
    <t>Escola Básica e Secundária de Idães, Felgueiras</t>
  </si>
  <si>
    <t>Escola Secundária de Lousada</t>
  </si>
  <si>
    <t>Escola Básica de Lousada Este</t>
  </si>
  <si>
    <t>Escola Básica e Secundária de Lousada Norte</t>
  </si>
  <si>
    <t>Escola Básica e Secundária Dr. Mário Fonseca, Nogueira, Lousada</t>
  </si>
  <si>
    <t>Escolas de Lousada Oeste</t>
  </si>
  <si>
    <t>Escola Básica e Secundária de Lousada Oeste</t>
  </si>
  <si>
    <t>Colégio de S. José de Bairros</t>
  </si>
  <si>
    <t>Escola Básica de Alpendurada, Marco de Canaveses</t>
  </si>
  <si>
    <t>Escola Secundária de Alpendurada, Marco de Canaveses</t>
  </si>
  <si>
    <t>Escola Básica Carmen Miranda, Marco de Canaveses</t>
  </si>
  <si>
    <t>Escola Básica de Sande, Marco de Canaveses</t>
  </si>
  <si>
    <t>Escola Secundária de Marco de Canaveses</t>
  </si>
  <si>
    <t>Escola Básica de Toutosa, Marco de Canaveses</t>
  </si>
  <si>
    <t>Escola Profissional de Agricultura e Desenvolvimento Rural de Marco de Canaveses</t>
  </si>
  <si>
    <t>Escola Profissional Vértice</t>
  </si>
  <si>
    <t>Escola Básica de Eiriz, Paços de Ferreira</t>
  </si>
  <si>
    <t>Triatlo</t>
  </si>
  <si>
    <t>Escola Básica de Carvalhosa, Paços de Ferreira</t>
  </si>
  <si>
    <t>Escolas de Frazão, Paços de Ferreira</t>
  </si>
  <si>
    <t>Escola Básica de Frazão, Paços de Ferreira</t>
  </si>
  <si>
    <t>Escolas de Paços de Ferreira</t>
  </si>
  <si>
    <t>Escola Básica de Paços de Ferreira</t>
  </si>
  <si>
    <t>Escolas D. António Taipa, Freamunde, Paços de Ferreira</t>
  </si>
  <si>
    <t>Escola Secundária D. António Taipa, Freamunde, Paços de Ferreira</t>
  </si>
  <si>
    <t>Escola Básica e Secundária Dr. Manuel Pinto de Vasconcelos, Freamunde, Paços de Ferreira</t>
  </si>
  <si>
    <t>Escola Secundária de Paços de Ferreira</t>
  </si>
  <si>
    <t>Escola Básica de Baltar, Paredes</t>
  </si>
  <si>
    <t>Escola Secundária Daniel Faria, Baltar, Paredes</t>
  </si>
  <si>
    <t>Escola Básica e Secundária de Cristelo, Paredes</t>
  </si>
  <si>
    <t>Escola Básica e Secundária de Paredes</t>
  </si>
  <si>
    <t>Escola Básica de Bitarães, Paredes</t>
  </si>
  <si>
    <t>Escola Básica e Secundária de Sobreira, Paredes</t>
  </si>
  <si>
    <t>Escola Básica n.º 1 de Lordelo, Paredes</t>
  </si>
  <si>
    <t>Escola Básica e Secundária de Lordelo, Paredes</t>
  </si>
  <si>
    <t>Escola Básica e Secundária de Vilela, Paredes</t>
  </si>
  <si>
    <t>Escola Básica e Secundária de Rebordosa, Paredes</t>
  </si>
  <si>
    <t>Escola Secundária de Paredes</t>
  </si>
  <si>
    <t>Escola Básica D. António Ferreira Gomes, Milhundos, Penafiel</t>
  </si>
  <si>
    <t>Escolas de Paço de Sousa, Penafiel</t>
  </si>
  <si>
    <t>Escola Básica de Paço de Sousa, Penafiel</t>
  </si>
  <si>
    <t>Escolas de Penafiel Sudeste</t>
  </si>
  <si>
    <t>Escola Básica de Penafiel Sudeste</t>
  </si>
  <si>
    <t>Escolas Joaquim de Araújo, Guilhufe, Penafiel</t>
  </si>
  <si>
    <t>Escola Básica de Penafiel Sul</t>
  </si>
  <si>
    <t>Escola Secundária Joaquim de Araújo, Guilhufe, Penafiel</t>
  </si>
  <si>
    <t>Escola Básica e Secundária de Pinheiro, Penafiel</t>
  </si>
  <si>
    <t>Escola Secundária de Penafiel</t>
  </si>
  <si>
    <t>Escola Secundária de Resende</t>
  </si>
  <si>
    <t>Escola Básica D. António José de Castro, Resende</t>
  </si>
  <si>
    <t>Escola Básica de Eiriz, Baião</t>
  </si>
  <si>
    <t>Escola Secundária de Felgueiras</t>
  </si>
  <si>
    <t>Escolas Dr. Machado de Matos, Felgueiras</t>
  </si>
  <si>
    <t>Escola Básica de Lagares, Felgueiras</t>
  </si>
  <si>
    <t>Escola Básica e Secundária Dr. Machado de Matos, Felgueiras</t>
  </si>
  <si>
    <t>Escola Secundária da Lixa, Felgueiras</t>
  </si>
  <si>
    <t>Escola Básica Dr. Leonardo Coimbra, Lixa, Felgueiras</t>
  </si>
  <si>
    <t>Viana do Castelo</t>
  </si>
  <si>
    <t>Escolas de Freixo, Ponte de Lima</t>
  </si>
  <si>
    <t>Escola Básica de Freixo, Ponte de Lima</t>
  </si>
  <si>
    <t>Escola Básica e Secundária de Melgaço</t>
  </si>
  <si>
    <t>Escola Secundária de Monção</t>
  </si>
  <si>
    <t>Escola Básica Deu-la-Deu Martins, Monção</t>
  </si>
  <si>
    <t>Escola Básica de Vale do Mouro, Tangil, Monção</t>
  </si>
  <si>
    <t>Escolas de Arcozelo, Ponte de Lima</t>
  </si>
  <si>
    <t>Escola Básica e Secundária de Arcozelo, Ponte de Lima</t>
  </si>
  <si>
    <t>Escolas da Abelheira, Viana do Castelo</t>
  </si>
  <si>
    <t>Escola Básica da Abelheira, Viana do Castelo</t>
  </si>
  <si>
    <t>Escola Secundária de Ponte de Lima</t>
  </si>
  <si>
    <t>Escola Básica da Correlhã, Ponte de Lima</t>
  </si>
  <si>
    <t>Escola Secundária de Ponte da Barca</t>
  </si>
  <si>
    <t>Escola Básica Diogo Bernardes, Ponte da Barca</t>
  </si>
  <si>
    <t>Escola Básica e Secundária de Paredes de Coura</t>
  </si>
  <si>
    <t>Escola Básica e Secundária de Caminha</t>
  </si>
  <si>
    <t>Escola Básica e Secundária do Vale do Âncora, Vila Praia de Âncora, Caminha</t>
  </si>
  <si>
    <t>Escolas de Santa Maria Maior, Viana do Castelo</t>
  </si>
  <si>
    <t>Escola Secundária de Santa Maria Maior, Viana do Castelo</t>
  </si>
  <si>
    <t>Escola Básica Frei Bartolomeu dos Mártires, Viana do Castelo</t>
  </si>
  <si>
    <t>Escola Básica e Secundária de Vila Nova de Cerveira</t>
  </si>
  <si>
    <t>Escola Básica António Feijó, Ponte de Lima</t>
  </si>
  <si>
    <t>Escola Básica e Secundária de Muralhas do Minho, Valença</t>
  </si>
  <si>
    <t>Escola Básica Padre Himalaya, Távora, Arcos de Valdevez</t>
  </si>
  <si>
    <t>Escola Básica e Secundária de Valdevez, Arcos de Valdevez</t>
  </si>
  <si>
    <t>Escola Básica Dr. Manuel da Costa Brandão, Sabadim, Arcos de Valdevez</t>
  </si>
  <si>
    <t>Escola Básica e Secundária de Barroselas, Viana do Castelo</t>
  </si>
  <si>
    <t>Escola Básica Dr. Pedro Barbosa, Viana do Castelo</t>
  </si>
  <si>
    <t>Escola Secundária de Monserrate, Viana do Castelo</t>
  </si>
  <si>
    <t>Escola Básica e Secundária de Arga e Lima, Lanheses, Viana do Castelo</t>
  </si>
  <si>
    <t>Escola Básica de Darque, Viana do Castelo</t>
  </si>
  <si>
    <t>Escola Básica e Secundária de Monte da Ola, Viana do Castelo</t>
  </si>
  <si>
    <t>Escola Básica e Secundária Pintor José de Brito, Santa Marta de Portuzelo, Viana do Castelo</t>
  </si>
  <si>
    <t>Escola Profissional de Agricultura e Desenvolvimento Rural de Ponte de Lima</t>
  </si>
  <si>
    <t>Escola Básica da Foz do Neiva, Castelo do Neiva, Viana do Castelo</t>
  </si>
  <si>
    <t>Vila Real e Douro</t>
  </si>
  <si>
    <t>Escola Secundária de Valpaços</t>
  </si>
  <si>
    <t>Escola Básica Júlio do Carvalhal, Valpaços</t>
  </si>
  <si>
    <t>Escola Básica José dos Anjos, Carrazedo de Montenegro, Valpaços</t>
  </si>
  <si>
    <t>Escola Básica e Secundária Dr. Bento da Cruz, Montalegre</t>
  </si>
  <si>
    <t>Escola Básica e Secundária do Baixo Barroso, Venda Nova, Montalegre</t>
  </si>
  <si>
    <t>Escola Básica Diogo Cão, Vila Real</t>
  </si>
  <si>
    <t>Escola Secundária São Pedro, Vila Real</t>
  </si>
  <si>
    <t>Escola Secundária Morgado de Mateus, Vila Real</t>
  </si>
  <si>
    <t>Escola Básica Monsenhor Jerónimo do Amaral, Vila Real</t>
  </si>
  <si>
    <t>Escola Básica de Pedras Salgadas, Vila Pouca de Aguiar</t>
  </si>
  <si>
    <t>Escola Básica e Secundária de Vila Pouca de Aguiar - Sul</t>
  </si>
  <si>
    <t>Escola Secundária Camilo Castelo Branco, Vila Real</t>
  </si>
  <si>
    <t>Escola Básica e Secundária Gomes Teixeira, Armamar</t>
  </si>
  <si>
    <t>Escolas Padre João Rodrigues, Sernancelhe</t>
  </si>
  <si>
    <t>Escola Básica Padre João Rodrigues, Veiga, Sernancelhe</t>
  </si>
  <si>
    <t>Escola Básica e Secundária de Mondim de Basto</t>
  </si>
  <si>
    <t>Escola Básica de Santa Marta de Penaguião</t>
  </si>
  <si>
    <t>Escolas Dr. João Araújo Correia, Peso da Régua</t>
  </si>
  <si>
    <t>Escola Básica de Peso da Régua</t>
  </si>
  <si>
    <t>Escola Secundária Dr. João de Araújo Correia, Peso da Régua</t>
  </si>
  <si>
    <t>Escolas Miguel Torga, Sabrosa</t>
  </si>
  <si>
    <t>Escola Básica e Secundária Miguel Torga, Sabrosa</t>
  </si>
  <si>
    <t>Escola Básica e Secundária de Murça</t>
  </si>
  <si>
    <t>Escola Básica de Vidago, Chaves</t>
  </si>
  <si>
    <t>Escola Básica e Secundária Fernão de Magalhães, Chaves</t>
  </si>
  <si>
    <t>Colégio de Lamego</t>
  </si>
  <si>
    <t>Escolas Abel Botelho, Tabuaço</t>
  </si>
  <si>
    <t>Escola Básica e Secundária Abel Botelho, Tabuaço</t>
  </si>
  <si>
    <t>Escola Básica e Secundária Professor António da Natividade, Mesão Frio</t>
  </si>
  <si>
    <t>Colégio João Paulo II - Vila Real</t>
  </si>
  <si>
    <t>Escolas Álvaro Coutinho - o Magriço, Penedono</t>
  </si>
  <si>
    <t>Escola Básica Álvaro Coutinho - o Magriço, Penedono</t>
  </si>
  <si>
    <t>Escola Básica Nadir Afonso, Chaves</t>
  </si>
  <si>
    <t>Escola Secundária Dr. Júlio Martins, Chaves</t>
  </si>
  <si>
    <t>Escola Básica e Secundária de Moimenta da Beira</t>
  </si>
  <si>
    <t>Escola Básica e Secundária Dr. José Leite de Vasconcelos, Tarouca</t>
  </si>
  <si>
    <t>Escola Básica e Secundária da Sé, Lamego</t>
  </si>
  <si>
    <t>Escola Básica de Cerva, Ribeira de Pena</t>
  </si>
  <si>
    <t>Escola Básica e Secundária de Ribeira de Pena</t>
  </si>
  <si>
    <t>Escolas Gomes Monteiro, Boticas</t>
  </si>
  <si>
    <t>Escola Básica Gomes Monteiro, Boticas</t>
  </si>
  <si>
    <t>Escola Secundária Dr. António Granjo, Chaves</t>
  </si>
  <si>
    <t>Escola Básica Dr. Francisco Gonçalves Carneiro, Chaves</t>
  </si>
  <si>
    <t>Escolas Latino Coelho, Lamego</t>
  </si>
  <si>
    <t>Escola Básica de Lamego</t>
  </si>
  <si>
    <t>Escola Secundária Latino Coelho, Lamego</t>
  </si>
  <si>
    <t>Escolas de São João da Pesqueira</t>
  </si>
  <si>
    <t>Escola Básica e Secundária de São João da Pesqueira</t>
  </si>
  <si>
    <t>Escola Profissional de Desenvolvimento Rural do Rodo, Peso da Régua</t>
  </si>
  <si>
    <t>Escola Básica do Pinhão, Alijó</t>
  </si>
  <si>
    <t>Escola Básica e Secundária D. Sancho II, Alijó</t>
  </si>
  <si>
    <t>Algarve</t>
  </si>
  <si>
    <t>Escola Secundária de Loulé</t>
  </si>
  <si>
    <t>Escolas D. Afonso III, Faro</t>
  </si>
  <si>
    <t>Escola Básica D. Afonso III, Faro</t>
  </si>
  <si>
    <t>Escolas D. Dinis, Loulé</t>
  </si>
  <si>
    <t>Escola Básica D. Dinis, Quarteira, Loulé</t>
  </si>
  <si>
    <t>Escolas D. José I, Vila Real de Santo António</t>
  </si>
  <si>
    <t>Escola Básica D. José I, Vila Real de Santo António</t>
  </si>
  <si>
    <t>Escola Básica de Monte Gordo, Vila Real de Santo António</t>
  </si>
  <si>
    <t>Escolas D. Manuel I, Tavira</t>
  </si>
  <si>
    <t>Escola Básica D. Manuel I, Tavira</t>
  </si>
  <si>
    <t>Escolas de Albufeira</t>
  </si>
  <si>
    <t>Escola Básica Dr. Francisco Cabrita, Albufeira</t>
  </si>
  <si>
    <t>Escola Básica e Secundária de Albufeira</t>
  </si>
  <si>
    <t>Escolas de Albufeira Poente, Albufeira</t>
  </si>
  <si>
    <t>Escola Básica D. Martim Fernandes, Albufeira</t>
  </si>
  <si>
    <t>Escola Básica da Guia, Albufeira</t>
  </si>
  <si>
    <t>Escola Secundária de Albufeira</t>
  </si>
  <si>
    <t>Escolas de Alcoutim</t>
  </si>
  <si>
    <t>Escolas de Almancil, Loulé</t>
  </si>
  <si>
    <t>Escola Básica Dr. António de Sousa Agostinho, Almancil, Loulé</t>
  </si>
  <si>
    <t>Escolas de Bemposta, Portimão</t>
  </si>
  <si>
    <t>Escola Básica e Secundária da Bemposta, Portimão</t>
  </si>
  <si>
    <t>Escola Básica José Sobral, Mexilhoeira Grande, Portimão</t>
  </si>
  <si>
    <t>Escolas de Castro Marim</t>
  </si>
  <si>
    <t>Escola Básica de Castro Marim</t>
  </si>
  <si>
    <t>Escolas de Ferreiras, Albufeira</t>
  </si>
  <si>
    <t>Escola Básica de Ferreiras, Albufeira</t>
  </si>
  <si>
    <t>Escola Básica de Paderne, Albufeira</t>
  </si>
  <si>
    <t>Escola Básica Prof.ª Diamantina Negrão, Albufeira</t>
  </si>
  <si>
    <t>Escolas de Monchique</t>
  </si>
  <si>
    <t>Escola Básica Manuel do Nascimento, Monchique</t>
  </si>
  <si>
    <t>Escolas de Montenegro, Faro</t>
  </si>
  <si>
    <t>Escola Básica de Montenegro, Faro</t>
  </si>
  <si>
    <t>Escolas de Silves</t>
  </si>
  <si>
    <t>Escola Básica Dr. Garcia Domingues, Silves</t>
  </si>
  <si>
    <t>Escola Básica João de Deus, São Bartolomeu de Messines, Silves</t>
  </si>
  <si>
    <t>Escola Secundária de Silves</t>
  </si>
  <si>
    <t>Escolas de Vila do Bispo</t>
  </si>
  <si>
    <t>Escola Básica São Vicente, Vila do Bispo</t>
  </si>
  <si>
    <t>Escolas de Vila Real de Santo António</t>
  </si>
  <si>
    <t>Escola Básica Infante D. Fernando, Vila Nova de Cacela, Vila Real de Santo António</t>
  </si>
  <si>
    <t>Escola Secundária de Vila Real de Santo António</t>
  </si>
  <si>
    <t>Escolas Dr. Alberto Iria, Olhão</t>
  </si>
  <si>
    <t>Escola Básica Dr. Alberto Iria, Olhão</t>
  </si>
  <si>
    <t>Escolas Dr. Francisco Fernandes Lopes, Olhão</t>
  </si>
  <si>
    <t>Escola Básica Dr. António João Eusébio, Moncarapacho, Olhão</t>
  </si>
  <si>
    <t>Escola Básica e Secundária Dr. João Lúcio, Fuseta, Olhão</t>
  </si>
  <si>
    <t>Escola Secundária Dr. Francisco Fernandes Lopes, Olhão</t>
  </si>
  <si>
    <t>Escolas Dr. Jorge Augusto Correia, Tavira</t>
  </si>
  <si>
    <t>Escola Básica D. Paio Peres Correia, Tavira</t>
  </si>
  <si>
    <t>Escola Secundária Dr. Jorge Augusto Correia, Tavira</t>
  </si>
  <si>
    <t>Escolas Dr.ª Laura Ayres, Loulé</t>
  </si>
  <si>
    <t>Escola Básica São Pedro do Mar, Quarteira, Loulé</t>
  </si>
  <si>
    <t>Escola Secundária Dr.ª Laura Ayres, Quarteira, Loulé</t>
  </si>
  <si>
    <t>Escolas Eng. Duarte Pacheco, Loulé</t>
  </si>
  <si>
    <t>Escola Básica Eng. Duarte Pacheco, Loulé</t>
  </si>
  <si>
    <t>Escola Básica Prof. Dr. Aníbal Cavaco Silva, Boliqueime, Loulé</t>
  </si>
  <si>
    <t>Escolas Eng. Nuno Mergulhão, Portimão</t>
  </si>
  <si>
    <t>Escola Básica Eng. Nuno Mergulhão, Portimão</t>
  </si>
  <si>
    <t>Escolas Gil Eanes, Lagos</t>
  </si>
  <si>
    <t>Escola Básica das Naus, Lagos</t>
  </si>
  <si>
    <t>Escola Secundária Gil Eanes, Lagos</t>
  </si>
  <si>
    <t>Escolas João da Rosa, Olhão</t>
  </si>
  <si>
    <t>Escola Básica João da Rosa, Olhão</t>
  </si>
  <si>
    <t>Escolas João de Deus, Faro</t>
  </si>
  <si>
    <t>Escola Básica Santo António, Faro</t>
  </si>
  <si>
    <t>Escola Secundária João de Deus, Faro</t>
  </si>
  <si>
    <t>Luta</t>
  </si>
  <si>
    <t>Escolas José Belchior Viegas, São Brás de Alportel</t>
  </si>
  <si>
    <t>Escola Básica n.º 1 de São Brás de Alportel</t>
  </si>
  <si>
    <t>Escola Básica Poeta Bernardo de Passos, São Brás de Alportel</t>
  </si>
  <si>
    <t>Escola Secundária José Belchior Viegas, São Brás de Alportel</t>
  </si>
  <si>
    <t>Escolas Júdice Fialho, Portimão</t>
  </si>
  <si>
    <t>Escola Básica Júdice Fialho, Portimão</t>
  </si>
  <si>
    <t>Escolas Júlio Dantas, Lagos</t>
  </si>
  <si>
    <t>Escola Básica Tecnopolis de Lagos</t>
  </si>
  <si>
    <t>Escola Secundária Júlio Dantas, Lagos</t>
  </si>
  <si>
    <t>Escolas Manuel Teixeira Gomes, Portimão</t>
  </si>
  <si>
    <t>Escola Básica Prof. José Buísel, Portimão</t>
  </si>
  <si>
    <t>Escola Secundária Manuel Teixeira Gomes, Portimão</t>
  </si>
  <si>
    <t>Escolas Padre António Martins de Oliveira, Lagoa</t>
  </si>
  <si>
    <t>Escola Básica Jacinto Correia, Lagoa</t>
  </si>
  <si>
    <t>Escola Secundária Padre António Martins de Oliveira, Lagoa</t>
  </si>
  <si>
    <t>Escolas Padre João Coelho Cabanita, Loulé</t>
  </si>
  <si>
    <t>Escola Básica Padre João Coelho Cabanita, Loulé</t>
  </si>
  <si>
    <t>Escola Básica Professor Manuel Martins Alves, Loulé</t>
  </si>
  <si>
    <t>Escolas Pinheiro e Rosa, Faro</t>
  </si>
  <si>
    <t>Escola Básica Dr. José de Jesus Neves Júnior, Faro</t>
  </si>
  <si>
    <t>Escola Básica Poeta Emiliano da Costa, Estoi, Faro</t>
  </si>
  <si>
    <t>Escola Secundária Pinheiro e Rosa, Faro</t>
  </si>
  <si>
    <t>Escolas Poeta António Aleixo, Portimão</t>
  </si>
  <si>
    <t>Escola Básica D. Martinho de Castelo Branco, Portimão</t>
  </si>
  <si>
    <t>Escola Secundária Poeta António Aleixo, Portimão</t>
  </si>
  <si>
    <t>Escola Básica de Pontal, Portimão</t>
  </si>
  <si>
    <t>Escolas Professor Paula Nogueira, Olhão</t>
  </si>
  <si>
    <t>Escola Básica José Carlos da Maia, Olhão</t>
  </si>
  <si>
    <t>Escola Básica Professor Paula Nogueira, Olhão</t>
  </si>
  <si>
    <t>Escolas Professora Piedade Matoso, Aljezur</t>
  </si>
  <si>
    <t>Escola Básica Professora Piedade Matoso, Aljezur</t>
  </si>
  <si>
    <t>MAAL</t>
  </si>
  <si>
    <t>Escolas Rio Arade, Lagoa</t>
  </si>
  <si>
    <t>Escola Básica Professor João Cónim, Estômbar, Lagoa</t>
  </si>
  <si>
    <t>Escola Básica Rio Arade, Parchal, Lagoa</t>
  </si>
  <si>
    <t>Escolas Silves Sul</t>
  </si>
  <si>
    <t>Escola Básica de Algoz, Silves</t>
  </si>
  <si>
    <t>Escola Básica Dr. António da Costa Contreiras, Armação de Pêra, Silves</t>
  </si>
  <si>
    <t>Escolas Tomás Cabreira, Faro</t>
  </si>
  <si>
    <t>Escola Básica Dr. Joaquim Rocha Peixoto Magalhães, Faro</t>
  </si>
  <si>
    <t>Escola Secundária Tomás Cabreira, Faro</t>
  </si>
  <si>
    <t>LVT</t>
  </si>
  <si>
    <t>ACO</t>
  </si>
  <si>
    <t>Escola Básica e Secundária Aquilino Ribeiro, Leião, Oeiras</t>
  </si>
  <si>
    <t>Basquetebol 3x3</t>
  </si>
  <si>
    <t>Beisebol e Softebol</t>
  </si>
  <si>
    <t>Escola Básica de Alfornelos, Amadora</t>
  </si>
  <si>
    <t>Futebol de Praia</t>
  </si>
  <si>
    <t>Escola Básica Almeida Garrett, Alfragide, Amadora</t>
  </si>
  <si>
    <t>Hóquei em Campo</t>
  </si>
  <si>
    <t>Escola Básica e Secundária Ibn Mucana, Alcabideche, Cascais</t>
  </si>
  <si>
    <t>Skate</t>
  </si>
  <si>
    <t>Escola Básica Fernando José dos Santos, Cascais</t>
  </si>
  <si>
    <t>Escola Básica de São João do Estoril, Cascais</t>
  </si>
  <si>
    <t>Escola Secundária de São João do Estoril, Cascais</t>
  </si>
  <si>
    <t>Voleibol de Praia</t>
  </si>
  <si>
    <t>Escola Básica de Alapraia, Cascais</t>
  </si>
  <si>
    <t>Escola Básica Santo António, Parede, Cascais</t>
  </si>
  <si>
    <t>Escola Secundária Fernando Lopes Graça, Parede, Cascais</t>
  </si>
  <si>
    <t>Escola Básica José Cardoso Pires, São Brás, Amadora</t>
  </si>
  <si>
    <t>Escola Básica de Cascais</t>
  </si>
  <si>
    <t>Escola Básica Roque Gameiro, Reboleira, Amadora</t>
  </si>
  <si>
    <t>Escola Secundária da Amadora</t>
  </si>
  <si>
    <t>Escola Básica e Secundária Matilde Rosa Araújo, Matarraque, Cascais</t>
  </si>
  <si>
    <t>Escola Básica Cardoso Lopes, Amadora</t>
  </si>
  <si>
    <t>Escola Básica Miguel Torga, São Brás, Amadora</t>
  </si>
  <si>
    <t>Escola Básica D. Francisco Manuel Melo, Venteira, Amadora</t>
  </si>
  <si>
    <t>Escola Secundária Seomara da Costa Primo, Amadora</t>
  </si>
  <si>
    <t>Escola Básica Sophia de Mello Breyner Andresen, Brandoa, Amadora</t>
  </si>
  <si>
    <t>Escola Secundária Fernando Namora, Amadora</t>
  </si>
  <si>
    <t>Júnior (sub 21)</t>
  </si>
  <si>
    <t>Escola Básica de São Bruno, Caxias, Oeiras</t>
  </si>
  <si>
    <t>Escola Básica Vieira da Silva, Carnaxide, Oeiras</t>
  </si>
  <si>
    <t>Escola Secundária Camilo Castelo Branco, Carnaxide, Oeiras</t>
  </si>
  <si>
    <t>Escola Básica Prof. Pedro d’Orey da Cunha, Damaia, Amadora</t>
  </si>
  <si>
    <t>Escola Básica Sophia de Mello Breyner, Portela, Oeiras</t>
  </si>
  <si>
    <t>Escola Básica de Miraflores, Algés, Oeiras</t>
  </si>
  <si>
    <t>Escola Secundária de Miraflores, Algés, Oeiras</t>
  </si>
  <si>
    <t>Escola Básica Dr. Joaquim de Barros, Paço de Arcos, Oeiras</t>
  </si>
  <si>
    <t>Escola Secundária Luís de Freitas Branco, Paço de Arcos, Oeiras</t>
  </si>
  <si>
    <t>Escola Básica Conde de Oeiras, Oeiras</t>
  </si>
  <si>
    <t>Escola Básica de São Julião da Barra, Oeiras</t>
  </si>
  <si>
    <t>Escola Secundária Sebastião e Silva, Oeiras</t>
  </si>
  <si>
    <t>Escola Básica Professor Noronha Feio, Queijas, Oeiras</t>
  </si>
  <si>
    <t>Escola Secundária Professor José Augusto Lucas, Linda-a-Velha, Oeiras</t>
  </si>
  <si>
    <t>Escola Básica e Secundária Dr. Azevedo Neves, Damaia, Amadora</t>
  </si>
  <si>
    <t>Escola Básica e Secundária de Carcavelos, Cascais</t>
  </si>
  <si>
    <t>Escola Básica de Trajouce, Cascais</t>
  </si>
  <si>
    <t>Escola Básica e Secundária Frei Gonçalo de Azevedo, São Domingos de Rana, Cascais</t>
  </si>
  <si>
    <t>Escola Básica e Secundária de Alvide, Cascais</t>
  </si>
  <si>
    <t>Escola Básica e Secundária de Mães d’Água, Falagueira, Amadora</t>
  </si>
  <si>
    <t>Escola Básica e Secundária Amélia Rey Colaço, Linda-a-Velha, Oeiras</t>
  </si>
  <si>
    <t>Escola Básica João Gonçalves Zarco, Cruz Quebrada-Dafundo, Oeiras</t>
  </si>
  <si>
    <t>Escola Básica e Secundária D. João V, Damaia, Amadora</t>
  </si>
  <si>
    <t>Escola Básica e Secundária da Cidadela, Cascais</t>
  </si>
  <si>
    <t>Escola Secundária da Quinta do Marquês, Oeiras</t>
  </si>
  <si>
    <t>Salesianos de Manique - Escola</t>
  </si>
  <si>
    <t>Colégio de Alfragide</t>
  </si>
  <si>
    <t>Salesianos do Estoril – Escola</t>
  </si>
  <si>
    <t>Colégio Marista de Carcavelos</t>
  </si>
  <si>
    <t>Colégio Amor de Deus</t>
  </si>
  <si>
    <t>Associação Escola 31 de Janeiro</t>
  </si>
  <si>
    <t>Externato Nossa Senhora do Rosário</t>
  </si>
  <si>
    <t>Colégio Senhora da Boa Nova</t>
  </si>
  <si>
    <t>Santo António International School</t>
  </si>
  <si>
    <t>Lezíria e Médio Tejo</t>
  </si>
  <si>
    <t>Escola Básica de Freixianda, Ourém</t>
  </si>
  <si>
    <t>Escola Básica e Secundária de Ourém</t>
  </si>
  <si>
    <t>Escolas n.º 2 de Abrantes</t>
  </si>
  <si>
    <t>Escola Básica e Secundária Dr. Manuel Fernandes, Abrantes</t>
  </si>
  <si>
    <t>Escola Básica e Secundária Octávio Duarte Ferreira, Tramagal, Abrantes</t>
  </si>
  <si>
    <t>Escola Básica e Secundária de Mação</t>
  </si>
  <si>
    <t>Escolas do Cónego Dr. Manuel Lopes Perdigão, Ourém</t>
  </si>
  <si>
    <t>Escola Básica Cónego Dr. Manuel Lopes Perdigão, Caxarias, Ourém</t>
  </si>
  <si>
    <t>Escola Básica 4.º Conde de Ourém, Ourém</t>
  </si>
  <si>
    <t>Escola Básica e Secundária Dr.ª Judite Andrade, Sardoal</t>
  </si>
  <si>
    <t>Escola Básica e Secundária Luís de Camões, Constância</t>
  </si>
  <si>
    <t>Escola Básica e Secundária D. Miguel de Almeida, Abrantes</t>
  </si>
  <si>
    <t>Escola Básica e Secundária Dr. Solano de Abreu, Abrantes</t>
  </si>
  <si>
    <t>Escola Básica de Porto Alto, Benavente</t>
  </si>
  <si>
    <t>Escola Básica de Samora Correia, Benavente</t>
  </si>
  <si>
    <t>Escola Básica e Secundária Professor João Fernandes Pratas, Samora Correia, Benavente</t>
  </si>
  <si>
    <t>Escola Básica de Marinhais, Salvaterra de Magos</t>
  </si>
  <si>
    <t>Escola Básica do Couço, Coruche</t>
  </si>
  <si>
    <t>Escola Básica Dr. Armando Lizardo, Coruche</t>
  </si>
  <si>
    <t>Escola Secundária de Coruche</t>
  </si>
  <si>
    <t>Escolas D. Sancho I - Pontével, Cartaxo</t>
  </si>
  <si>
    <t>Escola Básica D. Sancho I, Pontével, Cartaxo</t>
  </si>
  <si>
    <t>Escola Básica e Secundária D. Maria II, Vila Nova da Barquinha</t>
  </si>
  <si>
    <t>Escolas D. Afonso Henriques, Santarém</t>
  </si>
  <si>
    <t>Escola Básica D. Manuel I, Pernes, Santarém</t>
  </si>
  <si>
    <t>Escola Básica de Alcanede, Santarém</t>
  </si>
  <si>
    <t>Escola Básica Manuel Figueiredo, Torres Novas</t>
  </si>
  <si>
    <t>Escola Secundária Maria Lamas, Torres Novas</t>
  </si>
  <si>
    <t>Escola Básica Duarte Lopes, Benavente</t>
  </si>
  <si>
    <t>Escola Secundária de Benavente</t>
  </si>
  <si>
    <t>Escolas da Golegã, Azinhaga e Pombalinho, Golegã</t>
  </si>
  <si>
    <t>Escola Básica e Secundária Mestre Martins Correia, Golegã</t>
  </si>
  <si>
    <t>Escola Básica e Secundária da Chamusca</t>
  </si>
  <si>
    <t>Escolas Marinhas do Sal, Rio Maior</t>
  </si>
  <si>
    <t>Escola Básica de Marinhas do Sal, Rio Maior</t>
  </si>
  <si>
    <t>Escola Básica Fernando Casimiro Pereira da Silva, Rio Maior</t>
  </si>
  <si>
    <t>Escola Básica e Secundária Pedro Ferreiro, Ferreira do Zêzere</t>
  </si>
  <si>
    <t>Escola Básica de Azambuja</t>
  </si>
  <si>
    <t>Escola Secundária da Azambuja</t>
  </si>
  <si>
    <t>Escolas Alexandre Herculano, Santarém</t>
  </si>
  <si>
    <t>Escola Básica Alexandre Herculano, Santarém</t>
  </si>
  <si>
    <t>Escola Básica D. João II, Santarém</t>
  </si>
  <si>
    <t>Escola Secundária Sá da Bandeira, Santarém</t>
  </si>
  <si>
    <t>Escolas Vale Aveiras, Azambuja</t>
  </si>
  <si>
    <t>Escola Básica Vale Aveiras, Aveiras de Cima, Azambuja</t>
  </si>
  <si>
    <t>Escola Básica Dr. Ruy de Andrade, Entroncamento</t>
  </si>
  <si>
    <t>Escola Secundária do Entroncamento</t>
  </si>
  <si>
    <t>Escola Básica e Secundária José Relvas, Alpiarça</t>
  </si>
  <si>
    <t>Escolas do Alto da Azambuja</t>
  </si>
  <si>
    <t>Escola Básica de Manique do Intendente, Azambuja</t>
  </si>
  <si>
    <t>Escolas Dr. Ginestal Machado, Santarém</t>
  </si>
  <si>
    <t>Escola Básica Mem Ramires, Santarém</t>
  </si>
  <si>
    <t>Escola Secundária Dr. Ginestal Machado, Santarém</t>
  </si>
  <si>
    <t>Escola Básica e Secundária de Salvaterra de Magos</t>
  </si>
  <si>
    <t>Escola Básica D. Nuno Álvares Pereira, Tomar</t>
  </si>
  <si>
    <t>Escola Secundária de Santa Maria do Olival, Tomar</t>
  </si>
  <si>
    <t>Escola Básica Febo Moniz, Almeirim</t>
  </si>
  <si>
    <t>Escola Secundária Marquesa de Alorna, Almeirim</t>
  </si>
  <si>
    <t>Escolas Marcelino Mesquita do Cartaxo</t>
  </si>
  <si>
    <t>Escola Básica Marcelino Mesquita, Cartaxo</t>
  </si>
  <si>
    <t>Escola Secundária do Cartaxo</t>
  </si>
  <si>
    <t>Escola Básica Dr. António Chora Barroso, Torres Novas</t>
  </si>
  <si>
    <t>Escola Básica e Secundária Artur Gonçalves, Torres Novas</t>
  </si>
  <si>
    <t>Escola Básica Dr. Anastácio Gonçalves, Alcanena</t>
  </si>
  <si>
    <t>Escola Secundária de Alcanena</t>
  </si>
  <si>
    <t>Escola Básica de Santa Iria, Tomar</t>
  </si>
  <si>
    <t>Escola Básica Gualdim Pais, Tomar</t>
  </si>
  <si>
    <t>Escola Secundária Jacôme Ratton, Tomar</t>
  </si>
  <si>
    <t>Escola Secundária Dr. Augusto César da Silva Ferreira, Rio Maior</t>
  </si>
  <si>
    <t>Escola Profissional de Desenvolvimento Rural de Abrantes, Mouriscas, Abrantes</t>
  </si>
  <si>
    <t>Centro de Estudos de Fátima</t>
  </si>
  <si>
    <t>Centro de Reabilitação e Integração de Torrejano</t>
  </si>
  <si>
    <t>Colégio do Sagrado Coração de Maria</t>
  </si>
  <si>
    <t>Escola Profissional Vale do Tejo</t>
  </si>
  <si>
    <t>Escola Profissional de Coruche</t>
  </si>
  <si>
    <t>Escola Profissional de Salvaterra de Magos</t>
  </si>
  <si>
    <t>Lisboa Cidade</t>
  </si>
  <si>
    <t>Escola Básica e Secundária Josefa de Óbidos, Lisboa</t>
  </si>
  <si>
    <t>Escola Básica de São Vicente/Telheiras, Lisboa</t>
  </si>
  <si>
    <t>Escola Básica de Telheiras, Lisboa</t>
  </si>
  <si>
    <t>Escola Secundária Vergílio Ferreira, Lisboa</t>
  </si>
  <si>
    <t>Escolas do Restelo, Lisboa</t>
  </si>
  <si>
    <t>Escola Básica Paula Vicente, Lisboa</t>
  </si>
  <si>
    <t>Escola Secundária do Restelo, Lisboa</t>
  </si>
  <si>
    <t>Escola Básica Patrício Prazeres, Lisboa</t>
  </si>
  <si>
    <t>Escola Básica Professor Lindley Cintra, Lisboa</t>
  </si>
  <si>
    <t>Escola Secundária do Lumiar, Lisboa</t>
  </si>
  <si>
    <t>Escolas das Olaias, Lisboa</t>
  </si>
  <si>
    <t>Escola Básica das Olaias, Lisboa</t>
  </si>
  <si>
    <t>Escola Básica Fernando Pessoa, Lisboa</t>
  </si>
  <si>
    <t>Escolas Marquesa de Alorna, Lisboa</t>
  </si>
  <si>
    <t>Escola Básica Marquesa de Alorna, Lisboa</t>
  </si>
  <si>
    <t>Escola Básica Francisco de Arruda, Lisboa</t>
  </si>
  <si>
    <t>Escola Básica Damião de Góis, Lisboa</t>
  </si>
  <si>
    <t>Escola Básica de Lóios, Lisboa</t>
  </si>
  <si>
    <t>Escola Básica João dos Santos, Lisboa</t>
  </si>
  <si>
    <t>Escola Básica Luiza Neto Jorge, Lisboa</t>
  </si>
  <si>
    <t>Escola Básica n.º 195 de Lisboa</t>
  </si>
  <si>
    <t>Escola Secundária D. Dinis, Lisboa</t>
  </si>
  <si>
    <t>Escola Básica e Secundária Luís António Verney, Lisboa</t>
  </si>
  <si>
    <t>Escola Básica do Bairro Padre Cruz, Lisboa</t>
  </si>
  <si>
    <t>Escolas Piscinas - Olivais, Lisboa</t>
  </si>
  <si>
    <t>Escola Básica de Piscinas, Lisboa</t>
  </si>
  <si>
    <t>Escola Básica Prof. Delfim Santos, Lisboa</t>
  </si>
  <si>
    <t>Escola Secundária D. Pedro V, Lisboa</t>
  </si>
  <si>
    <t>Escola Básica dos Olivais, Lisboa</t>
  </si>
  <si>
    <t>Artística</t>
  </si>
  <si>
    <t>Escola Secundária António Damásio, Lisboa</t>
  </si>
  <si>
    <t>Escolas Manuel da Maia, Lisboa</t>
  </si>
  <si>
    <t>Escola Básica Manuel da Maia, Lisboa</t>
  </si>
  <si>
    <t>Escolas do Alto do Lumiar, Lisboa</t>
  </si>
  <si>
    <t>Escola Básica do Alto do Lumiar, Lisboa</t>
  </si>
  <si>
    <t>Escola Básica Eugénio dos Santos, Lisboa</t>
  </si>
  <si>
    <t>Escola Secundária Rainha Dona Leonor, Lisboa</t>
  </si>
  <si>
    <t>Escolas Luís de Camões, Lisboa</t>
  </si>
  <si>
    <t>Escola Básica Luís de Camões, Lisboa</t>
  </si>
  <si>
    <t>Escola Básica Almirante Gago Coutinho, Lisboa</t>
  </si>
  <si>
    <t>Escola Secundária Padre António Vieira, Lisboa</t>
  </si>
  <si>
    <t>Escola Básica Pedro de Santarém, Lisboa</t>
  </si>
  <si>
    <t>Escola Secundária José Gomes Ferreira, Lisboa</t>
  </si>
  <si>
    <t>Grupo</t>
  </si>
  <si>
    <t>Escolas Quinta de Marrocos, Lisboa</t>
  </si>
  <si>
    <t>Escola Básica da Quinta de Marrocos, Lisboa</t>
  </si>
  <si>
    <t>Escola Básica Pintor Almada Negreiros, Lisboa</t>
  </si>
  <si>
    <t>Escola Básica e Secundária Passos Manuel, Lisboa</t>
  </si>
  <si>
    <t>Escola Básica Nuno Gonçalves, Lisboa</t>
  </si>
  <si>
    <t>Escola Básica Sampaio Garrido, Lisboa</t>
  </si>
  <si>
    <t>Escola Secundária D. Luísa de Gusmão, Lisboa</t>
  </si>
  <si>
    <t>Escola Básica e Secundária D. Filipa de Lencastre, Lisboa</t>
  </si>
  <si>
    <t>Escola Básica e Secundária Gil Vicente, Lisboa</t>
  </si>
  <si>
    <t>Escola Básica do Parque das Nações, Lisboa</t>
  </si>
  <si>
    <t>Escola Básica Vasco da Gama, Lisboa</t>
  </si>
  <si>
    <t>Escola Secundária Eça de Queirós, Lisboa</t>
  </si>
  <si>
    <t>Escola Secundária Maria Amália Vaz de Carvalho, Lisboa</t>
  </si>
  <si>
    <t>Escola Secundária Camões, Lisboa</t>
  </si>
  <si>
    <t>Escola Secundária Marquês de Pombal, Lisboa</t>
  </si>
  <si>
    <t>Escola Artística António Arroio, Lisboa</t>
  </si>
  <si>
    <t>Escola Artística de Música do Conservatório Nacional, Lisboa</t>
  </si>
  <si>
    <t>Escola Profissional de Ciências Geográficas, Lisboa</t>
  </si>
  <si>
    <t>Escola Secundária Rainha Dona Amélia, Lisboa</t>
  </si>
  <si>
    <t>Escola Secundária Pedro Nunes, Lisboa</t>
  </si>
  <si>
    <t>Academia de Música de Santa Cecília</t>
  </si>
  <si>
    <t>Colégio de Santa Maria</t>
  </si>
  <si>
    <t>Externato de S. José</t>
  </si>
  <si>
    <t>Lycée Français Charles Lepièrre</t>
  </si>
  <si>
    <t>Externato da Luz</t>
  </si>
  <si>
    <t>Colégio Moderno</t>
  </si>
  <si>
    <t>Escola do Grémio de Instrução Liberal de Campo de Ourique</t>
  </si>
  <si>
    <t>Externato Liceal das Casas de S. Vicente de Paulo</t>
  </si>
  <si>
    <t>Colégio Valsassina</t>
  </si>
  <si>
    <t>Colégio Cesário Verde</t>
  </si>
  <si>
    <t>Centro de Educação e Desenvolvimento Jacob Rodrigues Pereira (Casa Pia)</t>
  </si>
  <si>
    <t>Centro de Educação e Desenvolvimento D. Maria Pia (Casa Pia)</t>
  </si>
  <si>
    <t>Centro de Educação e Desenvolvimento Nossa Senhora da Conceição (Casa Pia)</t>
  </si>
  <si>
    <t>Centro de Educação e Desenvolvimento Pina Manique - Casa Pia de Lisboa</t>
  </si>
  <si>
    <t>Colégio Militar</t>
  </si>
  <si>
    <t>Salesianos de Lisboa - Colégio Oficinas de São José</t>
  </si>
  <si>
    <t>Colégio de Stª Doroteia</t>
  </si>
  <si>
    <t>Escola Profissional de Comércio de Lisboa</t>
  </si>
  <si>
    <t>Escola Profissional de Hotelaria e Turismo de Lisboa</t>
  </si>
  <si>
    <t>Instituto Militar dos Pupilos do Exército</t>
  </si>
  <si>
    <t>Instituto para o Desenvolvimento Social</t>
  </si>
  <si>
    <t>Redbridge School</t>
  </si>
  <si>
    <t>Associação Ester Janz</t>
  </si>
  <si>
    <t>Colégio Mira Rio</t>
  </si>
  <si>
    <t>LOVFX</t>
  </si>
  <si>
    <t>Escola Básica do Bom Sucesso, Alverca do Ribatejo, Vila Franca de Xira</t>
  </si>
  <si>
    <t>Escola Básica Dr. Vasco Moniz, Vila Franca de Xira</t>
  </si>
  <si>
    <t>Escola Secundária Alves Redol, Vila Franca de Xira</t>
  </si>
  <si>
    <t>Escola Básica Aristides de Sousa Mendes, Póvoa de Santa Iria, Vila Franca de Xira</t>
  </si>
  <si>
    <t>Escola Básica e Secundária D. Martinho Vaz de Castelo Branco, Póvoa de Santa Iria, Vila Franca de Xira</t>
  </si>
  <si>
    <t>Escolas de Alhandra, Sobralinho e São João dos Montes, Vila Franca de Xira</t>
  </si>
  <si>
    <t>Escola Básica Soeiro Pereira Gomes, Alhandra, Vila Franca de Xira</t>
  </si>
  <si>
    <t>Escola Básica e Secundária de Vialonga, Vila Franca de Xira</t>
  </si>
  <si>
    <t>Escola Básica Pedro Jacques de Magalhães, Alverca do Ribatejo, Vila Franca de Xira</t>
  </si>
  <si>
    <t>Escola Básica da Pontinha, Odivelas</t>
  </si>
  <si>
    <t>Escola Secundária Braamcamp Freire, Pontinha, Odivelas</t>
  </si>
  <si>
    <t>Escola Secundária Pedro Alexandrino, Póvoa de Santo Adrião, Odivelas</t>
  </si>
  <si>
    <t>Escola Básica Carlos Paredes, Póvoa de Santo Adrião, Odivelas</t>
  </si>
  <si>
    <t>Escola Básica de Camarate, Loures</t>
  </si>
  <si>
    <t>Escola Básica de Bucelas, Loures</t>
  </si>
  <si>
    <t>Escola Secundária Dr. António Carvalho Figueiredo, Loures</t>
  </si>
  <si>
    <t>Escolas de Catujal - Unhos, Loures</t>
  </si>
  <si>
    <t>Escola Básica de Unhos, Catujal, Loures</t>
  </si>
  <si>
    <t>Escola Básica do Catujal, Loures</t>
  </si>
  <si>
    <t>Escolas de Portela e Moscavide, Loures</t>
  </si>
  <si>
    <t>Escola Básica Gaspar Correia, Portela, Loures</t>
  </si>
  <si>
    <t>Escola Secundária do Arco-Íris, Portela, Loures</t>
  </si>
  <si>
    <t>Escola Básica e Secundária Professor Reynaldo dos Santos, Vila Franca de Xira</t>
  </si>
  <si>
    <t>Escola Básica Vasco Santana, Ramada, Odivelas</t>
  </si>
  <si>
    <t>Escola Básica de Moinhos da Arroja, Odivelas</t>
  </si>
  <si>
    <t>Escola Básica Padre José Rota, Forte da Casa, Vila Franca de Xira</t>
  </si>
  <si>
    <t>Escola Secundária do Forte da Casa, Vila Franca de Xira</t>
  </si>
  <si>
    <t>Escola Básica Avelar Brotero, Odivelas</t>
  </si>
  <si>
    <t>Escola Secundária de Odivelas</t>
  </si>
  <si>
    <t>Escola Básica António Gedeão, Odivelas</t>
  </si>
  <si>
    <t>Escola Básica de Castanheiros, Caneças, Odivelas</t>
  </si>
  <si>
    <t>Escola Secundária de Caneças, Odivelas</t>
  </si>
  <si>
    <t>Escolas D. Dinis, Odivelas</t>
  </si>
  <si>
    <t>Escola Básica D. Dinis, Odivelas</t>
  </si>
  <si>
    <t>Escolas Luís de Sttau Monteiro, Loures</t>
  </si>
  <si>
    <t>Escola Básica Luís de Sttau Monteiro, Loures</t>
  </si>
  <si>
    <t>Escolas João Villaret, Loures</t>
  </si>
  <si>
    <t>Escola Básica João Villaret, Loures</t>
  </si>
  <si>
    <t>Escola Básica General Humberto Delgado, Santo António dos Cavaleiros, Loures</t>
  </si>
  <si>
    <t>Escola Secundária José Cardoso Pires, Loures</t>
  </si>
  <si>
    <t>Escola Básica Maria Veleda, Loures</t>
  </si>
  <si>
    <t>Escola Secundária José Afonso, Loures</t>
  </si>
  <si>
    <t>Escolas da Bobadela, Loures</t>
  </si>
  <si>
    <t>Escola Básica da Bobadela, Loures</t>
  </si>
  <si>
    <t>Escolas de Santa Iria de Azóia, Loures</t>
  </si>
  <si>
    <t>Escola Básica de Santa Iria de Azoia, Loures</t>
  </si>
  <si>
    <t>Escolas de São João da Talha, Loures</t>
  </si>
  <si>
    <t>Escola Básica de São João da Talha, Bairro do Estacal Novo, Loures</t>
  </si>
  <si>
    <t>Escola Secundária de São João da Talha, Loures</t>
  </si>
  <si>
    <t>Escolas Eduardo Gageiro, Loures</t>
  </si>
  <si>
    <t>Escola Básica Bartolomeu Dias, Sacavém, Loures</t>
  </si>
  <si>
    <t>Escola Secundária de Sacavém, Loures</t>
  </si>
  <si>
    <t>Escola Básica D. António de Ataíde, Castanheira do Ribatejo, Vila Franca de Xira</t>
  </si>
  <si>
    <t>Escola Secundária Gago Coutinho, Alverca do Ribatejo, Vila Franca de Xira</t>
  </si>
  <si>
    <t>Escola Secundária de Camarate, Loures</t>
  </si>
  <si>
    <t>Escola Secundária da Ramada, Odivelas</t>
  </si>
  <si>
    <t>Escola Profissional Agrícola D. Dinis - Paiã, Odivelas</t>
  </si>
  <si>
    <t>Instituto Profissional de Transportes</t>
  </si>
  <si>
    <t>Oeste</t>
  </si>
  <si>
    <t>Escola Básica D. Luís de Ataíde, Peniche</t>
  </si>
  <si>
    <t>Escola Básica Visconde de Chanceleiros, Merceana, Alenquer</t>
  </si>
  <si>
    <t>Escola Básica de Arranhó, Arruda dos Vinhos</t>
  </si>
  <si>
    <t>Escola Básica de Arruda dos Vinhos</t>
  </si>
  <si>
    <t>Escolas D. Lourenço Vicente, Lourinhã</t>
  </si>
  <si>
    <t>Escola Básica de Ribamar, Lourinhã</t>
  </si>
  <si>
    <t>Escola Básica Dr. João das Regras, Lourinhã</t>
  </si>
  <si>
    <t>Escola Básica Dr. Afonso Rodrigues Pereira, Lourinhã</t>
  </si>
  <si>
    <t>Escola Secundária Dr. João Manuel da Costa Delgado, Lourinhã</t>
  </si>
  <si>
    <t>Escola Básica da Venda do Pinheiro, Mafra</t>
  </si>
  <si>
    <t>Escola Básica de Atouguia da Baleia, Peniche</t>
  </si>
  <si>
    <t>Escolas da Benedita, Alcobaça</t>
  </si>
  <si>
    <t>Escola Básica da Benedita, Alcobaça</t>
  </si>
  <si>
    <t>Escola Básica e Secundária António Bento Franco, Ericeira, Mafra</t>
  </si>
  <si>
    <t>Escola Básica do Carregado, Alenquer</t>
  </si>
  <si>
    <t>Escola Básica de Santa Catarina, Caldas da Rainha</t>
  </si>
  <si>
    <t>Escola Secundária Rafael Bordalo Pinheiro, Caldas da Rainha</t>
  </si>
  <si>
    <t>Escola Básica e Secundária Amadeu Gaudêncio, Nazaré</t>
  </si>
  <si>
    <t>Escolas do Cadaval</t>
  </si>
  <si>
    <t>Escola Básica e Secundária do Cadaval</t>
  </si>
  <si>
    <t>Escola Básica Pêro de Alenquer, Alenquer</t>
  </si>
  <si>
    <t>Escola Secundária Damião de Goes, Alenquer</t>
  </si>
  <si>
    <t>Escolas da Abrigada, Alenquer</t>
  </si>
  <si>
    <t>Escola Básica de Abrigada, Alenquer</t>
  </si>
  <si>
    <t>Escolas de São Gonçalo, Torres Vedras</t>
  </si>
  <si>
    <t>Escola Básica de Freiria, Torres Vedras</t>
  </si>
  <si>
    <t>Escola Básica São Gonçalo, Torres Vedras</t>
  </si>
  <si>
    <t>Escolas Henriques Nogueira, Torres Vedras</t>
  </si>
  <si>
    <t>Escola Básica do Maxial, Torres Vedras</t>
  </si>
  <si>
    <t>Escola Secundária Henriques Nogueira, Torres Vedras</t>
  </si>
  <si>
    <t>Escola Básica Gaspar Campello, Torres Vedras</t>
  </si>
  <si>
    <t>Escola Básica Padre Vítor Melícias, Torres Vedras</t>
  </si>
  <si>
    <t>Escola Básica de Óbidos</t>
  </si>
  <si>
    <t>Escola Básica do Alvito, Óbidos</t>
  </si>
  <si>
    <t>Escola Básica e Secundária Josefa de Óbidos, Óbidos</t>
  </si>
  <si>
    <t>Escola Básica e Secundária Fernão do Pó, Bombarral</t>
  </si>
  <si>
    <t>Escola Básica e Secundária de São Martinho do Porto, Alcobaça</t>
  </si>
  <si>
    <t>Escola Básica e Secundária Professor Armando de Lucena, Malveira, Mafra</t>
  </si>
  <si>
    <t>Escola Básica de Mafra</t>
  </si>
  <si>
    <t>Escolas Madeira Torres, Torres Vedras</t>
  </si>
  <si>
    <t>Escola Básica Padre Francisco Soares, Torres Vedras</t>
  </si>
  <si>
    <t>Escola Secundária Madeira Torres, Torres Vedras</t>
  </si>
  <si>
    <t>Escola Básica D. João II, Caldas da Rainha</t>
  </si>
  <si>
    <t>Escola Básica de Santo Onofre, Caldas da Rainha</t>
  </si>
  <si>
    <t>Escola Secundária Raul Proença, Caldas da Rainha</t>
  </si>
  <si>
    <t>Escola Básica de Peniche</t>
  </si>
  <si>
    <t>Escola Básica e Secundária Joaquim Inácio da Cruz Sobral, Sobral de Monte Agraço</t>
  </si>
  <si>
    <t>Escola Básica de Alcobaça</t>
  </si>
  <si>
    <t>Escola Básica de Pataias, Alcobaça</t>
  </si>
  <si>
    <t>Escola Básica e Secundária D. Pedro I, Alcobaça</t>
  </si>
  <si>
    <t>Escola Básica Frei Estevão Martins, Alcobaça</t>
  </si>
  <si>
    <t>Escola Básica n.º 1 de Pataias, Alcobaça</t>
  </si>
  <si>
    <t>Escola Secundária D. Inês de Castro, Alcobaça</t>
  </si>
  <si>
    <t>Escola Secundária José Saramago, Mafra</t>
  </si>
  <si>
    <t>Escola Secundária de Peniche</t>
  </si>
  <si>
    <t>Externato Cooperativo da Benedita</t>
  </si>
  <si>
    <t>Externato de Penafirme</t>
  </si>
  <si>
    <t>Colégio Verde Água</t>
  </si>
  <si>
    <t>Península de Setúbal</t>
  </si>
  <si>
    <t>Escolas de Santo André, Barreiro</t>
  </si>
  <si>
    <t>Escola Básica da Quinta da Lomba, Barreiro</t>
  </si>
  <si>
    <t>Escola Secundária de Santo André, Barreiro</t>
  </si>
  <si>
    <t>Escola Básica El Rei D. Manuel I, Alcochete</t>
  </si>
  <si>
    <t>Escola Secundária de Alcochete</t>
  </si>
  <si>
    <t>Escola Básica e Secundária de Santo António, Barreiro</t>
  </si>
  <si>
    <t>Escola Básica e Secundária José Saramago, Poceirão, Palmela</t>
  </si>
  <si>
    <t>Escolas de Pegões, Canha e Santo Isidro, Montijo</t>
  </si>
  <si>
    <t>Escola Básica de Pegões, Canha e Santo Isidro, Montijo</t>
  </si>
  <si>
    <t>Escolas do Barreiro</t>
  </si>
  <si>
    <t>Escola Básica D. Luís de Mendonça Furtado, Barreiro</t>
  </si>
  <si>
    <t>Escolas da Trafaria, Almada</t>
  </si>
  <si>
    <t>Escola Básica da Trafaria, Almada</t>
  </si>
  <si>
    <t>Escola Básica Elias Garcia, Sobreda, Almada</t>
  </si>
  <si>
    <t>Escola Básica de Monte da Caparica, Almada</t>
  </si>
  <si>
    <t>Escolas Augusto Cabrita, Barreiro</t>
  </si>
  <si>
    <t>Escola Básica Padre Abílio Mendes, Barreiro</t>
  </si>
  <si>
    <t>Escola Secundária Augusto Cabrita, Barreiro</t>
  </si>
  <si>
    <t>Escolas Michel Giacometti, Sesimbra</t>
  </si>
  <si>
    <t>Escola Básica e Secundária Michel Giacometti, Quinta do Conde, Sesimbra</t>
  </si>
  <si>
    <t>Escola Básica de Vale de Milhaços, Seixal</t>
  </si>
  <si>
    <t>Escola Básica Carlos Ribeiro, Pinhal de Frades, Seixal</t>
  </si>
  <si>
    <t>Escola Básica Nun’Álvares, Arrentela, Seixal</t>
  </si>
  <si>
    <t>Escolas Dr. António Augusto Louro, Seixal</t>
  </si>
  <si>
    <t>Escola Básica Dr. António Augusto Louro, Arrentela, Seixal</t>
  </si>
  <si>
    <t>Escolas Pedro Eanes Lobato, Seixal</t>
  </si>
  <si>
    <t>Escola Básica Pedro Eanes Lobato, Amora, Seixal</t>
  </si>
  <si>
    <t>Escolas de Casquilhos, Barreiro</t>
  </si>
  <si>
    <t>Escola Básica da Quinta Nova da Telha, Alto do Seixalinho, Barreiro</t>
  </si>
  <si>
    <t>Escola Secundária de Casquilhos, Barreiro</t>
  </si>
  <si>
    <t>Escola Básica D. João I, Baixa da Banheira, Moita</t>
  </si>
  <si>
    <t>Escola Básica de Vale da Amoreira, Moita</t>
  </si>
  <si>
    <t>Escola Secundária da Baixa da Banheira, Vale da Amoreira, Moita</t>
  </si>
  <si>
    <t>Escola Básica do Castelo, Sesimbra</t>
  </si>
  <si>
    <t>Escola Secundária de Sampaio, Sesimbra</t>
  </si>
  <si>
    <t>Escola Básica da Costa da Caparica, Almada</t>
  </si>
  <si>
    <t>Escola Básica de Vila Nova da Caparica, Almada</t>
  </si>
  <si>
    <t>Escola Básica e Secundária de Monte da Caparica, Almada</t>
  </si>
  <si>
    <t>Escola Básica D. António da Costa, Almada</t>
  </si>
  <si>
    <t>Escola Secundária Emídio Navarro, Almada</t>
  </si>
  <si>
    <t>Escola Básica Comandante Conceição e Silva, Cova da Piedade, Almada</t>
  </si>
  <si>
    <t>Escola Secundária António Gedeão, Cova da Piedade, Almada</t>
  </si>
  <si>
    <t>Escola Básica de Alembrança, Feijó, Almada</t>
  </si>
  <si>
    <t>Escola Secundária Romeu Correia, Feijó, Almada</t>
  </si>
  <si>
    <t>Escolas José Afonso, Moita</t>
  </si>
  <si>
    <t>Escola Básica José Afonso, Alhos Vedros, Moita</t>
  </si>
  <si>
    <t>Escola Básica de Aranguez, Setúbal</t>
  </si>
  <si>
    <t>Escola Secundária Sebastião da Gama, Setúbal</t>
  </si>
  <si>
    <t>Escola Básica e Secundária Ordem de Sant´Iago, Setúbal</t>
  </si>
  <si>
    <t>Escolas de Azeitão, Setúbal</t>
  </si>
  <si>
    <t>Escola Básica de Azeitão, Vila Nogueira de Azeitão, Setúbal</t>
  </si>
  <si>
    <t>Escola Básica Álvaro Velho, Lavradio, Barreiro</t>
  </si>
  <si>
    <t>Escola Básica Navegador Rodrigues Soromenho, Sesimbra</t>
  </si>
  <si>
    <t>Escolas de Palmela</t>
  </si>
  <si>
    <t>Escola Básica Hermenegildo Capelo, Palmela</t>
  </si>
  <si>
    <t>Escolas Mouzinho da Silveira, Moita</t>
  </si>
  <si>
    <t>Escola Básica Mouzinho da Silveira, Baixa da Banheira, Moita</t>
  </si>
  <si>
    <t>Escola Básica Luísa Todi, Setúbal</t>
  </si>
  <si>
    <t>Escolas João de Barros, Seixal</t>
  </si>
  <si>
    <t>Escola Básica de Corroios, Seixal</t>
  </si>
  <si>
    <t>Escola Secundária João de Barros, Corroios, Seixal</t>
  </si>
  <si>
    <t>Escolas Terras de Larus, Seixal</t>
  </si>
  <si>
    <t>Escola Básica da Cruz de Pau, Seixal</t>
  </si>
  <si>
    <t>Escola Básica Paulo da Gama, Amora, Seixal</t>
  </si>
  <si>
    <t>Escola Básica de Fragata do Tejo, Moita</t>
  </si>
  <si>
    <t>Escola Básica D. Pedro II, Moita</t>
  </si>
  <si>
    <t>Escola Secundária da Moita</t>
  </si>
  <si>
    <t>Escola Básica Barbosa du Bocage, Setúbal</t>
  </si>
  <si>
    <t>Escolas do Montijo</t>
  </si>
  <si>
    <t>Escola Básica D. Pedro Varela, Montijo</t>
  </si>
  <si>
    <t>Escola Básica do Miradouro de Alfazina, Monte de Caparica, Almada</t>
  </si>
  <si>
    <t>Escola Básica José Maria dos Santos, Pinhal Novo, Palmela</t>
  </si>
  <si>
    <t>Escola Básica e Secundária Lima de Freitas, Setúbal</t>
  </si>
  <si>
    <t>Escola Básica de Vale Rosal, Vale Fetal, Almada</t>
  </si>
  <si>
    <t>Escola Secundária Daniel Sampaio, Sobreda, Almada</t>
  </si>
  <si>
    <t>Escola Básica e Secundária Professor Ruy Luís Gomes, Laranjeiro, Almada</t>
  </si>
  <si>
    <t>Escola Básica e Secundária Anselmo de Andrade, Almada</t>
  </si>
  <si>
    <t>Escola Básica e Secundária Alfredo da Silva, Barreiro</t>
  </si>
  <si>
    <t>Escola Básica da Boa Água, Quinta do Conde, Sesimbra</t>
  </si>
  <si>
    <t>Escola Básica e Secundária Francisco Simões, Laranjeiro, Almada</t>
  </si>
  <si>
    <t>Escola Básica do Esteval, Montijo</t>
  </si>
  <si>
    <t>Escola Secundária Poeta Joaquim Serra, Montijo</t>
  </si>
  <si>
    <t>Escola Secundária Dom Manuel Martins, Setúbal</t>
  </si>
  <si>
    <t>Escola Secundária Alfredo dos Reis Silveira, Cavadas, Seixal</t>
  </si>
  <si>
    <t>Escola Secundária du Bocage, Setúbal</t>
  </si>
  <si>
    <t>Escola Secundária D. João II, Setúbal</t>
  </si>
  <si>
    <t>Escola Secundária Dr. José Afonso, Arrentela, Seixal</t>
  </si>
  <si>
    <t>Escola Secundária de Cacilhas-Tejo, Almada</t>
  </si>
  <si>
    <t>Escola Secundária Fernão Mendes Pinto, Pragal, Almada</t>
  </si>
  <si>
    <t>Escola Secundária Jorge Peixinho, Montijo</t>
  </si>
  <si>
    <t>Escola Secundária Manuel Cargaleiro, Amora, Seixal</t>
  </si>
  <si>
    <t>Escola Secundária da Amora, Seixal</t>
  </si>
  <si>
    <t>Escola Secundária de Palmela</t>
  </si>
  <si>
    <t>Escola Secundária de Pinhal Novo, Palmela</t>
  </si>
  <si>
    <t>Colégio Minerva - Espaço Casquilhos</t>
  </si>
  <si>
    <t>Colégio Atlântico</t>
  </si>
  <si>
    <t>Externato "Frei Luís de Sousa"</t>
  </si>
  <si>
    <t>Colégio do Vale</t>
  </si>
  <si>
    <t>Colégio Guadalupe</t>
  </si>
  <si>
    <t>Escola Profissional Agostinho Roseta - Sesimbra</t>
  </si>
  <si>
    <t>Colégio Campo de Flores</t>
  </si>
  <si>
    <t>Sintra</t>
  </si>
  <si>
    <t>Escolas D. João II, Sintra</t>
  </si>
  <si>
    <t>Escola Básica e Secundária Rainha D. Leonor de Lencastre, São Marcos, Sintra</t>
  </si>
  <si>
    <t>Escolas Leal da Câmara, Sintra</t>
  </si>
  <si>
    <t>Escola Básica Padre Alberto Neto, Rio de Mouro, Sintra</t>
  </si>
  <si>
    <t>Escola Secundária Leal da Câmara, Rio de Mouro, Sintra</t>
  </si>
  <si>
    <t>Escolas Alto dos Moinhos, Sintra</t>
  </si>
  <si>
    <t>Escolas Aqua Alba, Agualva, Sintra</t>
  </si>
  <si>
    <t>Escola Básica António Sérgio, Cacém, Sintra</t>
  </si>
  <si>
    <t>Escola Secundária Ferreira Dias, Agualva, Sintra</t>
  </si>
  <si>
    <t>Escolas de Mem Martins, Sintra</t>
  </si>
  <si>
    <t>Escola Básica Maria Alberta Menéres, Tapada das Mercês, Sintra</t>
  </si>
  <si>
    <t>Escola Secundária de Mem Martins, Sintra</t>
  </si>
  <si>
    <t>Escolas D. Carlos I, Sintra</t>
  </si>
  <si>
    <t>Escola Básica D. Carlos I, Sintra</t>
  </si>
  <si>
    <t>Escolas Alfredo da Silva, Sintra</t>
  </si>
  <si>
    <t>Escola Básica e Secundária Alfredo da Silva, Albarraque, Sintra</t>
  </si>
  <si>
    <t>Escolas Lapiás, Sintra</t>
  </si>
  <si>
    <t>Escola Básica e Secundária Dr. Rui Grácio, Montelavar, Sintra</t>
  </si>
  <si>
    <t>Escolas do Algueirão, Sintra</t>
  </si>
  <si>
    <t>Escola Básica e Secundária Mestre Domingos Saraiva, Algueirão, Sintra</t>
  </si>
  <si>
    <t>Escolas Agualva Mira Sintra, Sintra</t>
  </si>
  <si>
    <t>Escola Básica D. Domingos Jardo, Mira Sintra, Sintra</t>
  </si>
  <si>
    <t>Escola Secundária Matias Aires, Agualva, Sintra</t>
  </si>
  <si>
    <t>Escolas Ferreira de Castro, Sintra</t>
  </si>
  <si>
    <t>Escola Básica Ferreira de Castro, Ouressa, Sintra</t>
  </si>
  <si>
    <t>Escolas Professor Agostinho da Silva, Sintra</t>
  </si>
  <si>
    <t>Escola Básica Professor Agostinho da Silva, Casal de Cambra, Sintra</t>
  </si>
  <si>
    <t>Escolas Visconde de Juromenha, Sintra</t>
  </si>
  <si>
    <t>Escola Básica Visconde de Juromenha, Mem Martins, Sintra</t>
  </si>
  <si>
    <t>Escolas de Queluz-Belas, Sintra</t>
  </si>
  <si>
    <t>Escola Básica e Secundária Padre Alberto Neto, Queluz, Sintra</t>
  </si>
  <si>
    <t>Escola Básica Professor Galopim de Carvalho, Pendão, Sintra</t>
  </si>
  <si>
    <t>Escolas Escultor Francisco dos Santos, Sintra</t>
  </si>
  <si>
    <t>Escola Básica Escultor Francisco dos Santos, Fitares, Sintra</t>
  </si>
  <si>
    <t>Escolas Miguel Torga, Sintra</t>
  </si>
  <si>
    <t>Escola Básica D. Pedro IV, Monte Abraão, Sintra</t>
  </si>
  <si>
    <t>Escola Secundária Miguel Torga, Monte Abraão, Sintra</t>
  </si>
  <si>
    <t>Escolas de Massamá, Sintra</t>
  </si>
  <si>
    <t>Escola Básica Professor Egas Moniz, Massamá, Sintra</t>
  </si>
  <si>
    <t>Escola Secundária Stuart Carvalhais, Massamá, Sintra</t>
  </si>
  <si>
    <t>Escolas Ruy Belo, Sintra</t>
  </si>
  <si>
    <t>Escola Básica Ruy Belo, Queluz, Sintra</t>
  </si>
  <si>
    <t>Escolas Monte da Lua, Sintra</t>
  </si>
  <si>
    <t>Escola Básica D. Fernando II, Sintra</t>
  </si>
  <si>
    <t>Escola Básica de Colares, Sintra</t>
  </si>
  <si>
    <t>Escola Secundária de Santa Maria, Sintra</t>
  </si>
  <si>
    <t>Escolas D. Maria II, Sintra</t>
  </si>
  <si>
    <t>Escola Básica e Secundária Gama Barros, Cacém, Sintra</t>
  </si>
  <si>
    <t>Colégio Vasco da Gama</t>
  </si>
  <si>
    <t>Aveiro</t>
  </si>
  <si>
    <t>Escola Básica Fernando Caldeira, Águeda</t>
  </si>
  <si>
    <t>Escola Básica de Albergaria-a-Velha</t>
  </si>
  <si>
    <t>Escola Básica de São João de Loure, Albergaria-a-Velha</t>
  </si>
  <si>
    <t>Escola Secundária de Albergaria-a-Velha</t>
  </si>
  <si>
    <t>Escola Básica de Vilarinho do Bairro, Anadia</t>
  </si>
  <si>
    <t>Escola Básica e Secundária de Anadia</t>
  </si>
  <si>
    <t>Escola Básica João Afonso, Aveiro</t>
  </si>
  <si>
    <t>Escola Secundária Homem Cristo, Aveiro</t>
  </si>
  <si>
    <t>Escola Básica de Eixo, Aveiro</t>
  </si>
  <si>
    <t>Escola Básica e Secundária Dr. Jaime Magalhães Lima, Esgueira, Aveiro</t>
  </si>
  <si>
    <t>Escola Básica de Maceda, Ovar</t>
  </si>
  <si>
    <t>Escola Básica Florbela Espanca, Esmoriz, Ovar</t>
  </si>
  <si>
    <t>Escola Secundária de Esmoriz, Ovar</t>
  </si>
  <si>
    <t>Escola Básica Padre Donaciano Abreu Freire, Estarreja</t>
  </si>
  <si>
    <t>Escola Básica Professor Doutor Egas Moniz, Avanca, Estarreja</t>
  </si>
  <si>
    <t>Escola Secundária de Estarreja</t>
  </si>
  <si>
    <t>Escola Básica José Ferreira Pinto Basto, Ílhavo</t>
  </si>
  <si>
    <t>Escola Secundária Dr. João Carlos Celestino Gomes, Ílhavo</t>
  </si>
  <si>
    <t>Escola Básica n.º 2 de Mealhada</t>
  </si>
  <si>
    <t>Escola Básica n.º 2 de Pampilhosa, Mealhada</t>
  </si>
  <si>
    <t>Escola Secundária de Mealhada</t>
  </si>
  <si>
    <t>Escola Básica de Torreira, Murtosa</t>
  </si>
  <si>
    <t>Escola Básica e Secundária Padre António Morais da Fonseca, Murtosa</t>
  </si>
  <si>
    <t>Escola Básica Castro Matoso, Oliveirinha, Aveiro</t>
  </si>
  <si>
    <t>Escola Básica António Dias Simões, Ovar</t>
  </si>
  <si>
    <t>Escola Secundária Dr. José Macedo Fragateiro, Ovar</t>
  </si>
  <si>
    <t>Escola Básica de São Vicente de Pereira Jusã, Ovar</t>
  </si>
  <si>
    <t>Escola Básica Monsenhor Miguel de Oliveira, Válega, Ovar</t>
  </si>
  <si>
    <t>Escola Secundária Júlio Dinis, Ovar</t>
  </si>
  <si>
    <t>Escola Básica de Pardilhó, Estarreja</t>
  </si>
  <si>
    <t>Escola Básica e Secundária de Sever do Vouga</t>
  </si>
  <si>
    <t>Escola Básica Dr. João Rocha - Pai, Vagos</t>
  </si>
  <si>
    <t>Escola Secundária de Vagos</t>
  </si>
  <si>
    <t>Escola Básica de Valongo do Vouga, Águeda</t>
  </si>
  <si>
    <t>Escola Básica de Aradas, Aveiro</t>
  </si>
  <si>
    <t>Escola Secundária Dr. Mário Sacramento, Aveiro</t>
  </si>
  <si>
    <t>Escola Básica n.º 2 de São Bernardo, Aveiro</t>
  </si>
  <si>
    <t>Escola Secundária José Estevão, Aveiro</t>
  </si>
  <si>
    <t>Escola Básica Rio Novo do Príncipe, Cacia, Aveiro</t>
  </si>
  <si>
    <t>Colégio D. José I</t>
  </si>
  <si>
    <t>Colégio Diocesano de Nossa Senhora da Apresentação</t>
  </si>
  <si>
    <t>Escola Profissional de Agricultura e Desenvolvimento Rural de Vagos</t>
  </si>
  <si>
    <t>Escola Secundária Adolfo Portela, Águeda</t>
  </si>
  <si>
    <t>Escolas Águeda Sul</t>
  </si>
  <si>
    <t>Escola Básica de Aguada de Cima, Águeda</t>
  </si>
  <si>
    <t>Escola Básica Professor Artur Nunes Vidal, Fermentelos, Águeda</t>
  </si>
  <si>
    <t>Escola Secundária Marques de Castilho, Águeda</t>
  </si>
  <si>
    <t>Escolas de Branca, Albergaria-a-Velha</t>
  </si>
  <si>
    <t>Escola Básica de Branca, Albergaria-a-Velha</t>
  </si>
  <si>
    <t>Escolas de Gafanha da Encarnação, Ílhavo</t>
  </si>
  <si>
    <t>Escola Básica de Gafanha da Encarnação, Ílhavo</t>
  </si>
  <si>
    <t>Escolas de Gafanha da Nazaré, Ílhavo</t>
  </si>
  <si>
    <t>Escola Secundária de Gafanha da Nazaré, Ílhavo</t>
  </si>
  <si>
    <t>Escolas de Oliveira do Bairro</t>
  </si>
  <si>
    <t>Escola Básica Dr. Acácio de Azevedo, Oliveira do Bairro</t>
  </si>
  <si>
    <t>Escola Básica Dr. Fernando Peixinho, Oiã, Oliveira do Bairro</t>
  </si>
  <si>
    <t>Escola Secundária de Oliveira do Bairro</t>
  </si>
  <si>
    <t>Externato de S. Miguel</t>
  </si>
  <si>
    <t>Instituto Duarte Lemos</t>
  </si>
  <si>
    <t>Instituto Profissional da Bairrada</t>
  </si>
  <si>
    <t>Castelo Branco</t>
  </si>
  <si>
    <t>Escola Básica Afonso de Paiva, Castelo Branco</t>
  </si>
  <si>
    <t>Escola Básica João Roiz de Castelo Branco, Castelo Branco</t>
  </si>
  <si>
    <t>Escola Secundária Amato Lusitano, Castelo Branco</t>
  </si>
  <si>
    <t>Escola Básica e Secundária Pedro da Fonseca, Proença-a-Nova</t>
  </si>
  <si>
    <t>Escola Básica de Sertã</t>
  </si>
  <si>
    <t>Escola Básica Padre António Lourenço Farinha, Sertã</t>
  </si>
  <si>
    <t>Escola Secundária de Sertã</t>
  </si>
  <si>
    <t>Escola Básica e Secundária do Centro de Portugal, Vila de Rei</t>
  </si>
  <si>
    <t>Escola Básica de Vila Velha de Ródão</t>
  </si>
  <si>
    <t>Escola Básica João Franco, Fundão</t>
  </si>
  <si>
    <t>Escola Secundária de Fundão</t>
  </si>
  <si>
    <t>Escola Básica de Tortosendo, Covilhã</t>
  </si>
  <si>
    <t>Escola Básica n.º 2 de Paúl, Covilhã</t>
  </si>
  <si>
    <t>Escola Secundária Frei Heitor Pinto, Covilhã</t>
  </si>
  <si>
    <t>Escola Básica de Alcains, Castelo Branco</t>
  </si>
  <si>
    <t>Escola Básica de São Vicente da Beira, Castelo Branco</t>
  </si>
  <si>
    <t>Escola Básica e Secundária de Alcains, Castelo Branco</t>
  </si>
  <si>
    <t>Escola Básica e Secundária José Silvestre Ribeiro, Idanha-a-Nova</t>
  </si>
  <si>
    <t>Escola Básica e Secundária Pedro Álvares Cabral, Belmonte</t>
  </si>
  <si>
    <t>Escola Básica e Secundária Ribeiro Sanches, Penamacor</t>
  </si>
  <si>
    <t>APPCDM-Centro de Educação Especial</t>
  </si>
  <si>
    <t>Escola Profissional Agrícola Quinta da Lageosa, Aldeia do Souto, Covilhã</t>
  </si>
  <si>
    <t>Escola Secundária Campos de Melo, Covilhã</t>
  </si>
  <si>
    <t>Escola Secundária Quinta das Palmeiras, Covilhã</t>
  </si>
  <si>
    <t>Escolas A Lã e a Neve, Covilhã</t>
  </si>
  <si>
    <t>Escola Básica de São Domingos, Cantar-Galo, Covilhã</t>
  </si>
  <si>
    <t>Escolas de Teixoso, Covilhã</t>
  </si>
  <si>
    <t>Escola Básica n.º 2 de Teixoso, Covilhã</t>
  </si>
  <si>
    <t>Escolas Gardunha e Xisto, Fundão</t>
  </si>
  <si>
    <t>Escola Básica de Silvares, Fundão</t>
  </si>
  <si>
    <t>Escola Básica Serra da Gardunha, Fundão</t>
  </si>
  <si>
    <t>Escolas Nuno Álvares, Castelo Branco</t>
  </si>
  <si>
    <t>Escola Básica Cidade de Castelo Branco</t>
  </si>
  <si>
    <t>Escola Básica Professor Doutor António Sena Faria de Vasconcelos, Castelo Branco</t>
  </si>
  <si>
    <t>Escola Secundária Nuno Álvares, Castelo Branco</t>
  </si>
  <si>
    <t>Escolas Padre António de Andrade, Oleiros</t>
  </si>
  <si>
    <t>Escola Básica e Secundária Padre António de Andrade, Oleiros</t>
  </si>
  <si>
    <t>Escolas Pêro da Covilhã, Covilhã</t>
  </si>
  <si>
    <t>Escola Básica Pêro da Covilhã, Covilhã</t>
  </si>
  <si>
    <t>Externato "Capitão Santiago de Carvalho"</t>
  </si>
  <si>
    <t>Coimbra</t>
  </si>
  <si>
    <t>Escola Básica n.º 2 de São Silvestre, Coimbra</t>
  </si>
  <si>
    <t>Escola Básica Poeta Manuel da Silva Gaio, Santa Clara, Coimbra</t>
  </si>
  <si>
    <t>Escola Secundária Jaime Cortesão, Coimbra</t>
  </si>
  <si>
    <t>Escola Básica Inês de Castro, São Martinho do Bispo, Coimbra</t>
  </si>
  <si>
    <t>Escola Básica n.º 2 de Taveiro, Coimbra</t>
  </si>
  <si>
    <t>Escola Secundária D. Duarte, Coimbra</t>
  </si>
  <si>
    <t>Escola Básica n.º 1 de Lousã</t>
  </si>
  <si>
    <t>Escola Básica n.º 2 de Lousã</t>
  </si>
  <si>
    <t>Escola Secundária de Lousã</t>
  </si>
  <si>
    <t>Escola Básica João de Barros, Figueira da Foz</t>
  </si>
  <si>
    <t>Escola Básica n.º 2 de Arganil</t>
  </si>
  <si>
    <t>Escola Secundária de Arganil</t>
  </si>
  <si>
    <t>Escola Básica n.º 2 de Condeixa-a-Nova</t>
  </si>
  <si>
    <t>Escola Secundária Fernando Namora, Condeixa-a-Nova</t>
  </si>
  <si>
    <t>Escola Básica de Góis</t>
  </si>
  <si>
    <t>Escola Básica de Mira</t>
  </si>
  <si>
    <t>Escola Secundária Dr.ª Maria Cândida, Mira</t>
  </si>
  <si>
    <t>Escola Básica e Secundária José Falcão, Miranda do Corvo</t>
  </si>
  <si>
    <t>Escola Básica Professor Doutor Ferrer Correia, Senhor da Serra, Miranda do Corvo</t>
  </si>
  <si>
    <t>Escola Básica de Arazede, Montemor-o-Velho</t>
  </si>
  <si>
    <t>Escola Básica de Montemor-o-Velho</t>
  </si>
  <si>
    <t>Escola Básica de Pereira, Montemor-o-Velho</t>
  </si>
  <si>
    <t>Escola Básica Dr. José dos Santos Bessa, Carapinheira, Montemor-o-Velho</t>
  </si>
  <si>
    <t>Escola Básica e Secundária de Montemor-o-Velho</t>
  </si>
  <si>
    <t>Escola Básica de Cordinha, Oliveira do Hospital</t>
  </si>
  <si>
    <t>Escola Básica de Lagares da Beira, Oliveira do Hospital</t>
  </si>
  <si>
    <t>Escola Básica de Ponte das Três Entradas, Oliveira do Hospital</t>
  </si>
  <si>
    <t>Escola Secundária de Oliveira do Hospital</t>
  </si>
  <si>
    <t>Escola Básica Dr. Pedrosa Veríssimo, Paião, Figueira da Foz</t>
  </si>
  <si>
    <t>Escola Básica de São Pedro de Alva, Penacova</t>
  </si>
  <si>
    <t>Escola Básica e Secundária de Penacova</t>
  </si>
  <si>
    <t>Escola Básica Margarida Fierro Caeiro da Matta, Midões, Tábua</t>
  </si>
  <si>
    <t>Escola Básica n.º 2 de Tábua</t>
  </si>
  <si>
    <t>Escola Secundária de Tábua</t>
  </si>
  <si>
    <t>Escola Básica de Vila Nova de Poiares</t>
  </si>
  <si>
    <t>Escola Básica e Secundária Dr. Daniel de Matos, Vila Nova de Poiares</t>
  </si>
  <si>
    <t>Escola Básica e Secundária Escalada, Pampilhosa da Serra</t>
  </si>
  <si>
    <t>Escola Básica Infante D. Pedro, Buarcos, Figueira da Foz</t>
  </si>
  <si>
    <t>Escola Secundária Dr. Bernardino Machado, Figueira da Foz</t>
  </si>
  <si>
    <t>Escola Básica Pintor Mário Augusto, Alhadas, Figueira da Foz</t>
  </si>
  <si>
    <t>Escola Secundária Cristina Torres, Figueira da Foz</t>
  </si>
  <si>
    <t>Escola Básica e Secundária João Garcia Bacelar, Tocha, Cantanhede</t>
  </si>
  <si>
    <t>Escola Básica Infante D. Pedro, Penela</t>
  </si>
  <si>
    <t>Escola Básica Carlos de Oliveira, Febres, Cantanhede</t>
  </si>
  <si>
    <t>Escola Secundária Lima-de-Faria, Cantanhede</t>
  </si>
  <si>
    <t>Escola Básica Marquês de Marialva, Cantanhede</t>
  </si>
  <si>
    <t>Escola Básica Martim de Freitas, Coimbra</t>
  </si>
  <si>
    <t>Escola Básica de Soure</t>
  </si>
  <si>
    <t>Escola Básica e Secundária Martinho Árias, Soure</t>
  </si>
  <si>
    <t>Colégio Bissaya Barreto</t>
  </si>
  <si>
    <t>EPTOLIVA - Escola Profissional de Oliveira do Hospital/Tábua e Arganil (Sede)</t>
  </si>
  <si>
    <t>Escola Básica e Secundária Quinta das Flores, Coimbra</t>
  </si>
  <si>
    <t>Escola Secundária Avelar Brotero, Coimbra</t>
  </si>
  <si>
    <t>Escola Secundária D. Dinis, Coimbra</t>
  </si>
  <si>
    <t>Escola Secundária Dr. Joaquim de Carvalho, Figueira da Foz</t>
  </si>
  <si>
    <t>Escola Secundária Infanta D. Maria, Coimbra</t>
  </si>
  <si>
    <t>Escola Secundária José Falcão, Coimbra</t>
  </si>
  <si>
    <t>Escolas Coimbra Sul</t>
  </si>
  <si>
    <t>Escola Básica de Ceira, Coimbra</t>
  </si>
  <si>
    <t>Escola Básica Dr.ª Maria Alice Gouveia, Coimbra</t>
  </si>
  <si>
    <t>Escolas Eugénio de Castro, Coimbra</t>
  </si>
  <si>
    <t>Escola Básica Eugénio de Castro, Coimbra</t>
  </si>
  <si>
    <t>Escolas Rainha Santa Isabel, Pedrulha, Coimbra</t>
  </si>
  <si>
    <t>Escola Básica Rainha Santa Isabel, Pedrulha, Coimbra</t>
  </si>
  <si>
    <t>Guarda</t>
  </si>
  <si>
    <t>Escola Básica de Santa Clara, Guarda</t>
  </si>
  <si>
    <t>Escola Secundária Afonso de Albuquerque, Guarda</t>
  </si>
  <si>
    <t>Escola Básica Carolina Beatriz Ângelo, Guarda</t>
  </si>
  <si>
    <t>Escola Básica e Secundária da Sé, Guarda</t>
  </si>
  <si>
    <t>Escola Básica e Secundária de Vilar Formoso, Almeida</t>
  </si>
  <si>
    <t>Escola Básica e Secundária Dr. José Casimiro Matias, Almeida</t>
  </si>
  <si>
    <t>Escola Básica e Secundária Sacadura Cabral, Celorico da Beira</t>
  </si>
  <si>
    <t>Escola Básica n.º 2 de Figueira de Castelo Rodrigo</t>
  </si>
  <si>
    <t>Escola Secundária de Figueira de Castelo Rodrigo</t>
  </si>
  <si>
    <t>Escola Básica e Secundária de Fornos de Algodres</t>
  </si>
  <si>
    <t>Escola Básica de Gouveia</t>
  </si>
  <si>
    <t>Escola Básica de Vila Nova de Tazem, Gouveia</t>
  </si>
  <si>
    <t>Escola Secundária de Gouveia</t>
  </si>
  <si>
    <t>Escola Básica e Secundária de Manteigas</t>
  </si>
  <si>
    <t>Escola Básica e Secundária de Meda</t>
  </si>
  <si>
    <t>Escola Secundária de Pinhel</t>
  </si>
  <si>
    <t>Escola Secundária de Sabugal</t>
  </si>
  <si>
    <t>Escola Básica de Tourais-Paranhos, Seia</t>
  </si>
  <si>
    <t>Escola Básica Dr. Abranches Ferrão, Seia</t>
  </si>
  <si>
    <t>Escola Secundária de Seia</t>
  </si>
  <si>
    <t>Escola Básica de Trancoso</t>
  </si>
  <si>
    <t>Escola Básica de Vila Franca das Naves, Trancoso</t>
  </si>
  <si>
    <t>Escola Secundária Gonçalo Anes Bandarra, Trancoso</t>
  </si>
  <si>
    <t>Escola Básica Dr. Guilherme Correia de Carvalho, Seia</t>
  </si>
  <si>
    <t>Escola Básica e Secundária Padre José Augusto da Fonseca, Aguiar da Beira</t>
  </si>
  <si>
    <t>Escola Regional Dr. José Dinis da Fonseca, Cerdeira</t>
  </si>
  <si>
    <t>Leiria</t>
  </si>
  <si>
    <t>Escola Básica de Santa Catarina da Serra, Leiria</t>
  </si>
  <si>
    <t>Escola Básica Dr. Correia Alexandre, Caranguejeira, Leiria</t>
  </si>
  <si>
    <t>Escola Básica D. Dinis, Leiria</t>
  </si>
  <si>
    <t>Escola Básica e Secundária Dr. Manuel Ribeiro Ferreira, Alvaiázere</t>
  </si>
  <si>
    <t>Escola Básica e Secundária Dr. Pascoal José de Mello, Ansião</t>
  </si>
  <si>
    <t>Escola Básica n.º 2 de Avelar, Ansião</t>
  </si>
  <si>
    <t>Escola Básica e Secundária da Batalha</t>
  </si>
  <si>
    <t>Escola Básica de Colmeias, Leiria</t>
  </si>
  <si>
    <t>Escola Básica e Secundária de Guia, Pombal</t>
  </si>
  <si>
    <t>Escola Básica Miguel Leitão de Andrada, Pedrógão Grande</t>
  </si>
  <si>
    <t>Escola Básica Marquês de Pombal, Pombal</t>
  </si>
  <si>
    <t>Escola Secundária de Pombal</t>
  </si>
  <si>
    <t>Escola Básica Dr. Manuel de Oliveira Perpétua, Porto de Mós</t>
  </si>
  <si>
    <t>Escola Básica e Secundária de Mira de Aire, Porto de Mós</t>
  </si>
  <si>
    <t>Escola Secundária de Porto de Mós</t>
  </si>
  <si>
    <t>Escola Básica Padre Franklin, Vieira de Leiria, Marinha Grande</t>
  </si>
  <si>
    <t>Escola Secundária José Loureiro Botas, Vieira de Leiria, Marinha Grande</t>
  </si>
  <si>
    <t>Escola Básica José Saraiva, Leiria</t>
  </si>
  <si>
    <t>Escola Secundária Domingos Sequeira, Leiria</t>
  </si>
  <si>
    <t>Escola Básica Dr. Bissaya Barreto, Castanheira de Pêra</t>
  </si>
  <si>
    <t>Escola Básica Dr. Correia Mateus, Leiria</t>
  </si>
  <si>
    <t>Escola Básica Gualdim Pais, Pombal</t>
  </si>
  <si>
    <t>Escola Básica e Secundária Henrique Sommer, Maceira, Leiria</t>
  </si>
  <si>
    <t>Escola Básica Prof. Alberto Nery Capucho, Marinha Grande</t>
  </si>
  <si>
    <t>Escola Secundária Pinhal do Rei, Marinha Grande</t>
  </si>
  <si>
    <t>Escola Básica Guilherme Stephens, Marinha Grande</t>
  </si>
  <si>
    <t>Escola Secundária Eng. Acácio Calazans Duarte, Marinha Grande</t>
  </si>
  <si>
    <t>Escola Básica e Secundária Rainha Santa Isabel, Carreira, Leiria</t>
  </si>
  <si>
    <t>Colégio "João de Barros"</t>
  </si>
  <si>
    <t>Colégio Conciliar de Maria Imaculada</t>
  </si>
  <si>
    <t>Colégio de Nossa Senhora de Fátima</t>
  </si>
  <si>
    <t>Colégio Dinis de Melo</t>
  </si>
  <si>
    <t>Colégio Senhor dos Milagres</t>
  </si>
  <si>
    <t>Escola Profissional e Artística da Marinha Grande</t>
  </si>
  <si>
    <t>Escola Secundária Afonso Lopes Vieira, Leiria</t>
  </si>
  <si>
    <t>Escola Secundária Francisco Rodrigues Lobo, Leiria</t>
  </si>
  <si>
    <t>Escola Tecnológica Artística e Profissional de Pombal</t>
  </si>
  <si>
    <t>Escola Tecnológica e Profissional de Sicó (Sede)</t>
  </si>
  <si>
    <t>Escolas de Marrazes, Leiria</t>
  </si>
  <si>
    <t>Escola Básica n.º 2 de Marrazes, Leiria</t>
  </si>
  <si>
    <t>Externato Liceal de Albergaria dos Doze</t>
  </si>
  <si>
    <t>Instituto Educativo do Juncal</t>
  </si>
  <si>
    <t>Viseu</t>
  </si>
  <si>
    <t>Escola Básica e Secundária Eng. Dionísio Augusto Cunha, Canas de Senhorim, Nelas</t>
  </si>
  <si>
    <t>Escola Básica Aristides de Sousa Mendes, Cabanas de Viriato, Carregal do Sal</t>
  </si>
  <si>
    <t>Escola Básica de Carregal do Sal</t>
  </si>
  <si>
    <t>Escola Secundária de Carregal do Sal</t>
  </si>
  <si>
    <t>Escola Básica de Castro Daire</t>
  </si>
  <si>
    <t>Escola Básica de Mões, Castro Daire</t>
  </si>
  <si>
    <t>Escola Secundária de Castro Daire</t>
  </si>
  <si>
    <t>Escola Básica Gomes Eanes de Azurara, Mangualde</t>
  </si>
  <si>
    <t>Escola Secundária Dr.ª Felismina Alcântara, Mangualde</t>
  </si>
  <si>
    <t>Escola Básica Dr. Afonso Abrantes, Mortágua</t>
  </si>
  <si>
    <t>Escola Básica Dr. José Lopes de Oliveira, Mortágua</t>
  </si>
  <si>
    <t>Escola Secundária Dr. João Lopes de Morais, Mortágua</t>
  </si>
  <si>
    <t>Escola Básica n.º 3 de Mundão, Viseu</t>
  </si>
  <si>
    <t>Escola Básica Dr. Fortunato de Almeida, Nelas</t>
  </si>
  <si>
    <t>Escola Secundária de Nelas</t>
  </si>
  <si>
    <t>Escola Básica e Secundária de Oliveira de Frades</t>
  </si>
  <si>
    <t>Escola Básica de Ínsua, Penalva do Castelo</t>
  </si>
  <si>
    <t>Escola Básica e Secundária de Penalva do Castelo</t>
  </si>
  <si>
    <t>Escola Básica de Santa Comba Dão</t>
  </si>
  <si>
    <t>Escola Secundária de Santa Comba Dão</t>
  </si>
  <si>
    <t>Escola Básica n.º 2 de São Pedro do Sul</t>
  </si>
  <si>
    <t>Escola Secundária de São Pedro do Sul</t>
  </si>
  <si>
    <t>Escola Básica de Ferreira de Aves, Sátão</t>
  </si>
  <si>
    <t>Escola Básica Ferreira Lapa, Sátão</t>
  </si>
  <si>
    <t>Escola Secundária Frei Rosa Viterbo, Sátão</t>
  </si>
  <si>
    <t>Escola Básica de Tondela</t>
  </si>
  <si>
    <t>Escola Básica Professor Doutor Carlos Mota Pinto, Lajeosa do Dão, Tondela</t>
  </si>
  <si>
    <t>Escola Secundária de Molelos, Tondela</t>
  </si>
  <si>
    <t>Escola Básica de Campo de Besteiros, Tondela</t>
  </si>
  <si>
    <t>Escola Básica de Caramulo, Tondela</t>
  </si>
  <si>
    <t>Escola Secundária de Tondela</t>
  </si>
  <si>
    <t>Escola Básica Aquilino Ribeiro, Vila Nova de Paiva</t>
  </si>
  <si>
    <t>Escola Secundária de Vila Nova de Paiva</t>
  </si>
  <si>
    <t>Escola Básica de Viso, Viseu</t>
  </si>
  <si>
    <t>Escola Básica de Vouzela</t>
  </si>
  <si>
    <t>Escola Básica de Campia, Vouzela</t>
  </si>
  <si>
    <t>Escola Secundária de Vouzela</t>
  </si>
  <si>
    <t>Escola Básica Grão Vasco, Viseu</t>
  </si>
  <si>
    <t>Escola Básica João de Barros, Marzovelos, Viseu</t>
  </si>
  <si>
    <t>Escola Básica D. Luis Loureiro, Silgueiros, Viseu</t>
  </si>
  <si>
    <t>Escola Básica Infante D. Henrique, Repeses, Viseu</t>
  </si>
  <si>
    <t>Escola Básica D. Duarte, Vil de Soito, Viseu</t>
  </si>
  <si>
    <t>Escola Básica Dr. Azeredo Perdigão, Abraveses, Viseu</t>
  </si>
  <si>
    <t>Colégio da Imaculada Conceição</t>
  </si>
  <si>
    <t>Escola Profissional da Fundação D. Mariana Seixas (Sede)</t>
  </si>
  <si>
    <t>Escola Profissional de Carvalhais</t>
  </si>
  <si>
    <t>Escola Secundária Alves Martins, Viseu</t>
  </si>
  <si>
    <t>Escola Secundária Emídio Navarro, Viseu</t>
  </si>
  <si>
    <t>Escola Secundária Viriato, Abraveses, Viseu</t>
  </si>
  <si>
    <t>Escolas de Santa Cruz da Trapa, São Pedro do Sul</t>
  </si>
  <si>
    <t>Escola Básica de Santa Cruz da Trapa, São Pedro do Sul</t>
  </si>
  <si>
    <t>Alentejo Central</t>
  </si>
  <si>
    <t>Escola Básica Conde de Vilalva, Évora</t>
  </si>
  <si>
    <t>Escola Secundária André de Gouveia, Évora</t>
  </si>
  <si>
    <t>Escola Básica Diogo Lopes Sequeira, Alandroal</t>
  </si>
  <si>
    <t>Escola Básica de Alcácer do Sal</t>
  </si>
  <si>
    <t>Escola Secundária de Alcácer do Sal</t>
  </si>
  <si>
    <t>BAAL</t>
  </si>
  <si>
    <t>Escola Básica e Secundária Dr. João Brito Camacho, Almodôvar</t>
  </si>
  <si>
    <t>Alto Alentejo</t>
  </si>
  <si>
    <t>Escola Básica e Secundária Padre José Agostinho Rodrigues, Alter do Chão</t>
  </si>
  <si>
    <t>Escola Básica e Secundária Cunha Rivara, Arraiolos</t>
  </si>
  <si>
    <t>Escola Básica Mestre de Avis, Avis</t>
  </si>
  <si>
    <t>Escola Básica de Barrancos</t>
  </si>
  <si>
    <t>Escola Básica São João Batista, Campo Maior</t>
  </si>
  <si>
    <t>Escola Secundária de Campo Maior</t>
  </si>
  <si>
    <t>Escola Básica Dr. António Colaço, Castro Verde</t>
  </si>
  <si>
    <t>Escola Secundária de Castro Verde</t>
  </si>
  <si>
    <t>Escola Básica n.º 1 de Cercal do Alentejo, Santiago do Cacém</t>
  </si>
  <si>
    <t>Escola Básica Sebastião da Gama, Estremoz</t>
  </si>
  <si>
    <t>Escola Básica e Secundária José Gomes Ferreira, Ferreira do Alentejo</t>
  </si>
  <si>
    <t>Escola Básica D. Jorge de Lencastre, Grândola</t>
  </si>
  <si>
    <t>Escola Secundária António Inácio Cruz, Grândola</t>
  </si>
  <si>
    <t>Escola Básica e Secundária de São Sebastião, Mértola</t>
  </si>
  <si>
    <t>Escola Básica São João de Deus, Montemor-o-Novo</t>
  </si>
  <si>
    <t>Escola Secundária de Montemor-o-Novo</t>
  </si>
  <si>
    <t>Escola Básica e Secundária de Mora</t>
  </si>
  <si>
    <t>Escola Básica de Moura</t>
  </si>
  <si>
    <t>Escola Secundária de Moura</t>
  </si>
  <si>
    <t>Escola Básica de Mourão</t>
  </si>
  <si>
    <t>Escola Básica e Secundária de Ourique</t>
  </si>
  <si>
    <t>Escola Básica e Secundária D. João de Portel, Portel</t>
  </si>
  <si>
    <t>Escola Básica e Secundária Dr. Hernâni Cidade, Redondo</t>
  </si>
  <si>
    <t>Escola Secundária Conde de Monsaraz, Reguengos de Monsaraz</t>
  </si>
  <si>
    <t>Escola Básica e Secundária Frei André da Veiga, Santiago do Cacém</t>
  </si>
  <si>
    <t>Escola Secundária Manuel da Fonseca, Santiago do Cacém</t>
  </si>
  <si>
    <t>Escola Básica Engenheiro Manuel R. Amaro da Costa, São Teotónio, Odemira</t>
  </si>
  <si>
    <t>Escola Básica n.º 1 de Vendas Novas</t>
  </si>
  <si>
    <t>Escola Secundária de Vendas Novas</t>
  </si>
  <si>
    <t>Escola Básica de Alcáçovas, Viana do Alentejo</t>
  </si>
  <si>
    <t>Escola Básica e Secundária Dr. Isidoro de Sousa, Viana do Alentejo</t>
  </si>
  <si>
    <t>Escola Básica D. João IV, Vila Viçosa</t>
  </si>
  <si>
    <t>Escola Básica André de Resende, Évora</t>
  </si>
  <si>
    <t>Escola Secundária Gabriel Pereira, Évora</t>
  </si>
  <si>
    <t>Escola Básica José Régio, Portalegre</t>
  </si>
  <si>
    <t>Escola Básica Manuel Ferreira Patrício, Évora</t>
  </si>
  <si>
    <t>Escola Básica n.º 2 de Elvas</t>
  </si>
  <si>
    <t>Escola Básica n.º 1 de Elvas</t>
  </si>
  <si>
    <t>Escola Básica n.º 1 de Vila Nova de S. Bento, Serpa</t>
  </si>
  <si>
    <t>Escola Secundária de Serpa</t>
  </si>
  <si>
    <t>Escola Básica de Vila Boim, Elvas</t>
  </si>
  <si>
    <t>Escola Secundária D. Sancho II, Elvas</t>
  </si>
  <si>
    <t>Escola Básica Prof. Arménio Lança, Alvalade do Sado, Santiago do Cacém</t>
  </si>
  <si>
    <t>Escola Básica de Santa Clara, Évora</t>
  </si>
  <si>
    <t>Escola Secundária Severim de Faria, Évora</t>
  </si>
  <si>
    <t>CERCI - Cooperativa de Educação e Reabilitação de Crianças Inadaptadas de Portalegre</t>
  </si>
  <si>
    <t>Colégio de Nossa Senhora da Graça</t>
  </si>
  <si>
    <t>Escola Profissional de Desenvolvimento Rural de Alter do Chão</t>
  </si>
  <si>
    <t>Escola Profissional de Desenvolvimento Rural de Grândola</t>
  </si>
  <si>
    <t>Escola Profissional de Desenvolvimento Rural de Serpa</t>
  </si>
  <si>
    <t>Escola Secundária de S. Lourenço, Portalegre</t>
  </si>
  <si>
    <t>Escola Secundária Poeta Al Berto, Sines</t>
  </si>
  <si>
    <t>Escola Secundária Rainha Santa Isabel, Estremoz</t>
  </si>
  <si>
    <t>Escolas de Aljustrel</t>
  </si>
  <si>
    <t>Escola Básica Dr. Manuel Brito Camacho, Aljustrel</t>
  </si>
  <si>
    <t>Escola Secundária de Aljustrel</t>
  </si>
  <si>
    <t>Escolas de Alvito</t>
  </si>
  <si>
    <t>Escolas de Arronches</t>
  </si>
  <si>
    <t>Escola Básica e Secundária Nossa Senhora da Luz, Arronches</t>
  </si>
  <si>
    <t>Escolas de Borba</t>
  </si>
  <si>
    <t>Escola Básica Padre Bento Pereira, Borba</t>
  </si>
  <si>
    <t>Escolas de Castelo de Vide</t>
  </si>
  <si>
    <t>Escola Básica Garcia da Orta, Castelo de Vide</t>
  </si>
  <si>
    <t>Escolas de Colos, Odemira</t>
  </si>
  <si>
    <t>Escola Básica Aviador Brito Paes, Colos, Odemira</t>
  </si>
  <si>
    <t>Escolas de Cuba</t>
  </si>
  <si>
    <t>Escola Básica Fialho de Almeida, Cuba</t>
  </si>
  <si>
    <t>Escolas de Fronteira</t>
  </si>
  <si>
    <t>Escola Básica Frei Manuel Cardoso, Fronteira</t>
  </si>
  <si>
    <t>Escolas de Gavião</t>
  </si>
  <si>
    <t>Escola Básica e Secundária de Gavião</t>
  </si>
  <si>
    <t>Escolas de Marvão</t>
  </si>
  <si>
    <t>Escola Básica de Ammaia, Portagem, Marvão</t>
  </si>
  <si>
    <t>Escolas de Nisa</t>
  </si>
  <si>
    <t>Escola Básica e Secundária Prof. Mendes dos Remédios, Nisa</t>
  </si>
  <si>
    <t>Escolas de Odemira</t>
  </si>
  <si>
    <t>Escola Básica Damião de Odemira, Odemira</t>
  </si>
  <si>
    <t>Escola Secundária Dr. Manuel Candeias Gonçalves, Odemira</t>
  </si>
  <si>
    <t>Escolas de Ponte de Sor</t>
  </si>
  <si>
    <t>Escola Básica João Pedro de Andrade, Ponte de Sor</t>
  </si>
  <si>
    <t>Escola Básica n.º 1 de Montargil, Ponte de Sor</t>
  </si>
  <si>
    <t>Escola Secundária de Ponte de Sor</t>
  </si>
  <si>
    <t>Escolas de Sabóia, Odemira</t>
  </si>
  <si>
    <t>Escola Básica n.º 1 de Sabóia, Odemira</t>
  </si>
  <si>
    <t>Escolas de Santo André, Santiago do Cacém</t>
  </si>
  <si>
    <t>Escola Básica n.º 1 de Santo André, Santiago do Cacém</t>
  </si>
  <si>
    <t>Escola Secundária Padre António Macedo, Santiago do Cacém</t>
  </si>
  <si>
    <t>Escolas de Sines</t>
  </si>
  <si>
    <t>Escola Básica Vasco da Gama, Sines</t>
  </si>
  <si>
    <t>Escolas de Sousel</t>
  </si>
  <si>
    <t>Escola Básica e Secundária Padre Joaquim Maria Fernandes, Sousel</t>
  </si>
  <si>
    <t>Escolas de Torrão, Alcácer do Sal</t>
  </si>
  <si>
    <t>Escola Básica Bernardim Ribeiro, Alcácer do Sal</t>
  </si>
  <si>
    <t>Escolas de Vidigueira</t>
  </si>
  <si>
    <t>Escola Básica Frei António Chagas, Vidigueira</t>
  </si>
  <si>
    <t>Escolas do Bonfim, Portalegre</t>
  </si>
  <si>
    <t>Escola Básica Cristóvão Falcão, Portalegre</t>
  </si>
  <si>
    <t>Escola Secundária Mouzinho da Silveira, Portalegre</t>
  </si>
  <si>
    <t>Escolas do Crato</t>
  </si>
  <si>
    <t>Escola Básica Ana Maria Ferreira Gordo, Crato</t>
  </si>
  <si>
    <t>Escolas n.º 1 de Beja</t>
  </si>
  <si>
    <t>Escola Básica de Santa Maria, Beja</t>
  </si>
  <si>
    <t>Escola Básica de Santiago Maior, Beja</t>
  </si>
  <si>
    <t>Escola Secundária Diogo de Gouveia, Beja</t>
  </si>
  <si>
    <t>Escolas n.º 1 de Serpa</t>
  </si>
  <si>
    <t>Escola Básica de Abade Correia da Serra, Serpa</t>
  </si>
  <si>
    <t>Escola Básica de Pias, Serpa</t>
  </si>
  <si>
    <t>Escolas n.º 2 de Beja</t>
  </si>
  <si>
    <t>Escola Básica Mário Beirão, Beja</t>
  </si>
  <si>
    <t>Escola Secundária D. Manuel I, Beja</t>
  </si>
  <si>
    <t>Externato António Sérgio</t>
  </si>
  <si>
    <t>Salesianos de Évora - Colégio</t>
  </si>
  <si>
    <t>CodUO</t>
  </si>
  <si>
    <t>UO</t>
  </si>
  <si>
    <t>CodDGEEC</t>
  </si>
  <si>
    <t>Escola</t>
  </si>
  <si>
    <t>Norte</t>
  </si>
  <si>
    <t>Privado</t>
  </si>
  <si>
    <t>Academia de Música de Arouca</t>
  </si>
  <si>
    <t>Público</t>
  </si>
  <si>
    <t>Escolas de Escariz, Arouca</t>
  </si>
  <si>
    <t>Academia de Música de Castelo de Paiva</t>
  </si>
  <si>
    <t>Academia de Música de Espinho</t>
  </si>
  <si>
    <t>Escola Profissional de Espinho</t>
  </si>
  <si>
    <t>Escola Profissional de Música de Espinho</t>
  </si>
  <si>
    <t>Externato "Oliveira Martins"</t>
  </si>
  <si>
    <t>Escolas Dr. Manuel Gomes de Almeida, Espinho</t>
  </si>
  <si>
    <t>Escolas Dr. Manuel Laranjeira, Espinho</t>
  </si>
  <si>
    <t>Academia de Música de Oliveira de Azeméis</t>
  </si>
  <si>
    <t>CERCIAZ- Coop. Educ. Reab. Criaças Inadaptadas</t>
  </si>
  <si>
    <t>Conservatório de Dança do Norte</t>
  </si>
  <si>
    <t>Fábrica das Artes - Escola de Dança</t>
  </si>
  <si>
    <t>Escolas de Fajões, Oliveira de Azeméis</t>
  </si>
  <si>
    <t>Escolas de Loureiro, Oliveira de Azeméis</t>
  </si>
  <si>
    <t>Escolas Dr. Ferreira da Silva, Oliveira de Azeméis</t>
  </si>
  <si>
    <t>Escolas Ferreira de Castro, Oliveira de Azeméis</t>
  </si>
  <si>
    <t>Escolas Soares Basto, Oliveira de Azeméis</t>
  </si>
  <si>
    <t>Academia de Música de Paços de Brandão</t>
  </si>
  <si>
    <t>Academia de Música de Santa Maria</t>
  </si>
  <si>
    <t>CERCIFEIRA Coop. Ed. Reab. Cri. Inadaptadas</t>
  </si>
  <si>
    <t>CERCILAMAS Coop. Ed. Reab. Cri. Inadaptadas</t>
  </si>
  <si>
    <t>Colégio das Terras de Santa Maria</t>
  </si>
  <si>
    <t>Colégio de Lamas</t>
  </si>
  <si>
    <t>Colégio Santa Eulália</t>
  </si>
  <si>
    <t>Conservatório de Música Terras de Santa Maria</t>
  </si>
  <si>
    <t>Escola Profissional de Paços de Brandão</t>
  </si>
  <si>
    <t>Escolas Coelho e Castro, Santa Maria da Feira</t>
  </si>
  <si>
    <t>Escolas de Argoncilhe, Santa Maria da Feira</t>
  </si>
  <si>
    <t>Escolas de Arrifana, Santa Maria da Feira</t>
  </si>
  <si>
    <t>Escolas de Corga do Lobão, Santa Maria da Feira</t>
  </si>
  <si>
    <t>Escolas de Paços de Brandão, Santa Maria da Feira</t>
  </si>
  <si>
    <t>Escolas de Santa Maria da Feira</t>
  </si>
  <si>
    <t>Escolas Fernando Pessoa, Santa Maria da Feira</t>
  </si>
  <si>
    <t>Academia de Música de S. João da Madeira</t>
  </si>
  <si>
    <t>Escolas Dr. Serafim Leite, São João da Madeira</t>
  </si>
  <si>
    <t>Escolas João Silva Correia, São João da Madeira</t>
  </si>
  <si>
    <t>Academia de Música de Vale de Cambra, CRL</t>
  </si>
  <si>
    <t>Escolas de Búzio, Vale de Cambra</t>
  </si>
  <si>
    <t>Escolas de Amares</t>
  </si>
  <si>
    <t>Academia de Música de Viatodos</t>
  </si>
  <si>
    <t>APACI - Centro de Ensino Especial</t>
  </si>
  <si>
    <t>Colégio Didálvi</t>
  </si>
  <si>
    <t>Conservatório de Música de Barcelos</t>
  </si>
  <si>
    <t>Escola Profissional de Barcelos</t>
  </si>
  <si>
    <t>Escola Profissional de Tecnologia e Gestão de Barcelos</t>
  </si>
  <si>
    <t>Escola Profissional Profitecla (Deleg.)</t>
  </si>
  <si>
    <t>Escolas Alcaides de Faria, Barcelos</t>
  </si>
  <si>
    <t>Escolas de Barcelos</t>
  </si>
  <si>
    <t>Escolas de Fragoso, Barcelos</t>
  </si>
  <si>
    <t>Escolas de Vale d´Este, Barcelos</t>
  </si>
  <si>
    <t>Escolas de Vale do Tamel, Barcelos</t>
  </si>
  <si>
    <t>Escolas de Vila Cova, Barcelos</t>
  </si>
  <si>
    <t>Escolas Gonçalo Nunes, Barcelos</t>
  </si>
  <si>
    <t>Associação de Pais para a Educação de Crianças Deficientes Auditivas - APECDA</t>
  </si>
  <si>
    <t>Associação Portuguesa de Pais e Amigos do Cidadão Deficiente Mental de Braga - APPACDM</t>
  </si>
  <si>
    <t>Colégio "D. Diogo de Sousa"</t>
  </si>
  <si>
    <t>Colégio João Paulo II</t>
  </si>
  <si>
    <t>Colégio Leonardo da Vinci</t>
  </si>
  <si>
    <t>Colégio Luso-Internacional de Braga</t>
  </si>
  <si>
    <t>Colégio Teresiano</t>
  </si>
  <si>
    <t>Conservatório Bomfim</t>
  </si>
  <si>
    <t>Escola Europeia de Ensino Profissional</t>
  </si>
  <si>
    <t>Escola Profissional de Braga</t>
  </si>
  <si>
    <t>Esprominho - Escola Profissional do Minho (Sede)</t>
  </si>
  <si>
    <t>Externato "Paulo VI"</t>
  </si>
  <si>
    <t>Externato Nossa Senhora das Graças</t>
  </si>
  <si>
    <t>Instituto de Reabilitação e Integração Social - IRIS</t>
  </si>
  <si>
    <t>Escolas Alberto Sampaio, Braga</t>
  </si>
  <si>
    <t>Escolas André Soares, Braga</t>
  </si>
  <si>
    <t>Escolas Carlos Amarante, Braga</t>
  </si>
  <si>
    <t>Escolas D. Maria II, Braga</t>
  </si>
  <si>
    <t>Escolas de Braga Oeste</t>
  </si>
  <si>
    <t>Escolas de Celeirós, Braga</t>
  </si>
  <si>
    <t>Escolas de Maximinos, Braga</t>
  </si>
  <si>
    <t>Escolas de Real, Braga</t>
  </si>
  <si>
    <t>Escolas de Trigal de Santa Maria, Braga</t>
  </si>
  <si>
    <t>Escolas Dr. Francisco Sanches, Braga</t>
  </si>
  <si>
    <t>Escolas Sá de Miranda, Braga</t>
  </si>
  <si>
    <t>Academia de Música Cabeceiras de Basto</t>
  </si>
  <si>
    <t>Externato de S. Miguel de Refojos</t>
  </si>
  <si>
    <t>Escolas de Cabeceiras de Basto</t>
  </si>
  <si>
    <t>Academia de Música de Basto</t>
  </si>
  <si>
    <t>Escolas de Celorico de Basto</t>
  </si>
  <si>
    <t>Escola de Música de Esposende</t>
  </si>
  <si>
    <t>Escola Profissional de Esposende</t>
  </si>
  <si>
    <t>Escolas António Correia de Oliveira, Esposende</t>
  </si>
  <si>
    <t>Escolas António Rodrigues Sampaio, Esposende</t>
  </si>
  <si>
    <t>Academia de Música de José Atalaya</t>
  </si>
  <si>
    <t>CERCIFAF - Cooperativa Educ. Reabilitação de Crianças Inadaptadas</t>
  </si>
  <si>
    <t>Escola Profissional de Fafe</t>
  </si>
  <si>
    <t>Escolas de Fafe</t>
  </si>
  <si>
    <t>Escolas de Montelongo, Fafe</t>
  </si>
  <si>
    <t>Academia de Música Comendador Albano Abreu Coelho Lima</t>
  </si>
  <si>
    <t>CERCIGUI Coop. Educ. Reab. Cri. Inadaptadas</t>
  </si>
  <si>
    <t>Colégio Arautos do Evangelho</t>
  </si>
  <si>
    <t>Colégio de Nossa Senhora da Conceição</t>
  </si>
  <si>
    <t>Colégio do Ave</t>
  </si>
  <si>
    <t>Conservatório de Guimarães</t>
  </si>
  <si>
    <t>Escola Profissional CISAVE - Associação Empresarial de Fafe, Cabeceiras e Celorico de Basto</t>
  </si>
  <si>
    <t>Escola Profissional D. Afonso Henriques</t>
  </si>
  <si>
    <t>Escola Profissional do Ave</t>
  </si>
  <si>
    <t>Escolas D. Afonso Henriques, Guimarães</t>
  </si>
  <si>
    <t>Escolas das Taipas, Guimarães</t>
  </si>
  <si>
    <t>Escolas de Abação, Guimarães</t>
  </si>
  <si>
    <t>Escolas de Briteiros, Guimarães</t>
  </si>
  <si>
    <t>Escolas de Pevidém, Guimarães</t>
  </si>
  <si>
    <t>Escolas do Vale de São Torcato, Guimarães</t>
  </si>
  <si>
    <t>Escolas Francisco de Holanda, Guimarães</t>
  </si>
  <si>
    <t>Escolas Gil Vicente, Guimarães</t>
  </si>
  <si>
    <t>Escolas João de Meira, Guimarães</t>
  </si>
  <si>
    <t>Escolas Professor Abel Salazar, Guimarães</t>
  </si>
  <si>
    <t>Escolas Santos Simões, Guimarães</t>
  </si>
  <si>
    <t>Escola Profissional do Alto Ave - Sociedade Unipessoal Ldª (Sede)</t>
  </si>
  <si>
    <t>Escolas de Póvoa de Lanhoso</t>
  </si>
  <si>
    <t>Escolas Gonçalo Sampaio, Póvoa de Lanhoso</t>
  </si>
  <si>
    <t>Escolas de Terras de Bouro</t>
  </si>
  <si>
    <t>Academia de Música Valentim Moreira de Sá - Pólo de Vieira do Minho</t>
  </si>
  <si>
    <t>Escolas Vieira de Araújo, Vieira do Minho</t>
  </si>
  <si>
    <t>Academia Contemporânea do Espectáculo - Pólo de Vila Nova de Famalicão</t>
  </si>
  <si>
    <t>Academia de Música Didáxis</t>
  </si>
  <si>
    <t>ARTEDUCA - Conservatório de Música de Vila Nova de Famalicão</t>
  </si>
  <si>
    <t>Centro de Cultura Musical das Caldas da Saúde - Pólo Famalicão</t>
  </si>
  <si>
    <t>Centro de Cultura Musical das Caldas da Saúde - Pólo Fundação Castro Alves</t>
  </si>
  <si>
    <t>Colégio Machado Ruivo - Escolinha de Famalicão</t>
  </si>
  <si>
    <t>Colégio Mundos de Vida</t>
  </si>
  <si>
    <t>Conservatório de Dança de Vila Nova de Famalicão</t>
  </si>
  <si>
    <t>Escola de Música da Fundação Real Colégio de Landim</t>
  </si>
  <si>
    <t>Escola Profissional Artística do Vale do Ave (Sede)</t>
  </si>
  <si>
    <t>Escola Profissional CIOR</t>
  </si>
  <si>
    <t>Escolas Camilo Castelo Branco, Vila Nova de Famalicão</t>
  </si>
  <si>
    <t>Escolas D. Maria II, Vila Nova de Famalicão</t>
  </si>
  <si>
    <t>Escola Básica Dr. Nuno Simões, Calendário, Vila Nova de Famalicão</t>
  </si>
  <si>
    <t>Escolas de Gondifelos, Vila Nova de Famalicão</t>
  </si>
  <si>
    <t>Escolas de Ribeirão, Vila Nova de Famalicão</t>
  </si>
  <si>
    <t>Escolas Padre Benjamim Salgado, Vila Nova de Famalicão</t>
  </si>
  <si>
    <t>Escola Básica Bernardino Machado, Joane, Vila Nova de Famalicão</t>
  </si>
  <si>
    <t>Escolas Terras do Ave, Vila Nova de Famalicão</t>
  </si>
  <si>
    <t>Escola Básica Terras do Ave, Vila Nova de Famalicão</t>
  </si>
  <si>
    <t>Escola de Música de Vila Verde</t>
  </si>
  <si>
    <t>Escola Profissional Amar Terra Verde</t>
  </si>
  <si>
    <t>Escolas de Moure e Ribeira do Neiva, Vila Verde</t>
  </si>
  <si>
    <t>Escolas de Prado, Vila Verde</t>
  </si>
  <si>
    <t>Escolas de Vila Verde</t>
  </si>
  <si>
    <t>Academia de Música da Sociedade Filarmónica Vizelense</t>
  </si>
  <si>
    <t>EPTV - Escola Profissional e Tecnológica de Vizela</t>
  </si>
  <si>
    <t>Escola Profissional do Ave - Pólo de Vizela</t>
  </si>
  <si>
    <t>Escolas de Caldas de Vizela, Vizela</t>
  </si>
  <si>
    <t>Escola Secundária de Caldas de Vizela, Vizela</t>
  </si>
  <si>
    <t>Escolas de S. Bento, Vizela</t>
  </si>
  <si>
    <t>Escola Básica e Secundária de S. Bento, Vizela</t>
  </si>
  <si>
    <t>Escolas de Alfândega da Fé</t>
  </si>
  <si>
    <t>Escola Profissional ENSIBRIGA</t>
  </si>
  <si>
    <t>Escolas Abade de Baçal, Bragança</t>
  </si>
  <si>
    <t>Escolas Emídio Garcia, Bragança</t>
  </si>
  <si>
    <t>Escolas Miguel Torga, Bragança</t>
  </si>
  <si>
    <t>Escolas de Carrazeda de Ansiães</t>
  </si>
  <si>
    <t>Escola Profissional Jean Piaget – Macedo Cavaleiros</t>
  </si>
  <si>
    <t>Escolas de Macedo de Cavaleiros</t>
  </si>
  <si>
    <t>Escolas de Miranda do Douro</t>
  </si>
  <si>
    <t>Academia de Música e Artes Jean Piaget</t>
  </si>
  <si>
    <t>Escola Profissional Artes de Mirandela</t>
  </si>
  <si>
    <t>Nuclisol Jean Piaget - Udi Mirandela</t>
  </si>
  <si>
    <t>Escolas de Mirandela</t>
  </si>
  <si>
    <t>Escolas de Mogadouro</t>
  </si>
  <si>
    <t>Escolas Dr. Ramiro Salgado, Torre de Moncorvo</t>
  </si>
  <si>
    <t>Escolas de Vila Flor</t>
  </si>
  <si>
    <t>Escolas de Vimioso</t>
  </si>
  <si>
    <t>Escolas D. Afonso III, Vinhais</t>
  </si>
  <si>
    <t>Escolas Tenente Coronel Adão Carrapatoso, Vila Nova de Foz Côa</t>
  </si>
  <si>
    <t>CERCIMARANTE Coop. Educ. Cri. Inadaptadas</t>
  </si>
  <si>
    <t>Colégio de S. Gonçalo de Amarante - Escola Católica</t>
  </si>
  <si>
    <t>Conservatório de Amarante</t>
  </si>
  <si>
    <t>Escola Profissional António Lago Cerqueira</t>
  </si>
  <si>
    <t>Escolas Amadeo de Souza Cardoso, Amarante</t>
  </si>
  <si>
    <t>Escolas Teixeira de Pascoaes, Amarante</t>
  </si>
  <si>
    <t>Escolas de Eiriz, Baião</t>
  </si>
  <si>
    <t>Escolas de Vale de Ovil, Baião</t>
  </si>
  <si>
    <t>Escolas do Sudeste de Baião</t>
  </si>
  <si>
    <t>CERCIFEL Coop. Educ. Reab. Cri. Inadaptadas</t>
  </si>
  <si>
    <t>Conservatório de Música de Felgueiras</t>
  </si>
  <si>
    <t>Escola Profissional de Felgueiras</t>
  </si>
  <si>
    <t>Escolas da Lixa, Felgueiras</t>
  </si>
  <si>
    <t>Escolas de Airães, Felgueiras</t>
  </si>
  <si>
    <t>Colégio Camões</t>
  </si>
  <si>
    <t>Conservatório de Música de Gondomar</t>
  </si>
  <si>
    <t>Escola Profissional de Gondomar</t>
  </si>
  <si>
    <t>Escola Profissional de Gondomar - Delegação de Rio Tinto</t>
  </si>
  <si>
    <t>Jardim Infantil "Carrocel Mágico"</t>
  </si>
  <si>
    <t>Escolas À Beira Douro, Gondomar</t>
  </si>
  <si>
    <t>Escolas de São Pedro da Cova, Gondomar</t>
  </si>
  <si>
    <t>Escolas de Valbom, Gondomar</t>
  </si>
  <si>
    <t>Escolas Júlio Dinis, Gondomar</t>
  </si>
  <si>
    <t>Escolas n.º 1 de Gondomar</t>
  </si>
  <si>
    <t>Escolas n.º 3 de Rio Tinto, Gondomar</t>
  </si>
  <si>
    <t>Conservatório do Vale de Sousa</t>
  </si>
  <si>
    <t>Externato Senhora do Carmo</t>
  </si>
  <si>
    <t>Escolas de Lousada</t>
  </si>
  <si>
    <t>Escolas de Lousada Este</t>
  </si>
  <si>
    <t>Escolas Dr. Mário Fonseca, Lousada</t>
  </si>
  <si>
    <t>Colégio CCG</t>
  </si>
  <si>
    <t>Colégio Novo da Maia</t>
  </si>
  <si>
    <t>Conservatório de Música da Maia</t>
  </si>
  <si>
    <t>Escola Profissional Novos Horizontes</t>
  </si>
  <si>
    <t>ETAP – Escola Profissional - Maia</t>
  </si>
  <si>
    <t>Externato Patronato Imaculada Conceição</t>
  </si>
  <si>
    <t>Escolas da Maia</t>
  </si>
  <si>
    <t>Escolas de Águas Santas, Maia</t>
  </si>
  <si>
    <t>Escolas de Pedrouços, Maia</t>
  </si>
  <si>
    <t>Escolas do Castêlo da Maia, Maia</t>
  </si>
  <si>
    <t>Escola Básica do Castêlo da Maia, Maia</t>
  </si>
  <si>
    <t>Escolas do Levante da Maia, Maia</t>
  </si>
  <si>
    <t>Escolas Gonçalo Mendes da Maia, Maia</t>
  </si>
  <si>
    <t>Artâmega - Conservatório de Artes do Marco de Canaveses</t>
  </si>
  <si>
    <t>Escola Profissional de Arqueologia do Freixo, Marco de Canaveses</t>
  </si>
  <si>
    <t>Escolas Carmen Miranda, Marco de Canaveses</t>
  </si>
  <si>
    <t>Escolas de Alpendurada, Marco de Canaveses</t>
  </si>
  <si>
    <t>Escolas de Sande, Marco de Canaveses</t>
  </si>
  <si>
    <t>Escolas n.º 1 de Marco de Canaveses</t>
  </si>
  <si>
    <t>APPACDM Centro Dr. Leonardo Coimbra</t>
  </si>
  <si>
    <t>EPA - Escola Profissional Alternância</t>
  </si>
  <si>
    <t>EPROMAT - Escola Edmundo Ferreira</t>
  </si>
  <si>
    <t>Escola de Música de Leça da Palmeira</t>
  </si>
  <si>
    <t>Escola de Música Óscar da Silva</t>
  </si>
  <si>
    <t>Escola Profissional Ruiz Costa</t>
  </si>
  <si>
    <t>Externato "S. João Bosco"</t>
  </si>
  <si>
    <t>Externato António Nobre</t>
  </si>
  <si>
    <t>Rumo à Vida</t>
  </si>
  <si>
    <t>Escolas Abel Salazar, Matosinhos</t>
  </si>
  <si>
    <t>Escolas da Senhora da Hora, Matosinhos</t>
  </si>
  <si>
    <t>Escolas de Padrão da Légua, Matosinhos</t>
  </si>
  <si>
    <t>Escola Básica de Leça do Balio, Matosinhos</t>
  </si>
  <si>
    <t>Escolas Dr. José Domingues dos Santos, Matosinhos</t>
  </si>
  <si>
    <t>Colégio Marca d´Água</t>
  </si>
  <si>
    <t>Colégio Nova Encosta</t>
  </si>
  <si>
    <t>Jardim Infantil da Obra Soc. Cult. Sílvia Cardoso</t>
  </si>
  <si>
    <t>Escolas de Eiriz, Paços de Ferreira</t>
  </si>
  <si>
    <t>Academia de Música de Paredes</t>
  </si>
  <si>
    <t>Colégio Casa Mãe</t>
  </si>
  <si>
    <t>Conservatório de Dança do Vale de Sousa</t>
  </si>
  <si>
    <t>EMAÚS - Associação de Apoio ao Deficiente Mental - Baltar</t>
  </si>
  <si>
    <t>Grande Colégio de Paredes</t>
  </si>
  <si>
    <t>Escolas Daniel Faria, Paredes</t>
  </si>
  <si>
    <t>Escolas de Cristelo, Paredes</t>
  </si>
  <si>
    <t>Escolas de Lordelo, Paredes</t>
  </si>
  <si>
    <t>Escolas de Paredes</t>
  </si>
  <si>
    <t>Escolas de Sobreira, Paredes</t>
  </si>
  <si>
    <t>Escolas de Vilela, Paredes</t>
  </si>
  <si>
    <t>APADIMP - Associação de Pais e Amigos de Diminuídos Mentais</t>
  </si>
  <si>
    <t>Escola Profissional e Tecnológica PROFENSINO</t>
  </si>
  <si>
    <t>Escolas D. António Ferreira Gomes, Penafiel</t>
  </si>
  <si>
    <t>Escolas de Pinheiro, Penafiel</t>
  </si>
  <si>
    <t>A.P.P.A.C.D.M. do Porto</t>
  </si>
  <si>
    <t>Academia Contemporânea do Espectáculo</t>
  </si>
  <si>
    <t>Academia de Música de Costa Cabral</t>
  </si>
  <si>
    <t>APPACDM Centro Educacional do Porto</t>
  </si>
  <si>
    <t>Ballet Teatro Contemporâneo do Porto - Escola Profissional</t>
  </si>
  <si>
    <t>Centro de Dança do Porto</t>
  </si>
  <si>
    <t>Centro de Paralisia Cerebral</t>
  </si>
  <si>
    <t>Centro Latino Coelho</t>
  </si>
  <si>
    <t>CIAD- Centro Integrado de Apoio à Deficiência</t>
  </si>
  <si>
    <t>CLIP - Colégio Luso-Internacional do Porto</t>
  </si>
  <si>
    <t>Colégio "Júlio Dinis"</t>
  </si>
  <si>
    <t>Colégio "Luso Francês"</t>
  </si>
  <si>
    <t>Colégio "Nossa Senhora do Rosário"</t>
  </si>
  <si>
    <t>Colégio Alemão do Porto</t>
  </si>
  <si>
    <t>Colégio CEBES</t>
  </si>
  <si>
    <t>Colégio D. Dinis, Porto</t>
  </si>
  <si>
    <t>Colégio D. Duarte</t>
  </si>
  <si>
    <t>Colégio de Nossa Senhora da Esperança</t>
  </si>
  <si>
    <t>Colégio de Nossa Senhora de Lurdes</t>
  </si>
  <si>
    <t>Colégio INED - Polo I</t>
  </si>
  <si>
    <t>Colégio INED - Polo II</t>
  </si>
  <si>
    <t>Colégio Ribadouro</t>
  </si>
  <si>
    <t>Conservatório Vocare</t>
  </si>
  <si>
    <t>Curso de Música Silva Monteiro</t>
  </si>
  <si>
    <t>EMARA – Escola de Música</t>
  </si>
  <si>
    <t>EMP - Escola de Moda do Porto</t>
  </si>
  <si>
    <t>Escola Artística e Profissional Árvore</t>
  </si>
  <si>
    <t>Escola de Ballet do Porto</t>
  </si>
  <si>
    <t>Escola de Música Guilhermina Suggia</t>
  </si>
  <si>
    <t>Escola Profissional Bento de Jesus Caraça-Delegação do Porto</t>
  </si>
  <si>
    <t>Escola Profissional de Campanhã</t>
  </si>
  <si>
    <t>Escola Profissional de Comércio do Porto</t>
  </si>
  <si>
    <t>Escola Profissional de Comércio Externo</t>
  </si>
  <si>
    <t>Escola Profissional de Economia Social</t>
  </si>
  <si>
    <t>Escola Profissional de Tecnologia e Electrónica - ESTEL</t>
  </si>
  <si>
    <t>Escola Profissional de Tecnologia Psicossocial do Porto</t>
  </si>
  <si>
    <t>Escola Profissional Nossa Senhora do Perpétuo Socorro</t>
  </si>
  <si>
    <t>Escola Profissional Profitecla (Sede)</t>
  </si>
  <si>
    <t>Escola Profissional Raúl Dória</t>
  </si>
  <si>
    <t>Externato "Nossa Senhora do Perpétuo Socorro"</t>
  </si>
  <si>
    <t>Externato Académico</t>
  </si>
  <si>
    <t>Externato das Escravas do Sagrado Coração de Jesus</t>
  </si>
  <si>
    <t>Externato de "Santa Clara"</t>
  </si>
  <si>
    <t>Grande Colégio "Universal"</t>
  </si>
  <si>
    <t>Instituto Multimédia - IM</t>
  </si>
  <si>
    <t>IPTA - Instituto Profissional de Tecnologias Avançadas</t>
  </si>
  <si>
    <t>Oporto British School - Instituto Cultural Britânico do Porto</t>
  </si>
  <si>
    <t>Pallco, Performing Arts School &amp; Conservatory</t>
  </si>
  <si>
    <t>Salesianos do Porto - Colégio</t>
  </si>
  <si>
    <t>Centro Educativo de Stº António</t>
  </si>
  <si>
    <t>Escola de Hotelaria e Turismo do Porto</t>
  </si>
  <si>
    <t>Escola Profissional Infante D. Henrique</t>
  </si>
  <si>
    <t>Escolas Alexandre Herculano, Porto</t>
  </si>
  <si>
    <t>Escola Secundária Alexandre Herculano, Porto</t>
  </si>
  <si>
    <t>Escolas António Nobre, Porto</t>
  </si>
  <si>
    <t>Escola Secundária António Nobre, Porto</t>
  </si>
  <si>
    <t>Escolas Aurélia de Sousa, Porto</t>
  </si>
  <si>
    <t>Escolas Carolina Michaëlis, Porto</t>
  </si>
  <si>
    <t>Escolas Clara de Resende, Porto</t>
  </si>
  <si>
    <t>Escolas do Cerco do Porto, Porto</t>
  </si>
  <si>
    <t>Escolas Eugénio de Andrade, Porto</t>
  </si>
  <si>
    <t>Escolas Fontes Pereira de Melo, Porto</t>
  </si>
  <si>
    <t>Escolas Garcia de Orta, Porto</t>
  </si>
  <si>
    <t>Escolas Infante D. Henrique, Porto</t>
  </si>
  <si>
    <t>Escola Secundária Infante D. Henrique, Porto</t>
  </si>
  <si>
    <t>Escolas Leonardo Coimbra - Filho, Porto</t>
  </si>
  <si>
    <t>Escolas Manoel de Oliveira, Porto</t>
  </si>
  <si>
    <t>Escolas Rodrigues de Freitas, Porto</t>
  </si>
  <si>
    <t>Escola Municipal de Música de Póvoa de Varzim</t>
  </si>
  <si>
    <t>MAPADI - Movimento de Apoio de Pais e Amigos Diminuído Inteletual</t>
  </si>
  <si>
    <t>Escolas Campo Aberto, Póvoa de Varzim</t>
  </si>
  <si>
    <t>Escolas Cego do Maio, Póvoa de Varzim</t>
  </si>
  <si>
    <t>Escolas de Aver-o-Mar, Póvoa de Varzim</t>
  </si>
  <si>
    <t>Centro de Cultura Musical de Caldas da Saúde</t>
  </si>
  <si>
    <t>Colégio "Santa Teresa de Jesus"</t>
  </si>
  <si>
    <t>Colégio de Lourdes</t>
  </si>
  <si>
    <t>Escola Profissional Artística do Vale do Ave (Deleg.)</t>
  </si>
  <si>
    <t>Escola Profissional de Serviços CIDENAI</t>
  </si>
  <si>
    <t>Oficina - Escola Profissional do Instituto Nun´ Álvres</t>
  </si>
  <si>
    <t>Escola Profissional Agrícola Conde de São Bento, Santo Tirso</t>
  </si>
  <si>
    <t>Escolas D. Afonso Henriques, Santo Tirso</t>
  </si>
  <si>
    <t>Escolas D. Dinis, Santo Tirso</t>
  </si>
  <si>
    <t>Escolas Tomaz Pelayo, Santo Tirso</t>
  </si>
  <si>
    <t>Associação Portuguesa de Pais e Amigos do Cidadão Deficiente Mental da Trofa</t>
  </si>
  <si>
    <t>Colégio da Trofa</t>
  </si>
  <si>
    <t>Escolas da Trofa</t>
  </si>
  <si>
    <t>Escolas de Coronado e Castro, Trofa</t>
  </si>
  <si>
    <t>Academia de Artes de Valongo</t>
  </si>
  <si>
    <t>Colégio de Ermesinde - Escola Católica</t>
  </si>
  <si>
    <t>Escola Profissional de Valongo - PROFIVAL</t>
  </si>
  <si>
    <t>Externato "Maria Droste"</t>
  </si>
  <si>
    <t>Externato "Santa Joana"</t>
  </si>
  <si>
    <t>Escolas de Alfena, Valongo</t>
  </si>
  <si>
    <t>Escolas de Ermesinde, Valongo</t>
  </si>
  <si>
    <t>Escolas de Vallis Longus, Valongo</t>
  </si>
  <si>
    <t>Escolas de Valongo</t>
  </si>
  <si>
    <t>Colégio do Forte</t>
  </si>
  <si>
    <t>Conservatório de Música, Teatro e Dança de Vila do Conde</t>
  </si>
  <si>
    <t>Escola de Artes da Vila</t>
  </si>
  <si>
    <t>Escola Profissional de Vila do Conde</t>
  </si>
  <si>
    <t>MADI-Vila do Conde</t>
  </si>
  <si>
    <t>Escolas D. Afonso Sanches, Vila do Conde</t>
  </si>
  <si>
    <t>Escolas D. Pedro IV, Vila do Conde</t>
  </si>
  <si>
    <t>Escolas Dr. Carlos Pinto Ferreira, Vila do Conde</t>
  </si>
  <si>
    <t>Escolas Frei João de Vila do Conde, Vila do Conde</t>
  </si>
  <si>
    <t>Academia de Música de Vilar do Paraíso</t>
  </si>
  <si>
    <t>APPACDM - Centro Educacional de Gaia</t>
  </si>
  <si>
    <t>APPDA - Norte</t>
  </si>
  <si>
    <t>Associação Portuguesa de Pais e Amigos do Cidadão Deficiente</t>
  </si>
  <si>
    <t>Centro de Reabilitação Profissional de Gaia</t>
  </si>
  <si>
    <t>Colégio Adventista de Oliveira do Douro</t>
  </si>
  <si>
    <t>Colégio Cedros</t>
  </si>
  <si>
    <t>Colégio de Nossa Senhora da Bonança</t>
  </si>
  <si>
    <t>Colégio Heliântia</t>
  </si>
  <si>
    <t>Colégio Horizonte</t>
  </si>
  <si>
    <t>Colégio Internato Claret</t>
  </si>
  <si>
    <t>Colégio Internato dos Carvalhos</t>
  </si>
  <si>
    <t>Conservatório Regional de Gaia</t>
  </si>
  <si>
    <t>EPAD Gaia - Escola Profissional de Artes, Tecnologias e Desporto de Gaia</t>
  </si>
  <si>
    <t>Escola de Dança Ginasiano</t>
  </si>
  <si>
    <t>Escola de Música de Perozinho</t>
  </si>
  <si>
    <t>Escola Profissional do Infante</t>
  </si>
  <si>
    <t>Forum Cultural de Gulpilhares</t>
  </si>
  <si>
    <t>Fórum Cultural de Gulpilhares - Secção</t>
  </si>
  <si>
    <t>Instituto das Artes e da Imagem</t>
  </si>
  <si>
    <t>Escolas António Sérgio, Vila Nova de Gaia</t>
  </si>
  <si>
    <t>Escolas D. Pedro I, Vila Nova de Gaia</t>
  </si>
  <si>
    <t>Escolas da Madalena, Vila Nova de Gaia</t>
  </si>
  <si>
    <t>Escolas de Canelas, Vila Nova de Gaia</t>
  </si>
  <si>
    <t>Escolas de Vila d´Este, Vila Nova de Gaia</t>
  </si>
  <si>
    <t>Escolas Diogo de Macedo, Vila Nova de Gaia</t>
  </si>
  <si>
    <t>Escolas Gaia Nascente, Vila Nova de Gaia</t>
  </si>
  <si>
    <t>Escolas Júlio Dinis, Vila Nova de Gaia</t>
  </si>
  <si>
    <t>Escolas Soares dos Reis, Vila Nova de Gaia</t>
  </si>
  <si>
    <t>Escolas Sophia de Mello Breyner, Vila Nova de Gaia</t>
  </si>
  <si>
    <t>Conservatório de Música e Dança de Arcos de Valdevez</t>
  </si>
  <si>
    <t>EPRALIMA - Escola Profissional do Alto Lima (Sede)</t>
  </si>
  <si>
    <t>Escolas de Valdevez, Arcos de Valdevez</t>
  </si>
  <si>
    <t>Academia de Música Fernandes Fão</t>
  </si>
  <si>
    <t>ETAP – Escola Profissional - Caminha</t>
  </si>
  <si>
    <t>ETAP – Escola Profissional - Vila Praia de Âncora</t>
  </si>
  <si>
    <t>Escolas do Concelho de Caminha</t>
  </si>
  <si>
    <t>EPRAMI - Escola Profissional do Alto Minho Interior (Deleg.)</t>
  </si>
  <si>
    <t>Escolas de Melgaço</t>
  </si>
  <si>
    <t>Academia Musical de Monção</t>
  </si>
  <si>
    <t>Colégio do Minho - Polo de Monção</t>
  </si>
  <si>
    <t>EPRAMI - Escola Profissional Alto Minho Interior (Deleg.)</t>
  </si>
  <si>
    <t>Escolas de Monção</t>
  </si>
  <si>
    <t>EPRAMI - Escola Profissional do Alto Minho Interior (Sede)</t>
  </si>
  <si>
    <t>Escolas de Paredes de Coura</t>
  </si>
  <si>
    <t>EPRALIMA - Escola Profissional do Alto Lima (Deleg.)</t>
  </si>
  <si>
    <t>Escolas de Ponte da Barca</t>
  </si>
  <si>
    <t>Academia de Música de Fernandes Fão - Pólo de Ponte de Lima</t>
  </si>
  <si>
    <t>Escolas António Feijó, Ponte de Lima</t>
  </si>
  <si>
    <t>Escola Básica de Lagoas, Ponte de Lima</t>
  </si>
  <si>
    <t>Escolas de Ponte de Lima</t>
  </si>
  <si>
    <t>Academia de Música da Fortaleza de Valença</t>
  </si>
  <si>
    <t>ETAP – Escola Profissional - Valença</t>
  </si>
  <si>
    <t>Escolas de Muralhas do Minho, Valença</t>
  </si>
  <si>
    <t>Academia de Música de Viana do Castelo</t>
  </si>
  <si>
    <t>APPACDM de Viana do Castelo</t>
  </si>
  <si>
    <t>Colégio do Minho</t>
  </si>
  <si>
    <t>Escola de Música Amadeus</t>
  </si>
  <si>
    <t>Escola Profissional de Música de Viana do Castelo</t>
  </si>
  <si>
    <t>ETAP – Escola Profissional - Viana do Castelo</t>
  </si>
  <si>
    <t>Escola de Hotelaria e Turismo de Viana do Castelo</t>
  </si>
  <si>
    <t>Escolas de Arga e Lima, Viana do Castelo</t>
  </si>
  <si>
    <t>Escolas de Barroselas, Viana do Castelo</t>
  </si>
  <si>
    <t>Escolas de Monserrate, Viana do Castelo</t>
  </si>
  <si>
    <t>Escolas de Monte da Ola, Viana do Castelo</t>
  </si>
  <si>
    <t>Escolas Pintor José de Brito, Viana do Castelo</t>
  </si>
  <si>
    <t>ETAP – Escola Profissional - Vila Nova de Cerveira</t>
  </si>
  <si>
    <t>Escolas de Vila Nova de Cerveira</t>
  </si>
  <si>
    <t>Escolas D. Sancho II, Alijó</t>
  </si>
  <si>
    <t>Academia de Artes de Chaves</t>
  </si>
  <si>
    <t>Escola Profissional de Chaves</t>
  </si>
  <si>
    <t>Escolas Dr. António Granjo, Chaves</t>
  </si>
  <si>
    <t>Escolas Dr. Júlio Martins, Chaves</t>
  </si>
  <si>
    <t>Escolas Fernão de Magalhães, Chaves</t>
  </si>
  <si>
    <t>Escolas Professor António da Natividade, Mesão Frio</t>
  </si>
  <si>
    <t>Escolas de Mondim de Basto</t>
  </si>
  <si>
    <t>Escolas Dr. Bento da Cruz, Montalegre</t>
  </si>
  <si>
    <t>Escola Profissional de Murça</t>
  </si>
  <si>
    <t>Escolas de Murça</t>
  </si>
  <si>
    <t>Escolas de Ribeira de Pena</t>
  </si>
  <si>
    <t>Associação Portuguesa de Pais e Amigos do Cidadão Deficiente Mental</t>
  </si>
  <si>
    <t>Escolas de Santa Marta de Penaguião</t>
  </si>
  <si>
    <t>Conservatório de Música de Valpaços</t>
  </si>
  <si>
    <t>Escolas de Valpaços</t>
  </si>
  <si>
    <t>Escolas de Vila Pouca de Aguiar - Sul</t>
  </si>
  <si>
    <t>APPC - Núcleo Regional de Vila Real</t>
  </si>
  <si>
    <t>Colégio Moderno de S. José</t>
  </si>
  <si>
    <t>Conservatório de Música e Dança de Bragança</t>
  </si>
  <si>
    <t>Conservatório Regional de Música de Vila Real</t>
  </si>
  <si>
    <t>Escola Profissional Agostinho Roseta - ( Pólo de Vila Real)</t>
  </si>
  <si>
    <t>Escola Profissional Nervir</t>
  </si>
  <si>
    <t>Nuclisol Jean Piaget- Udi Vila Real</t>
  </si>
  <si>
    <t>Escolas Diogo Cão, Vila Real</t>
  </si>
  <si>
    <t>Escolas Morgado de Mateus, Vila Real</t>
  </si>
  <si>
    <t>Escolas Gomes Teixeira, Armamar</t>
  </si>
  <si>
    <t>Academia de Artes de Cinfães</t>
  </si>
  <si>
    <t>Escola Profissional de Cinfães</t>
  </si>
  <si>
    <t>Escola de Formação Social Rural - Lamego</t>
  </si>
  <si>
    <t>Seminário Maior de Lamego</t>
  </si>
  <si>
    <t>Escola de Hotelaria e Turismo de Lamego</t>
  </si>
  <si>
    <t>Escolas da Sé, Lamego</t>
  </si>
  <si>
    <t>Escola Profissional Tecnológica e Agrária de Moimenta da Beira</t>
  </si>
  <si>
    <t>Escolas de Moimenta da Beira</t>
  </si>
  <si>
    <t>Escolas de Resende</t>
  </si>
  <si>
    <t>ESPRODOURO - Escola Profissional do Alto Douro</t>
  </si>
  <si>
    <t>Conservatório Regional de Música de Ferreirim</t>
  </si>
  <si>
    <t>Escola Profissional de Sernancelhe (ESPROSER)</t>
  </si>
  <si>
    <t>Escolas Dr. José Leite de Vasconcelos, Tarouca</t>
  </si>
  <si>
    <t>Centro</t>
  </si>
  <si>
    <t>CERCIAG - Cooperativa de Educação e Reabilitação de Crianças Inadaptadas-Águeda, CRL</t>
  </si>
  <si>
    <t>Conservatório de Música de Águeda</t>
  </si>
  <si>
    <t>Escolas de Águeda</t>
  </si>
  <si>
    <t>Escolas de Valongo do Vouga, Águeda</t>
  </si>
  <si>
    <t>ART´J - Escola profissional de Artes Performativas da Jobra</t>
  </si>
  <si>
    <t>Colégio de Albergaria</t>
  </si>
  <si>
    <t>Conservatório de Música da Jobra</t>
  </si>
  <si>
    <t>Escola Profissional ADJ - Academia de Desporto da Jobra</t>
  </si>
  <si>
    <t>Escolas de Albergaria-a-Velha</t>
  </si>
  <si>
    <t>APPACDM - Anadia</t>
  </si>
  <si>
    <t>Colégio de Nossa Senhora da Assunção</t>
  </si>
  <si>
    <t>Escola Profissional de Viticultura e Enologia da Bairrada</t>
  </si>
  <si>
    <t>Salesianos de Mogofores - Colégio</t>
  </si>
  <si>
    <t>Escolas de Anadia</t>
  </si>
  <si>
    <t>A.P.P.A.C.D.M. de Aveiro</t>
  </si>
  <si>
    <t>CERCIAV Coop. Educ. Reab. Cri. Inadaptadas</t>
  </si>
  <si>
    <t>Colégio Português (ENSIGEST)- Empreendimentos Educativos Lda</t>
  </si>
  <si>
    <t>EFTA - Escola de Formação Profissional em Turismo de Aveiro, Lda.</t>
  </si>
  <si>
    <t>Escola Profissional de Aveiro</t>
  </si>
  <si>
    <t>Centro Educativo Dr. Alberto Souto</t>
  </si>
  <si>
    <t>Escola Artística do Conservatório de Música Calouste Gulbenkian, Aveiro</t>
  </si>
  <si>
    <t>Escolas de Aveiro</t>
  </si>
  <si>
    <t>Escolas de Eixo, Aveiro</t>
  </si>
  <si>
    <t>Escolas de Esgueira, Aveiro</t>
  </si>
  <si>
    <t>Escolas de Oliveirinha, Aveiro</t>
  </si>
  <si>
    <t>Escolas Dr. Mário Sacramento, Aveiro</t>
  </si>
  <si>
    <t>Escolas José Estêvão, Aveiro</t>
  </si>
  <si>
    <t>Escolas Rio Novo do Príncipe, Cacia, Aveiro</t>
  </si>
  <si>
    <t>CERCIESTA Coop. Educ. Reab. Cri. Inadaptadas</t>
  </si>
  <si>
    <t>Escolas de Estarreja</t>
  </si>
  <si>
    <t>Escolas de Pardilhó, Estarreja</t>
  </si>
  <si>
    <t>Escola Básica Professor Fernando Martins, Gafanha da Nazaré, Ílhavo</t>
  </si>
  <si>
    <t>Escolas de Ílhavo</t>
  </si>
  <si>
    <t>Escola Profissional Vasconcellos Lebre (Propriedade da Escola Profissional da Mealhada Ldª.)</t>
  </si>
  <si>
    <t>Escolas de Mealhada</t>
  </si>
  <si>
    <t>Escolas de Murtosa</t>
  </si>
  <si>
    <t>Conservatório Artes e Comunicação - Filarmónica União Oliveira do Bairro</t>
  </si>
  <si>
    <t>Escola de Artes da Bairrada</t>
  </si>
  <si>
    <t>Escola Básica Frei Gil, Bustos, Oliveira do Bairro</t>
  </si>
  <si>
    <t>Academia de Música do Orfeão de Ovar</t>
  </si>
  <si>
    <t>CERCIVAR Coop. Educ. Reab. Cr. Inadaptadas</t>
  </si>
  <si>
    <t>EPROFCOR - Escola Profissional de Cortegaça</t>
  </si>
  <si>
    <t>Externato Luis de Camões</t>
  </si>
  <si>
    <t>Escolas de Esmoriz/Ovar Norte</t>
  </si>
  <si>
    <t>Escolas de Ovar</t>
  </si>
  <si>
    <t>Escolas de Ovar Sul</t>
  </si>
  <si>
    <t>Escola Profissional de Aveiro - Polo de Sever do Vouga</t>
  </si>
  <si>
    <t>Escolas de Sever do Vouga</t>
  </si>
  <si>
    <t>Escolas de Vagos</t>
  </si>
  <si>
    <t>Escola de Música do Centro de Cultura Pedro Álvares Cabral</t>
  </si>
  <si>
    <t>Escolas Pedro Álvares Cabral, Belmonte</t>
  </si>
  <si>
    <t>Conservatório Regional de Castelo Branco</t>
  </si>
  <si>
    <t>Escola Profissional Agostinho Roseta - UGT</t>
  </si>
  <si>
    <t>Escola Profissional do Conservatório de Castelo Branco</t>
  </si>
  <si>
    <t>Escola Tecnológica e Profissional Albicastrense</t>
  </si>
  <si>
    <t>Centro Educativo de São Fiel</t>
  </si>
  <si>
    <t>Escolas Afonso de Paiva, Castelo Branco</t>
  </si>
  <si>
    <t>Escolas Amato Lusitano, Castelo Branco</t>
  </si>
  <si>
    <t>Escolas José Sanches e S. Vicente da Beira</t>
  </si>
  <si>
    <t>Conservatório Regional de Música da Covilhã</t>
  </si>
  <si>
    <t>Escola Profissional de Artes da Beira Interior</t>
  </si>
  <si>
    <t>Escolas Frei Heitor Pinto, Covilhã</t>
  </si>
  <si>
    <t>Academia de Música e Dança do Fundão</t>
  </si>
  <si>
    <t>APPACDM do Fundão</t>
  </si>
  <si>
    <t>Escola Profissional do Fundão (Sede)</t>
  </si>
  <si>
    <t>Escolas do Fundão</t>
  </si>
  <si>
    <t>Escola Profissional da Raia - Idanha-a-Nova</t>
  </si>
  <si>
    <t>Escolas José Silvestre Ribeiro, Idanha-a-Nova</t>
  </si>
  <si>
    <t>Escolas Ribeiro Sanches, Penamacor</t>
  </si>
  <si>
    <t>Escolas de Proença-a-Nova</t>
  </si>
  <si>
    <t>Escola Tecnológica e Profissional da Sertã</t>
  </si>
  <si>
    <t>Instituto "Vaz Serra"</t>
  </si>
  <si>
    <t>Escolas de Sertã</t>
  </si>
  <si>
    <t>Escolas de Vila de Rei</t>
  </si>
  <si>
    <t>Escolas de Vila Velha de Ródão</t>
  </si>
  <si>
    <t>Escolas de Arganil</t>
  </si>
  <si>
    <t>Escola Básica Professor Mendes Ferrão, Coja, Arganil</t>
  </si>
  <si>
    <t>Academia de Música de Cantanhede</t>
  </si>
  <si>
    <t>Centro de Estudos Educativos de Ançã</t>
  </si>
  <si>
    <t>Escola Pedro Teixeira</t>
  </si>
  <si>
    <t>Escola Técnico Profissional de Cantanhede</t>
  </si>
  <si>
    <t>Escolas Gândara-Mar, Tocha, Cantanhede</t>
  </si>
  <si>
    <t>Escolas Lima-de-Faria, Cantanhede</t>
  </si>
  <si>
    <t>Escolas Marquês de Marialva, Cantanhede</t>
  </si>
  <si>
    <t>APECDA - Associação de Pais para Educação de Crianças Deficientes Auditivas</t>
  </si>
  <si>
    <t>Centro de Reabilitação e Paralisia Cerebral de Coimbra</t>
  </si>
  <si>
    <t>Colégio da Rainha Stª Isabel</t>
  </si>
  <si>
    <t>Colégio de S. José</t>
  </si>
  <si>
    <t>Colégio de S. Teotónio</t>
  </si>
  <si>
    <t>Colégio Novo de Coimbra</t>
  </si>
  <si>
    <t>Conservatório de Música e Artes de Coimbra</t>
  </si>
  <si>
    <t>Conservatório Regional de Coimbra</t>
  </si>
  <si>
    <t>Escola de Música São Teotónio</t>
  </si>
  <si>
    <t>Escola Profissional das Artes de Coimbra</t>
  </si>
  <si>
    <t>Instituto Técnico Artístico e Profissional de Coimbra</t>
  </si>
  <si>
    <t>Núcleo Regional Centro da Associação Portuguesa Paralisia Cerebral</t>
  </si>
  <si>
    <t>St. Paul’s School</t>
  </si>
  <si>
    <t>Centro Educativo dos Olivais</t>
  </si>
  <si>
    <t>Escola Artística do Conservatório de Música de Coimbra</t>
  </si>
  <si>
    <t>Escola de Hotelaria e Turismo de Coimbra</t>
  </si>
  <si>
    <t>Escolas Coimbra Centro</t>
  </si>
  <si>
    <t>Escolas Coimbra Oeste</t>
  </si>
  <si>
    <t>Escola Básica Associação Portuguesa de Paralisia Cerebral, Coimbra</t>
  </si>
  <si>
    <t>Escolas Martim de Freitas, Coimbra</t>
  </si>
  <si>
    <t>INTEP- Instituto Tecnológico e Profissional - Delegação de Condeixa-a-Nova</t>
  </si>
  <si>
    <t>Escolas de Condeixa-a-Nova</t>
  </si>
  <si>
    <t>Conservatório de Música David de Sousa</t>
  </si>
  <si>
    <t>Escola Profissional da Figueira da Foz</t>
  </si>
  <si>
    <t>Instituto Tecnológico e Profissional da Figueira da Foz</t>
  </si>
  <si>
    <t>Escolas da Zona Urbana da Figueira da Foz</t>
  </si>
  <si>
    <t>Escolas de Paião, Figueira da Foz</t>
  </si>
  <si>
    <t>Escolas Figueira Mar, Figueira da Foz</t>
  </si>
  <si>
    <t>Escolas Figueira Norte, Figueira da Foz</t>
  </si>
  <si>
    <t>Escolas de Góis</t>
  </si>
  <si>
    <t>Academia de Bailado da Lousã</t>
  </si>
  <si>
    <t>Escola Profissional da Lousã</t>
  </si>
  <si>
    <t>Escolas da Lousã</t>
  </si>
  <si>
    <t>CERCIMIRA Coop. Educ. Reb. Cri. Inadaptadas</t>
  </si>
  <si>
    <t>Escola Profissional de Mira</t>
  </si>
  <si>
    <t>Escolas de Mira</t>
  </si>
  <si>
    <t>Escolas de Miranda do Corvo</t>
  </si>
  <si>
    <t>Escola Profissional e de Desenvolvimento Rural do Baixo Mondego</t>
  </si>
  <si>
    <t>Escolas de Montemor-o-Velho</t>
  </si>
  <si>
    <t>ARCIAL Ass. Recup. Cri. Inadaptadas</t>
  </si>
  <si>
    <t>Escolas de Oliveira do Hospital</t>
  </si>
  <si>
    <t>Escola Básica n.º 2 de Oliveira do Hospital</t>
  </si>
  <si>
    <t>Escolas Escalada, Pampilhosa da Serra</t>
  </si>
  <si>
    <t>Escola Beira-Aguieira - Escola Profissional (Deleg.)</t>
  </si>
  <si>
    <t>Escola de Artes de Penacova</t>
  </si>
  <si>
    <t>Escolas de Penacova</t>
  </si>
  <si>
    <t>CERCIPENELA Coop. Ed. Reab. Cri. Inadaptadas</t>
  </si>
  <si>
    <t>Escola Tecnológica e Profissional de Sicó (Deleg.)</t>
  </si>
  <si>
    <t>Escolas Infante D. Pedro, Penela</t>
  </si>
  <si>
    <t>Instituto "Pedro Hispano"</t>
  </si>
  <si>
    <t>Escolas Martinho Árias, Soure</t>
  </si>
  <si>
    <t>EPTOLIVA - Escola Profissional de Oliveira do Hospital/Tábua e Arganil (Pólo)</t>
  </si>
  <si>
    <t>Escolas de Tábua</t>
  </si>
  <si>
    <t>Centro de Vila Nova de Poiares - Centro III - APPACDM</t>
  </si>
  <si>
    <t>Escolas de Vila Nova de Poiares</t>
  </si>
  <si>
    <t>Escolas Padre José Augusto da Fonseca, Aguiar da Beira</t>
  </si>
  <si>
    <t>Escolas de Almeida</t>
  </si>
  <si>
    <t>Escolas de Celorico da Beira</t>
  </si>
  <si>
    <t>Escolas de Figueira de Castelo Rodrigo</t>
  </si>
  <si>
    <t>Escolas de Fornos de Algodres</t>
  </si>
  <si>
    <t>Instituto de Gouveia - Escola Profissional - Lda</t>
  </si>
  <si>
    <t>Escolas de Gouveia</t>
  </si>
  <si>
    <t>CERCIG Coop. Educ. Reab. Cri. Inadaptadas</t>
  </si>
  <si>
    <t>Conservatório de Música de São José da Guarda</t>
  </si>
  <si>
    <t>Ensiguarda - Escola Profissional da Guarda</t>
  </si>
  <si>
    <t>Escola Regional Dr. José Dinis da Fonseca, Arrifana</t>
  </si>
  <si>
    <t>Escolas Afonso de Albuquerque, Guarda</t>
  </si>
  <si>
    <t>Escolas da Sé, Guarda</t>
  </si>
  <si>
    <t>Escola Profissional de Hotelaria de Manteigas</t>
  </si>
  <si>
    <t>Escolas de Manteigas</t>
  </si>
  <si>
    <t>Escolas de Meda</t>
  </si>
  <si>
    <t>Escolas de Pinhel</t>
  </si>
  <si>
    <t>Escola Básica n.º 2 de Pinhel</t>
  </si>
  <si>
    <t>Escolas de Sabugal</t>
  </si>
  <si>
    <t>Escola Básica de Sabugal</t>
  </si>
  <si>
    <t>Conservatório de Música de Seia - (Collegium Musicum)</t>
  </si>
  <si>
    <t>Escola Profissional da Serra da Estrela</t>
  </si>
  <si>
    <t>Externato Evaristo Nogueira</t>
  </si>
  <si>
    <t>Inst. de Pedagogia Curativa</t>
  </si>
  <si>
    <t>Escolas de Seia</t>
  </si>
  <si>
    <t>Escolas Dr. Guilherme Correia de Carvalho, Seia</t>
  </si>
  <si>
    <t>Escola Básica Dr. Reis Leitão, Loriga, Seia</t>
  </si>
  <si>
    <t>Escola Profissional de Trancoso</t>
  </si>
  <si>
    <t>Escolas de Trancoso</t>
  </si>
  <si>
    <t>Escola Tecnológica e Profissional de Sicó</t>
  </si>
  <si>
    <t>Escolas de Alvaiázere</t>
  </si>
  <si>
    <t>Escolas de Ansião</t>
  </si>
  <si>
    <t>Escolas de Batalha</t>
  </si>
  <si>
    <t>Escolas Dr. Bissaya Barreto, Castanheira de Pêra</t>
  </si>
  <si>
    <t>Escolas de Figueiró dos Vinhos</t>
  </si>
  <si>
    <t>Escola Básica e Secundária de Figueiró dos Vinhos</t>
  </si>
  <si>
    <t>CERCILEI Coop. Ens. Reab. Cri. Inadaptadas</t>
  </si>
  <si>
    <t>Colégio Dr. Luís Pereira da Costa</t>
  </si>
  <si>
    <t>Conservatório de Música da Caranguejeira</t>
  </si>
  <si>
    <t>Conservatório Internacional de Ballet e Dança Annarella Sanchez</t>
  </si>
  <si>
    <t>Escola de Artes SAMP</t>
  </si>
  <si>
    <t>Escola de Dança Diogo de Carvalho</t>
  </si>
  <si>
    <t>Escola de Música do Orfeão de Leiria</t>
  </si>
  <si>
    <t>Escola Monsenhor José Galamba de Oliveira</t>
  </si>
  <si>
    <t>Escola Profissional de Leiria</t>
  </si>
  <si>
    <t>INETESE - Instituto para o Ensino e Formação</t>
  </si>
  <si>
    <t>Escolas Caranguejeira - Santa Catarina da Serra, Leiria</t>
  </si>
  <si>
    <t>Escolas D. Dinis, Leiria</t>
  </si>
  <si>
    <t>Escolas de Colmeias, Leiria</t>
  </si>
  <si>
    <t>Escolas Domingos Sequeira, Leiria</t>
  </si>
  <si>
    <t>Escolas Dr. Correia Mateus, Leiria</t>
  </si>
  <si>
    <t>Escolas Henrique Sommer, Maceira, Leiria</t>
  </si>
  <si>
    <t>Escolas Rainha Santa Isabel, Carreira, Leiria</t>
  </si>
  <si>
    <t>A.P.P.A.C.D.M. da Marinha Grande</t>
  </si>
  <si>
    <t>Colégio Luso Internacional do Centro - CLIC</t>
  </si>
  <si>
    <t>Escola de Artes e Movimento</t>
  </si>
  <si>
    <t>Leiria International School</t>
  </si>
  <si>
    <t>Escolas de Vieira de Leiria, Marinha Grande</t>
  </si>
  <si>
    <t>Escolas Marinha Grande Nascente</t>
  </si>
  <si>
    <t>Escolas Marinha Grande Poente</t>
  </si>
  <si>
    <t>Escola Tecnológica e Profissional da Zona do Pinhal (Sede)</t>
  </si>
  <si>
    <t>Escolas de Pedrógão Grande</t>
  </si>
  <si>
    <t>CERCIPOM Coop. Educ. Reab. Cri. Inadaptadas</t>
  </si>
  <si>
    <t>Conservatório de Música David de Sousa - Polo Pombal</t>
  </si>
  <si>
    <t>Instituto D. João V</t>
  </si>
  <si>
    <t>Escolas de Guia, Pombal</t>
  </si>
  <si>
    <t>Escolas de Pombal</t>
  </si>
  <si>
    <t>Escolas Gualdim Pais, Pombal</t>
  </si>
  <si>
    <t>Conservatório de Música de Porto de Mós</t>
  </si>
  <si>
    <t>Escolas de Porto de Mós</t>
  </si>
  <si>
    <t>Escolas de Carregal do Sal</t>
  </si>
  <si>
    <t>Escola Profissional da Fundação D. Mariana Seixas (Deleg.)</t>
  </si>
  <si>
    <t>Escolas de Castro Daire</t>
  </si>
  <si>
    <t>Escolas de Mangualde</t>
  </si>
  <si>
    <t>Escola Básica Ana de Castro Osório, Mangualde</t>
  </si>
  <si>
    <t>Escolas de Mortágua</t>
  </si>
  <si>
    <t>Escolas de Canas de Senhorim, Nelas</t>
  </si>
  <si>
    <t>Escolas de Nelas</t>
  </si>
  <si>
    <t>Escolas de Oliveira de Frades</t>
  </si>
  <si>
    <t>Escolas de Penalva do Castelo</t>
  </si>
  <si>
    <t>Conservatório de Música e Artes do Dão</t>
  </si>
  <si>
    <t>Escolas de Santa Comba Dão</t>
  </si>
  <si>
    <t>Escolas de São Pedro do Sul</t>
  </si>
  <si>
    <t>Escolas de Sátão</t>
  </si>
  <si>
    <t>Escola Profissional de Tondela</t>
  </si>
  <si>
    <t>Escolas de Tondela Cândido de Figueiredo</t>
  </si>
  <si>
    <t>Escolas de Tondela Tomaz Ribeiro</t>
  </si>
  <si>
    <t>Escolas de Vila Nova de Paiva</t>
  </si>
  <si>
    <t>Colégio "Via Sacra"</t>
  </si>
  <si>
    <t>Conservatório Regional de Música Dr. José de Azeredo Perdigão</t>
  </si>
  <si>
    <t>Escola de Bailado Giselle Brites</t>
  </si>
  <si>
    <t>Escola de Dança Lugar Presente</t>
  </si>
  <si>
    <t>Escola Profissional Jean Piaget</t>
  </si>
  <si>
    <t>Escola Profissional Projeto Plural</t>
  </si>
  <si>
    <t>UMP - Centro de Santo Estevão</t>
  </si>
  <si>
    <t>Centro Educativo de São José - Casa Aguieira</t>
  </si>
  <si>
    <t>Escolas de Mundão, Viseu</t>
  </si>
  <si>
    <t>Escolas de Viso, Viseu</t>
  </si>
  <si>
    <t>Escolas Grão Vasco, Viseu</t>
  </si>
  <si>
    <t>Escolas Infante D. Henrique, Repeses, Viseu</t>
  </si>
  <si>
    <t>Escolas Viseu Norte</t>
  </si>
  <si>
    <t>Conservatório de Música da Jobra, Pólo de Vouzela</t>
  </si>
  <si>
    <t>Escola Profissional de Vouzela</t>
  </si>
  <si>
    <t>Escolas de Vouzela</t>
  </si>
  <si>
    <t>Escolas de Vouzela e Campia</t>
  </si>
  <si>
    <t>Academia de Música de Alcobaça</t>
  </si>
  <si>
    <t>CEERIA - Centro de Educação Especial, Recuperação e Integração de Alcobaça</t>
  </si>
  <si>
    <t>Escola Profissional de Agricultura e Desenvolvimento Rural de Cister, Alcobaça</t>
  </si>
  <si>
    <t>Escolas de Cister de Alcobaça, Alcobaça</t>
  </si>
  <si>
    <t>Escolas São Martinho do Porto, Alcobaça</t>
  </si>
  <si>
    <t>Escolas de Fernão do Pó, Bombarral</t>
  </si>
  <si>
    <t>Colégio Frei Cristóvão</t>
  </si>
  <si>
    <t>Colégio Rainha Dona Leonor</t>
  </si>
  <si>
    <t>Conservatório de Caldas da Rainha</t>
  </si>
  <si>
    <t>Escola Técnica Empresarial do Oeste</t>
  </si>
  <si>
    <t>Escola Vocacional de Dança das Caldas da Rainha</t>
  </si>
  <si>
    <t>Escola de Hotelaria e Turismo do Oeste (Pólo das Caldas da Rainha)</t>
  </si>
  <si>
    <t>Escolas D. João II, Caldas da Rainha</t>
  </si>
  <si>
    <t>Escolas Rafael Bordalo Pinheiro, Caldas da Rainha</t>
  </si>
  <si>
    <t>Escolas Raul Proença, Caldas da Rainha</t>
  </si>
  <si>
    <t>CERCINAZARÉ Coop. Educ. Reab. Cri. Inadaptadas</t>
  </si>
  <si>
    <t>Escola Profissional da Nazaré</t>
  </si>
  <si>
    <t>Externato D. Fuas Roupinho</t>
  </si>
  <si>
    <t>Escolas da Nazaré</t>
  </si>
  <si>
    <t>Academia de Música de Óbidos</t>
  </si>
  <si>
    <t>Escola de Hotelaria e Turismo do Oeste (Pólo de Óbidos)</t>
  </si>
  <si>
    <t>Escolas Josefa de Óbidos, Óbidos</t>
  </si>
  <si>
    <t>Escola Básica do Furadouro, Óbidos</t>
  </si>
  <si>
    <t>CERCIPENICHE - Cooperativa de Educação e Reabilitação de Cidadãos Inadaptadas</t>
  </si>
  <si>
    <t>Escola Profissional Alda Brandão de Vasconcelos - Deleg. Peniche</t>
  </si>
  <si>
    <t>Externato Atlântico</t>
  </si>
  <si>
    <t>Escolas D. Luís de Ataíde, Peniche</t>
  </si>
  <si>
    <t>Escolas de Atouguia da Baleia, Peniche</t>
  </si>
  <si>
    <t>Escolas de Peniche</t>
  </si>
  <si>
    <t>Escola Técnica Profissional do Ribatejo - Delegação de Alenquer</t>
  </si>
  <si>
    <t>Escolas Damião de Goes, Alenquer</t>
  </si>
  <si>
    <t>Escolas do Carregado, Alenquer</t>
  </si>
  <si>
    <t>Escolas Visconde de Chanceleiros, Alenquer</t>
  </si>
  <si>
    <t>CERCIAMA – Cooperativa de Educação e Reabilitação de Cidadãos Inadaptados da Amadora</t>
  </si>
  <si>
    <t>Colégio D. Filipa</t>
  </si>
  <si>
    <t>Escola Luis Madureira (Stª Casa Misericórdia da Amadora)</t>
  </si>
  <si>
    <t>Escola Profissional Gustave Eiffel (Pólo da Amadora)</t>
  </si>
  <si>
    <t>Escola Profissional Gustave Eiffel (Sede)</t>
  </si>
  <si>
    <t>Externato "Alexandre Herculano"</t>
  </si>
  <si>
    <t>Externato "Cinderela"</t>
  </si>
  <si>
    <t>PaRK International School - Alfragide</t>
  </si>
  <si>
    <t>Escolas Almeida Garrett, Amadora</t>
  </si>
  <si>
    <t>Escolas Amadora Oeste, Amadora</t>
  </si>
  <si>
    <t>Escolas Cardoso Lopes, Amadora</t>
  </si>
  <si>
    <t>Escolas D. João V, Amadora</t>
  </si>
  <si>
    <t>Escolas da Damaia, Amadora</t>
  </si>
  <si>
    <t>Escolas de Alfornelos, Amadora</t>
  </si>
  <si>
    <t>Escolas Dr. Azevedo Neves, Amadora</t>
  </si>
  <si>
    <t>Escolas Fernando Namora, Amadora</t>
  </si>
  <si>
    <t>Escolas José Cardoso Pires, Amadora</t>
  </si>
  <si>
    <t>Escolas Mães d´Água, Amadora</t>
  </si>
  <si>
    <t>Escolas Miguel Torga, Amadora</t>
  </si>
  <si>
    <t>Escolas Pioneiros da Aviação Portuguesa, Amadora</t>
  </si>
  <si>
    <t>Escola Profissional Gustave Eiffel (Delegação de Arruda dos Vinhos)</t>
  </si>
  <si>
    <t>Externato João Alberto Faria</t>
  </si>
  <si>
    <t>Escolas de Arruda dos Vinhos</t>
  </si>
  <si>
    <t>CERCI - Flor da Vida - Cooperativa para a Educação, Reabilitação, Capacitação e Inclusão</t>
  </si>
  <si>
    <t>Escolas da Azambuja</t>
  </si>
  <si>
    <t>ALUAPDANS - Companhia de Dança Paula Marques</t>
  </si>
  <si>
    <t>CERCICA - Cooperativa para a Educação e Reabilitação de Cidadãos Inadaptados de Cascais, CRL</t>
  </si>
  <si>
    <t>Colégio da Bafureira - Pólo</t>
  </si>
  <si>
    <t>Colégio Inglês de São Julião - St. Julians School</t>
  </si>
  <si>
    <t>Colégio Quadrante</t>
  </si>
  <si>
    <t>Colégio Quinta do Lago</t>
  </si>
  <si>
    <t>Conservatório de Música de Cascais</t>
  </si>
  <si>
    <t>Escola de Dança Ana Mangericão</t>
  </si>
  <si>
    <t>Escola Profissional de Teatro de Cascais</t>
  </si>
  <si>
    <t>Escola Profissional Val do Rio (Pólo Cascais)</t>
  </si>
  <si>
    <t>Externato D. Luísa Sigea</t>
  </si>
  <si>
    <t>Externato Sueco</t>
  </si>
  <si>
    <t>IPS - International Preparatory School</t>
  </si>
  <si>
    <t>Kairos Montessori</t>
  </si>
  <si>
    <t>Os Aprendizes - Laboratório do Conhecimento</t>
  </si>
  <si>
    <t>PaRK International School - Cascais</t>
  </si>
  <si>
    <t>Saint Dominic´s International School</t>
  </si>
  <si>
    <t>Sapienti</t>
  </si>
  <si>
    <t>St. James Primary School</t>
  </si>
  <si>
    <t>Escola de Hotelaria e Turismo do Estoril</t>
  </si>
  <si>
    <t>Escolas da Alapraia, Cascais</t>
  </si>
  <si>
    <t>Escolas da Cidadela, Cascais</t>
  </si>
  <si>
    <t>Escolas de Alvide, Cascais</t>
  </si>
  <si>
    <t>Escolas de Carcavelos, Cascais</t>
  </si>
  <si>
    <t>Escolas de Cascais</t>
  </si>
  <si>
    <t>Escola Secundária de Cascais</t>
  </si>
  <si>
    <t>Escolas de Parede, Cascais</t>
  </si>
  <si>
    <t>Escolas de São João do Estoril, Cascais</t>
  </si>
  <si>
    <t>Escolas Frei Gonçalo de Azevedo, Cascais</t>
  </si>
  <si>
    <t>Escolas Ibn Mucana, Cascais</t>
  </si>
  <si>
    <t>Escola Básica e Secundária Helena Cidade Moura, Alcabideche, Cascais</t>
  </si>
  <si>
    <t>Escolas Matilde Rosa Araújo, Cascais</t>
  </si>
  <si>
    <t>A.P.P.A.C.D.M. de Lisboa</t>
  </si>
  <si>
    <t>Academia de Amadores de Música</t>
  </si>
  <si>
    <t>Academia Musical dos Amigos das Crianças</t>
  </si>
  <si>
    <t>ACORDARTE - Academia de Música de Lisboa</t>
  </si>
  <si>
    <t>ACORDARTE - Academia de Música de Lisboa - Secção</t>
  </si>
  <si>
    <t>ACORDARTE - Academia de Música de Lisboa Secção - Oeiras</t>
  </si>
  <si>
    <t>APPACDM - Centro Bonny Stilwell</t>
  </si>
  <si>
    <t>APPDA - Associação Portuguesa para as Perturbações do Desenvolvimento e Autismo</t>
  </si>
  <si>
    <t>Astória International School - Secção I</t>
  </si>
  <si>
    <t>Centro de Pedagogia Terapêutica "Bola de Neve"</t>
  </si>
  <si>
    <t>Centro Multicultural de Formação</t>
  </si>
  <si>
    <t>CIATE - Centro Integral de Adestramento Técnico-Eletrónico</t>
  </si>
  <si>
    <t>Colégio Académico</t>
  </si>
  <si>
    <t>Colégio As Descobertas</t>
  </si>
  <si>
    <t>Colégio de São João de Brito</t>
  </si>
  <si>
    <t>Colégio do Bom Sucesso</t>
  </si>
  <si>
    <t>Colégio Helen Keller</t>
  </si>
  <si>
    <t>Colégio Manuel Bernardes</t>
  </si>
  <si>
    <t>Colégio Pedro Arrupe</t>
  </si>
  <si>
    <t>Colégio Planalto</t>
  </si>
  <si>
    <t>Colégio Saint Daniel Brottier - Sede</t>
  </si>
  <si>
    <t>Colégio São Tomás - Quinta das Conchas</t>
  </si>
  <si>
    <t>Conservatório de Música da Metropolitana</t>
  </si>
  <si>
    <t>Cooperativa A Torre</t>
  </si>
  <si>
    <t>CRINABEL- Cooperativa de Ensino Especial e Solidariedade Social</t>
  </si>
  <si>
    <t>Dance Spot - Escola de Dança</t>
  </si>
  <si>
    <t>EPAD - Escola Profissional de Artes, Tecnologias e Desporto</t>
  </si>
  <si>
    <t>EPET - Escola Profissional de Estudos Técnicos</t>
  </si>
  <si>
    <t>Escola "Pedro Nunes"</t>
  </si>
  <si>
    <t>Escola "S. Francisco Xavier"</t>
  </si>
  <si>
    <t>Escola Alemã de Lisboa</t>
  </si>
  <si>
    <t>Escola Ave-Maria</t>
  </si>
  <si>
    <t>Escola Casa da Floresta</t>
  </si>
  <si>
    <t>Escola de Música, Dança e de Artes Dramáticas de Lisboa</t>
  </si>
  <si>
    <t>Escola dos Mestres</t>
  </si>
  <si>
    <t>Escola Privativa n.º 1 de A Voz do Operário</t>
  </si>
  <si>
    <t>Escola Profissional Agostinho Roseta, Lisboa</t>
  </si>
  <si>
    <t>Escola Profissional Almirante Reis</t>
  </si>
  <si>
    <t>Escola Profissional Artes e Ofícios do Espectáculo - Chapitô</t>
  </si>
  <si>
    <t>Escola Profissional Bento de Jesus Caraça, Lisboa</t>
  </si>
  <si>
    <t>Escola Profissional CEFAD</t>
  </si>
  <si>
    <t>Escola Profissional da Cruz Vermelha Portuguesa</t>
  </si>
  <si>
    <t>Escola Profissional da Metropolitana</t>
  </si>
  <si>
    <t>Escola Profissional de Agentes de Serviço e Apoio Social Fund. Monsenhor Alves Brás</t>
  </si>
  <si>
    <t>Escola Profissional de Comunicação e Imagem</t>
  </si>
  <si>
    <t>Escola Profissional de Hotelaria e Turismo do Chiado</t>
  </si>
  <si>
    <t>Escola Profissional de Imagem (ETIC)</t>
  </si>
  <si>
    <t>Escola Profissional de Pedagogia Social</t>
  </si>
  <si>
    <t>Escola Profissional de Tecnologia Digital</t>
  </si>
  <si>
    <t>Escola Profissional Gustave Eiffel (Delegação doLumiar)</t>
  </si>
  <si>
    <t>Escola Profissional Magestil</t>
  </si>
  <si>
    <t>Escola Profissional Nicolau Breyner</t>
  </si>
  <si>
    <t>Escola Profissional Profitecla, Lisboa (Deleg.)</t>
  </si>
  <si>
    <t>Escola Raiz</t>
  </si>
  <si>
    <t>Escola Selecta Amadeu Andrés</t>
  </si>
  <si>
    <t>Escola Técnica Psicossocial de Lisboa</t>
  </si>
  <si>
    <t>Externato "Crisfal"</t>
  </si>
  <si>
    <t>Externato "Grão Vasco"</t>
  </si>
  <si>
    <t>Externato "João XXIII"</t>
  </si>
  <si>
    <t>Externato "Novo Crisfal"</t>
  </si>
  <si>
    <t>Externato "Sá de Miranda"</t>
  </si>
  <si>
    <t>Externato Alfredo Binet</t>
  </si>
  <si>
    <t>Externato Álvares Cabral</t>
  </si>
  <si>
    <t>Externato As Descobertas</t>
  </si>
  <si>
    <t>Externato de Nossa Senhora da Penha de França</t>
  </si>
  <si>
    <t>Externato Eduardo Claparède</t>
  </si>
  <si>
    <t>Externato Educação Popular</t>
  </si>
  <si>
    <t>Externato ERGON</t>
  </si>
  <si>
    <t>Externato Marcelino Champagnat</t>
  </si>
  <si>
    <t>Externato Marista de Lisboa</t>
  </si>
  <si>
    <t>Externato Marquês de Pombal</t>
  </si>
  <si>
    <t>Externato São Miguel Arcanjo</t>
  </si>
  <si>
    <t>Externato Séneca</t>
  </si>
  <si>
    <t>IEDP - Instituto de Educação e Desenvolvimento Profissional</t>
  </si>
  <si>
    <t>INETESE - Instituto para o Ensino e Formação - Lisboa</t>
  </si>
  <si>
    <t>Instituto da Imaculada para Pessoas com Necessidades Especiais</t>
  </si>
  <si>
    <t>Instituto de Educação Técnica - INETE</t>
  </si>
  <si>
    <t>Instituto de Música Vitorino Matono</t>
  </si>
  <si>
    <t>Jardim Escola João De Deus - Estrela</t>
  </si>
  <si>
    <t>Liga Portuguesa dos Deficientes Motores</t>
  </si>
  <si>
    <t>Primeira Secção do Externato Alfredo Binet</t>
  </si>
  <si>
    <t>Real Colégio de Portugal</t>
  </si>
  <si>
    <t>Centro de Educação e Desenvolvimento António Aurélio da Costa Ferreira (Casa Pia de Lisboa)</t>
  </si>
  <si>
    <t>Centro de Educação e Desenvolvimento D. Nuno Álvares Pereira (Casa Pia)</t>
  </si>
  <si>
    <t>Centro de Paralisia Cerebral Calouste Gulbenkian</t>
  </si>
  <si>
    <t>Centro Educativo da Bela Vista</t>
  </si>
  <si>
    <t>Centro Educativo Navarro Paiva</t>
  </si>
  <si>
    <t>Escola Artística de Dança do Conservatório Nacional, Lisboa</t>
  </si>
  <si>
    <t>Escola Artística do Instituto Gregoriano de Lisboa</t>
  </si>
  <si>
    <t>Escola de Hotelaria e Turismo de Lisboa</t>
  </si>
  <si>
    <t>Escola Secundária Fonseca Benevides, Lisboa</t>
  </si>
  <si>
    <t>Escolas D. Dinis, Lisboa</t>
  </si>
  <si>
    <t>Escola Básica de Marvila, Lisboa</t>
  </si>
  <si>
    <t>Escolas D. Filipa de Lencastre, Lisboa</t>
  </si>
  <si>
    <t>Escolas das Laranjeiras, Lisboa</t>
  </si>
  <si>
    <t>Escolas de Alvalade, Lisboa</t>
  </si>
  <si>
    <t>Escolas de Benfica, Lisboa</t>
  </si>
  <si>
    <t>Escolas de Santa Maria dos Olivais, Lisboa</t>
  </si>
  <si>
    <t>Escolas do Bairro Padre Cruz, Lisboa</t>
  </si>
  <si>
    <t>Escolas Eça de Queirós, Lisboa</t>
  </si>
  <si>
    <t>Escolas Fernando Pessoa, Lisboa</t>
  </si>
  <si>
    <t>Escolas Francisco de Arruda, Lisboa</t>
  </si>
  <si>
    <t>Escolas Gil Vicente, Lisboa</t>
  </si>
  <si>
    <t>Escolas Luís António Verney, Lisboa</t>
  </si>
  <si>
    <t>Escolas Nuno Gonçalves, Lisboa</t>
  </si>
  <si>
    <t>Escolas Padre Bartolomeu de Gusmão, Lisboa</t>
  </si>
  <si>
    <t>Escolas Passos Manuel, Lisboa</t>
  </si>
  <si>
    <t>Escolas Patrício Prazeres, Lisboa</t>
  </si>
  <si>
    <t>Escolas Pintor Almada Negreiros, Lisboa</t>
  </si>
  <si>
    <t>Escolas Professor Lindley Cintra - Lumiar, Lisboa</t>
  </si>
  <si>
    <t>Escolas Rainha D. Leonor, Lisboa</t>
  </si>
  <si>
    <t>Escolas Vergílio Ferreira, Lisboa</t>
  </si>
  <si>
    <t>Colégio Bartolomeu Dias</t>
  </si>
  <si>
    <t>Colégio Integrado Monte Maior</t>
  </si>
  <si>
    <t>Colégio Oriente</t>
  </si>
  <si>
    <t>Conservatório Artallis</t>
  </si>
  <si>
    <t>Escolas 4 de Outubro, Loures</t>
  </si>
  <si>
    <t>Escolas de Camarate - D. Nuno Álvares Pereira, Loures</t>
  </si>
  <si>
    <t>Escolas General Humberto Delgado, Loures</t>
  </si>
  <si>
    <t>Escolas José Afonso, Loures</t>
  </si>
  <si>
    <t>Escolas Maria Keil, Loures</t>
  </si>
  <si>
    <t>Escola Básica Maria Keil, Loures</t>
  </si>
  <si>
    <t>ADAPECIL - Associação de Amor para a Educação de Cidadãos Inadaptados da Lourinhã</t>
  </si>
  <si>
    <t>Escolas da Lourinhã</t>
  </si>
  <si>
    <t>Colégio Miramar</t>
  </si>
  <si>
    <t>Colégio Santo André</t>
  </si>
  <si>
    <t>Conservatório de Música de Mafra</t>
  </si>
  <si>
    <t>Escola Técnica e Profissional de Mafra</t>
  </si>
  <si>
    <t>Escola Técnica e Profissional de Mafra - Pólo de Lagoa</t>
  </si>
  <si>
    <t>Escola Técnica e Profissional de Mafra - Pólo de Santo André</t>
  </si>
  <si>
    <t>Escolas da Ericeira, Mafra</t>
  </si>
  <si>
    <t>Escolas de Mafra</t>
  </si>
  <si>
    <t>Escolas de Venda do Pinheiro, Mafra</t>
  </si>
  <si>
    <t>Escolas Professor Armando Lucena, Mafra</t>
  </si>
  <si>
    <t>Conservatório de Música D. Dinis</t>
  </si>
  <si>
    <t>Externato Flor do Campo</t>
  </si>
  <si>
    <t>Externato Júlio César</t>
  </si>
  <si>
    <t>Instituto de Ciências Educativas</t>
  </si>
  <si>
    <t>Escolas a Sudoeste de Odivelas</t>
  </si>
  <si>
    <t>Escolas Adelaide Cabette, Odivelas</t>
  </si>
  <si>
    <t>Escolas Braamcamp Freire - Pontinha, Odivelas</t>
  </si>
  <si>
    <t>Escolas de Caneças, Odivelas</t>
  </si>
  <si>
    <t>Escolas de Moinhos da Arroja, Odivelas</t>
  </si>
  <si>
    <t>Escolas Pedro Alexandrino - Póvoa de Santo Adrião, Odivelas</t>
  </si>
  <si>
    <t>Escolas Vasco Santana, Odivelas</t>
  </si>
  <si>
    <t>Academia de São Miguel dos Arcos</t>
  </si>
  <si>
    <t>AEMAR - Instituto de Tecnologias Náuticas</t>
  </si>
  <si>
    <t>Associação Portuguesa de Paralisia Cerebral</t>
  </si>
  <si>
    <t>CerciOeiras</t>
  </si>
  <si>
    <t>Colégio da Torre</t>
  </si>
  <si>
    <t>Cooperativa de S. Pedro - Educação e Reabilitação de Cidadãos com Deficiência</t>
  </si>
  <si>
    <t>Escola de Música Nossa Senhora do Cabo - Secção</t>
  </si>
  <si>
    <t>Escola de Música Nossa Senhora do Cabo - Sede</t>
  </si>
  <si>
    <t>Escola Profissional de Referência Empresarial TRIVALOR</t>
  </si>
  <si>
    <t>Escola Profissional Val do Rio</t>
  </si>
  <si>
    <t>Externato "Padre António Vieira"</t>
  </si>
  <si>
    <t>Instituto Español Giner de Los Rios</t>
  </si>
  <si>
    <t>International Sharing School TagusparK</t>
  </si>
  <si>
    <t>Oeiras International School</t>
  </si>
  <si>
    <t>Centro Educativo Padre António de Oliveira</t>
  </si>
  <si>
    <t>Escolas Aquilino Ribeiro, Oeiras</t>
  </si>
  <si>
    <t>Escolas Conde de Oeiras, Oeiras</t>
  </si>
  <si>
    <t>Escolas de Carnaxide - Portela, Oeiras</t>
  </si>
  <si>
    <t>Escolas de Carnaxide, Oeiras</t>
  </si>
  <si>
    <t>Escolas de Miraflores, Oeiras</t>
  </si>
  <si>
    <t>Escolas de Paço de Arcos, Oeiras</t>
  </si>
  <si>
    <t>Escolas de Santa Catarina, Oeiras</t>
  </si>
  <si>
    <t>Escolas de São Bruno, Oeiras</t>
  </si>
  <si>
    <t>Escolas de São Julião da Barra, Oeiras</t>
  </si>
  <si>
    <t>Escolas Linda-a-Velha e Queijas, Oeiras</t>
  </si>
  <si>
    <t>Academia Ai! a Dança</t>
  </si>
  <si>
    <t>Associação de Pais e Amigos de Deficientes Profundos</t>
  </si>
  <si>
    <t>Carlucci American International School of Lisbon</t>
  </si>
  <si>
    <t>CECD - Centro de Educação para o Cidadão Deficiente</t>
  </si>
  <si>
    <t>Centro de Intervencão Tecnico-Pedagógico</t>
  </si>
  <si>
    <t>Colégio A Quinta de Sintra</t>
  </si>
  <si>
    <t>Colégio de São José - Ramalhão</t>
  </si>
  <si>
    <t>Colégio dos Plátanos</t>
  </si>
  <si>
    <t>Colégio Infanta D. Maria de Portugal - Prime School of Portugal</t>
  </si>
  <si>
    <t>Colégio Mem Martins</t>
  </si>
  <si>
    <t>Conservatório de Música de Sintra</t>
  </si>
  <si>
    <t>EMMA - Escola de Música de Monte Abraão</t>
  </si>
  <si>
    <t>Escola de Música Sons e Compassos</t>
  </si>
  <si>
    <t>Escola Profissional Alda Brandão de Vasconcelos</t>
  </si>
  <si>
    <t>Escola Profissional de Recuperação do Património de Sintra</t>
  </si>
  <si>
    <t>Escola Profissional Gustave Eiffel (Pólo de Queluz)</t>
  </si>
  <si>
    <t>Jardim Escola João de Deus - Belas</t>
  </si>
  <si>
    <t>Escola Básica e Secundária do Alto dos Moinhos, Terrugem, Sintra</t>
  </si>
  <si>
    <t>Escolas Joaquim Inácio da Cruz Sobral, Sobral de Monte Agraço</t>
  </si>
  <si>
    <t>Academia Espaço Dança de Torres Vedras</t>
  </si>
  <si>
    <t>APECI - Associação para a Educação de Crianças Inadaptadas de Torres Vedras</t>
  </si>
  <si>
    <t>Conservatório de Música da Física de Torres Vedras Luís António Maldonado Rodrigues</t>
  </si>
  <si>
    <t>Escola de Serviços e Comércio do Oeste</t>
  </si>
  <si>
    <t>Escola Internacional de Torres Vedras</t>
  </si>
  <si>
    <t>Escola Profissional Agrícola Fernando Barros Leal - Torres Vedras</t>
  </si>
  <si>
    <t>Escola Profissional Cristóvão Colombo - deleg. Torres Vedras</t>
  </si>
  <si>
    <t>Escola Profissional de Penafirme</t>
  </si>
  <si>
    <t>Mundo da Criança</t>
  </si>
  <si>
    <t>Escolas Padre Vítor Melícias, Torres Vedras</t>
  </si>
  <si>
    <t>CERCIPÓVOA - Cooperativa para a Educação e Reabilitação de Cidadãos Inadaptados</t>
  </si>
  <si>
    <t>CERCITEJO - Cooperativa de Educação e Reabilitação de Cidadãos Inadaptados, CRL</t>
  </si>
  <si>
    <t>Colégio José Álvaro Vidal</t>
  </si>
  <si>
    <t>Conservatório Regional Silva Marques</t>
  </si>
  <si>
    <t>Escola Profissional de Hotelaria e Turismo de Lisboa - Pólo da Póvoa de Santa Iria</t>
  </si>
  <si>
    <t>Jardim do Monte</t>
  </si>
  <si>
    <t>Escolas Alves Redol, Vila Franca de Xira</t>
  </si>
  <si>
    <t>Escolas D. António de Ataíde, Vila Franca de Xira</t>
  </si>
  <si>
    <t>Escolas de Vialonga, Vila Franca de Xira</t>
  </si>
  <si>
    <t>Escolas do Bom Sucesso, Vila Franca de Xira</t>
  </si>
  <si>
    <t>Escolas do Forte da Casa, Vila Franca de Xira</t>
  </si>
  <si>
    <t>Escolas Pedro Jacques de Magalhães, Vila Franca de Xira</t>
  </si>
  <si>
    <t>Escolas Póvoa de Santa Iria, Vila Franca de Xira</t>
  </si>
  <si>
    <t>Escolas Professor Reynaldo dos Santos, Vila Franca de Xira</t>
  </si>
  <si>
    <t>CRIA - Centro de Recuperação e Integração de Abrantes</t>
  </si>
  <si>
    <t>Escolas n.º 1 de Abrantes</t>
  </si>
  <si>
    <t>Conservatório de Música Jaime Chavinha</t>
  </si>
  <si>
    <t>Escolas de Alcanena</t>
  </si>
  <si>
    <t>Escola Básica Professor Abílio Madeira Martins, Minde, Alcanena</t>
  </si>
  <si>
    <t>CRIAL - Centro de Recuperação Infantil de Almeirim</t>
  </si>
  <si>
    <t>Escolas de Almeirim</t>
  </si>
  <si>
    <t>Escolas Salgueiro Maia - Fazendas de Almeirim, Almeirim</t>
  </si>
  <si>
    <t>Escola Básica Salgueiro Maia - Fazendas de Almeirim, Almeirim</t>
  </si>
  <si>
    <t>Escolas José Relvas, Alpiarça</t>
  </si>
  <si>
    <t>CRIB - Centro de Recuperação Infantil de Benavente</t>
  </si>
  <si>
    <t>Escolas de Benavente</t>
  </si>
  <si>
    <t>Escolas de Samora Correia, Benavente</t>
  </si>
  <si>
    <t>Escolas da Chamusca</t>
  </si>
  <si>
    <t>Escolas de Constância</t>
  </si>
  <si>
    <t>Escolas de Coruche</t>
  </si>
  <si>
    <t>CERE - Centro de Ensino e Recuperação do Entroncamento</t>
  </si>
  <si>
    <t>Colégio Andrade Corvo</t>
  </si>
  <si>
    <t>Escola Profissional Gustave Eiffel,  Entroncamento (Delegação)</t>
  </si>
  <si>
    <t>Externato Mouzinho de Albuquerque</t>
  </si>
  <si>
    <t>Instituto de Formação Profissional</t>
  </si>
  <si>
    <t>Jardim Escola João De Deus - Entroncamento</t>
  </si>
  <si>
    <t>Escolas Cidade do Entroncamento</t>
  </si>
  <si>
    <t>CRIFZ - Centro de Reabilitação e Integração de Ferreira do Zêzere</t>
  </si>
  <si>
    <t>Escolas de Ferreira do Zêzere</t>
  </si>
  <si>
    <t>Conservatório de Artes Canto Firme de Tomar - Secção de Mação</t>
  </si>
  <si>
    <t>Escolas Verde Horizonte, Mação</t>
  </si>
  <si>
    <t>Arabesque - Academia de Dança</t>
  </si>
  <si>
    <t>Centro de Reabilitação e Integração de Fátima - CRIF</t>
  </si>
  <si>
    <t>Colégio de São Miguel de Fátima</t>
  </si>
  <si>
    <t>Conservatório de Música de Ourém e Fátima</t>
  </si>
  <si>
    <t>Conservatório de Música de Ourém e Fátima - Secção</t>
  </si>
  <si>
    <t>CRIO - Centro de Recuperação Infantil Ouriense</t>
  </si>
  <si>
    <t>Escola de Ensino Especializado Os Moinhos</t>
  </si>
  <si>
    <t>Escola Profissional de Hotelaria de Fátima</t>
  </si>
  <si>
    <t>Escola Profissional de Ourém</t>
  </si>
  <si>
    <t>OUREARTE- Escola de Música e Artes de Ourém</t>
  </si>
  <si>
    <t>Escolas Conde de Ourém, Ourém</t>
  </si>
  <si>
    <t>Escolas de Ourém</t>
  </si>
  <si>
    <t>Centro de Educação Especial "O Ninho"</t>
  </si>
  <si>
    <t>EPRM - Escola Profissional de Rio Maior, Ldª</t>
  </si>
  <si>
    <t>Escolas Fernando Casimiro Pereira da Silva, Rio Maior</t>
  </si>
  <si>
    <t>Escolas de Marinhais, Salvaterra de Magos</t>
  </si>
  <si>
    <t>Escolas de Salvaterra de Magos</t>
  </si>
  <si>
    <t>Centro Sócio Educativo da APPACDM - Santarém</t>
  </si>
  <si>
    <t>Colégio Infante Santo</t>
  </si>
  <si>
    <t>Conservatório de Música de Santarém</t>
  </si>
  <si>
    <t>Escola Técnica Profissional do Ribatejo</t>
  </si>
  <si>
    <t>Jardim Escola João de Deus de Santarém</t>
  </si>
  <si>
    <t>Escola de Hotelaria e Turismo de Santarém</t>
  </si>
  <si>
    <t>Escolas Sá da Bandeira, Santarém</t>
  </si>
  <si>
    <t>Escolas do Sardoal</t>
  </si>
  <si>
    <t>Centro de Formação Artística - Sociedade Filarmónica Gualdim Pais</t>
  </si>
  <si>
    <t>CIRE - Centro Integração e Reabilitação de Tomar</t>
  </si>
  <si>
    <t>Conservatório de Artes Canto Firme de Tomar</t>
  </si>
  <si>
    <t>Escola Profissional de Tomar</t>
  </si>
  <si>
    <t>Escolas Nuno de Santa Maria, Tomar</t>
  </si>
  <si>
    <t>Escolas Templários, Tomar</t>
  </si>
  <si>
    <t>Conservatório de Música do Choral Phydellius</t>
  </si>
  <si>
    <t>Escola Profissional de Torres Novas</t>
  </si>
  <si>
    <t>Escolas Artur Gonçalves, Torres Novas</t>
  </si>
  <si>
    <t>Escolas Gil Paes, Torres Novas</t>
  </si>
  <si>
    <t>Escolas de Vila Nova da Barquinha</t>
  </si>
  <si>
    <t>Colégio Penas Real</t>
  </si>
  <si>
    <t>Escolas de Alcochete</t>
  </si>
  <si>
    <t>Academia de Música de Almada</t>
  </si>
  <si>
    <t>Ca.DA - Escola</t>
  </si>
  <si>
    <t>Conservatório de Artes Performativas de Almada</t>
  </si>
  <si>
    <t>Conservatório de Música de Almada</t>
  </si>
  <si>
    <t>Escola Profissional de Almada</t>
  </si>
  <si>
    <t>Escola Profissional de Educação para o Desenvolvimento</t>
  </si>
  <si>
    <t>Escola Profissional Jean Piaget, Almada</t>
  </si>
  <si>
    <t>Escola Soeiro Pereira Gomes (Coop. Ens. do Laranjeiro)</t>
  </si>
  <si>
    <t>Externato Gil Eanes</t>
  </si>
  <si>
    <t>Externato Zazzo</t>
  </si>
  <si>
    <t>FCMP - Escola Profissional</t>
  </si>
  <si>
    <t>IEDP -  Instituto de Educação para o Desenvolvimento Profissional - Pólo de Almada</t>
  </si>
  <si>
    <t>Escolas Anselmo de Andrade, Almada</t>
  </si>
  <si>
    <t>Escolas António Gedeão, Almada</t>
  </si>
  <si>
    <t>Escolas Carlos Gargaté, Charneca de Caparica, Almada</t>
  </si>
  <si>
    <t>Escola Básica e Secundária Carlos Gargaté, Charneca de Caparica, Almada</t>
  </si>
  <si>
    <t>Escolas da Caparica, Almada</t>
  </si>
  <si>
    <t>Escolas Daniel Sampaio, Almada</t>
  </si>
  <si>
    <t>Escolas do Monte da Caparica, Almada</t>
  </si>
  <si>
    <t>Escolas Elias Garcia, Almada</t>
  </si>
  <si>
    <t>Escolas Emídio Navarro, Almada</t>
  </si>
  <si>
    <t>Escolas Francisco Simões, Almada</t>
  </si>
  <si>
    <t>Escolas Miradouro de Alfazina, Almada</t>
  </si>
  <si>
    <t>Escolas Professor Ruy Luís Gomes, Almada</t>
  </si>
  <si>
    <t>Escolas Romeu Correia, Almada</t>
  </si>
  <si>
    <t>Brincadeiras ao Cubo - Secção II</t>
  </si>
  <si>
    <t>CERCIMB 1 -  Cooperativa para a Educação, Reabilitação, Capacitação e Educação da Moita e Barreiro</t>
  </si>
  <si>
    <t>Colégio O Carinho</t>
  </si>
  <si>
    <t>Escola Profissional Bento de Jesus Caraça- Delegação do Barreiro</t>
  </si>
  <si>
    <t>Nós - Associação de Pais e Técnicos Para a Integração do Deficiente</t>
  </si>
  <si>
    <t>Escolas Alfredo da Silva, Barreiro</t>
  </si>
  <si>
    <t>Escolas de Álvaro Velho, Barreiro</t>
  </si>
  <si>
    <t>Escolas de Santo António, Barreiro</t>
  </si>
  <si>
    <t>CERCIMB 2 - Cooperativa para a Educação, Reabilitação, Capacitação e Inclusão da Moita e Barreiro</t>
  </si>
  <si>
    <t>Colégio Corte Real</t>
  </si>
  <si>
    <t>Escola Profissional da Moita</t>
  </si>
  <si>
    <t>Escolas D. João I, Moita</t>
  </si>
  <si>
    <t>Escolas da Baixa da Banheira, Vale da Amoreira, Moita</t>
  </si>
  <si>
    <t>Escolas da Moita</t>
  </si>
  <si>
    <t>Escolas Fragata do Tejo, Moita</t>
  </si>
  <si>
    <t>CERCIMA - Cooperativa de Educação, Reabilitação, Capacitação e Inclusão do Montijo e Alcochete</t>
  </si>
  <si>
    <t>Colégio CdD - Secção</t>
  </si>
  <si>
    <t>Colégio do Tejo</t>
  </si>
  <si>
    <t>Conservatório Regional de Artes do Montijo</t>
  </si>
  <si>
    <t>Escola Profissional do Montijo</t>
  </si>
  <si>
    <t>Escolas Poeta Joaquim Serra, Montijo</t>
  </si>
  <si>
    <t>Colégio Crescer no Campo</t>
  </si>
  <si>
    <t>Conservatório Regional de Palmela</t>
  </si>
  <si>
    <t>Externato Nuno Álvares</t>
  </si>
  <si>
    <t>International School of Palmela</t>
  </si>
  <si>
    <t>Saint Peters International School</t>
  </si>
  <si>
    <t>Escolas José Maria dos Santos, Palmela</t>
  </si>
  <si>
    <t>Escolas José Saramago, Palmela</t>
  </si>
  <si>
    <t>CERCISA Coop. Educ. Reab. Cri. Inadaptadas</t>
  </si>
  <si>
    <t>Colégio do Parque do Falcão, Lda.</t>
  </si>
  <si>
    <t>Escola Profissional Atlantic Professional School</t>
  </si>
  <si>
    <t>Escola Profissional Bento de Jesus Caraça- Delegação do Seixal</t>
  </si>
  <si>
    <t>Jardim de Infância A Palmeira</t>
  </si>
  <si>
    <t>Escolas de Pinhal de Frades, Seixal</t>
  </si>
  <si>
    <t>Escolas de Vale de Milhaços, Seixal</t>
  </si>
  <si>
    <t>Escolas Nun´Álvares, Seixal</t>
  </si>
  <si>
    <t>Escolas Paulo da Gama, Seixal</t>
  </si>
  <si>
    <t>CERCIZIMBRA - Cooperativa de Educação e Reabilitação de Cidadãos Inadaptados de Sesimbra</t>
  </si>
  <si>
    <t>Escolas Boa Água, Sesimbra</t>
  </si>
  <si>
    <t>Escolas de Sampaio, Sesimbra</t>
  </si>
  <si>
    <t>Escolas Maria do Carmo Serrote, Sesimbra</t>
  </si>
  <si>
    <t>Escola Básica Maria do Carmo Serrote, Sesimbra</t>
  </si>
  <si>
    <t>Escolas Navegador Rodrigues Soromenho, Sesimbra</t>
  </si>
  <si>
    <t>A Escolinha do Campo</t>
  </si>
  <si>
    <t>A.P.P.A.C.D.M.</t>
  </si>
  <si>
    <t>Academia de Dança Contemporânea de Setúbal</t>
  </si>
  <si>
    <t>Academia de Música e Belas-Artes Luísa Todi</t>
  </si>
  <si>
    <t>Colégio das Faias</t>
  </si>
  <si>
    <t>Colégio do Centeio</t>
  </si>
  <si>
    <t>Colégio São Filipe I</t>
  </si>
  <si>
    <t>Conservatório Regional de Setúbal</t>
  </si>
  <si>
    <t>Escola de Dança do Club Setubalense</t>
  </si>
  <si>
    <t>Escola Profissional Cristóvão Colombo - Pólo de Setúbal</t>
  </si>
  <si>
    <t>Externato Rumo ao Sucesso</t>
  </si>
  <si>
    <t>Fundação Escola Profissional de Setúbal</t>
  </si>
  <si>
    <t>Escola de Hotelaria e Turismo de Setúbal</t>
  </si>
  <si>
    <t>Escolas Barbosa du Bocage, Setúbal</t>
  </si>
  <si>
    <t>Escolas Lima de Freitas, Setúbal</t>
  </si>
  <si>
    <t>Escolas Luísa Todi, Setúbal</t>
  </si>
  <si>
    <t>Escolas Ordem de Santiago, Setúbal</t>
  </si>
  <si>
    <t>Escolas Sebastião da Gama, Setúbal</t>
  </si>
  <si>
    <t>Alentejo</t>
  </si>
  <si>
    <t>CERCICOA Coop. Educ. Reab. Cr. Inadaptadas</t>
  </si>
  <si>
    <t>Escolas de Almodôvar</t>
  </si>
  <si>
    <t>Escola Profissional de Alvito</t>
  </si>
  <si>
    <t>Escola Básica n.º 1 de Alvito</t>
  </si>
  <si>
    <t>Escolas de Barrancos</t>
  </si>
  <si>
    <t>Centro de Paralisia Cerebral de Beja</t>
  </si>
  <si>
    <t>CERCIBEJA Coop. Educ. Reab. Crianças Inadaptadas</t>
  </si>
  <si>
    <t>Conservatório Regional do Baixo Alentejo - Beja</t>
  </si>
  <si>
    <t>Escola Profissional Bento de Jesus Caraça - Delegação Beja</t>
  </si>
  <si>
    <t>Conservatório Regional do Baixo Alentejo - Secção de Castro Verde</t>
  </si>
  <si>
    <t>Escolas de Castro Verde</t>
  </si>
  <si>
    <t>Escola Profissional de Cuba</t>
  </si>
  <si>
    <t>Escolas de Ferreira do Alentejo</t>
  </si>
  <si>
    <t>Escola Profissional Alsud</t>
  </si>
  <si>
    <t>Escolas de Mértola</t>
  </si>
  <si>
    <t>A.P.P.A.C.D.M. de Moura</t>
  </si>
  <si>
    <t>Conservatório Regional do Baixo Alentejo - Secção de Moura</t>
  </si>
  <si>
    <t>Escola Profissional de Moura</t>
  </si>
  <si>
    <t>Agrupamento de Escolas Professor Francisco Honrado Pereira, Amareleja, Moura</t>
  </si>
  <si>
    <t>Escola Básica Professor Francisco Honrado Pereira, Amareleja, Moura</t>
  </si>
  <si>
    <t>Escolas de Moura</t>
  </si>
  <si>
    <t>Escola Profissional de Odemira</t>
  </si>
  <si>
    <t>Escolas de São Teotónio, Odemira</t>
  </si>
  <si>
    <t>Escolas de Ourique</t>
  </si>
  <si>
    <t>Escolas n.º 2 de Serpa</t>
  </si>
  <si>
    <t>Escola Profissional Fialho de Almeida (Sede)</t>
  </si>
  <si>
    <t>Escolas de Alandroal</t>
  </si>
  <si>
    <t>Escolas de Arraiolos</t>
  </si>
  <si>
    <t>CERCIESTREMOZ - Cooperativa para a Educação e Reabilitação de Crianças Inadaptadas</t>
  </si>
  <si>
    <t>Escolas de Estremoz</t>
  </si>
  <si>
    <t>A.P.A.C.D.M. de Évora</t>
  </si>
  <si>
    <t>Associação Sócio-Cultural Terapêutica de Évora - Lar Escola S. Francisco de Assis</t>
  </si>
  <si>
    <t>CERCIDIANA Coop. para a Educação, Reabilitação e Inserção de Cidadãos Inadaptados</t>
  </si>
  <si>
    <t>Colégio Fundação Alentejo</t>
  </si>
  <si>
    <t>Conservatório Regional de Évora - Eborae Musica</t>
  </si>
  <si>
    <t>Escola Profissional da Região Alentejo (Sede)</t>
  </si>
  <si>
    <t>Escolas André de Gouveia, Évora</t>
  </si>
  <si>
    <t>Escolas Gabriel Pereira, Évora</t>
  </si>
  <si>
    <t>Escolas Manuel Ferreira Patrício, Évora</t>
  </si>
  <si>
    <t>Escolas Severim de Faria, Évora</t>
  </si>
  <si>
    <t>Escolas de Montemor-o-Novo</t>
  </si>
  <si>
    <t>Escolas de Mora</t>
  </si>
  <si>
    <t>Escolas de Mourão</t>
  </si>
  <si>
    <t>Escolas de Portel</t>
  </si>
  <si>
    <t>Escolas de Redondo</t>
  </si>
  <si>
    <t>Conservatório Regional do Alto Alentejo - Reguengos de Monsaraz</t>
  </si>
  <si>
    <t>Escolas de Reguengos de Monsaraz</t>
  </si>
  <si>
    <t>Escola Básica António Gião, Reguengos de Monsaraz</t>
  </si>
  <si>
    <t>Colégio de Laura Vicuña</t>
  </si>
  <si>
    <t>Escolas de Vendas Novas</t>
  </si>
  <si>
    <t>Escolas de Viana do Alentejo</t>
  </si>
  <si>
    <t>Escolas de Vila Viçosa</t>
  </si>
  <si>
    <t>Escola Básica e Secundária Públia Hortênsia de Castro, Vila Viçosa</t>
  </si>
  <si>
    <t>Escolas de Alter do Chão</t>
  </si>
  <si>
    <t>Escolas de Avis</t>
  </si>
  <si>
    <t>Escolas de Campo Maior</t>
  </si>
  <si>
    <t>Centro de Reabilitação e Formação Profissional - Cerciportalegre</t>
  </si>
  <si>
    <t>Escola Profissional Agostinho Roseta - Polo do Crato</t>
  </si>
  <si>
    <t>Academia de Música de Elvas - Manuel Rodrigues Coelho</t>
  </si>
  <si>
    <t>APPACDM de Elvas</t>
  </si>
  <si>
    <t>Colégio Luso-Britânico</t>
  </si>
  <si>
    <t>Escolas n.º 1 de Elvas</t>
  </si>
  <si>
    <t>Escolas n.º 2 de Elvas</t>
  </si>
  <si>
    <t>Escolas n.º 3 de Elvas</t>
  </si>
  <si>
    <t>Escola Básica Dr. Manuel Magro Machado, Santo António das Areias, Marvão</t>
  </si>
  <si>
    <t>Centro de Recuperação de Menores de Assumar</t>
  </si>
  <si>
    <t>Escolas João Maria Botas Carriço, Monforte</t>
  </si>
  <si>
    <t>Escola Básica João Maria Botas Carriço, Monforte</t>
  </si>
  <si>
    <t>CRIPS-Centro de Recuperação Infantil de Ponte de Sor</t>
  </si>
  <si>
    <t>Escola de Artes do Norte Alentejano - Secção de Ponte de Sôr</t>
  </si>
  <si>
    <t>Escola de Artes do Norte Alentejano - Portalegre</t>
  </si>
  <si>
    <t>Escola de Hotelaria e Turismo de Portalegre</t>
  </si>
  <si>
    <t>Escolas José Régio, Portalegre</t>
  </si>
  <si>
    <t>Escola de Artes do Norte Alentejano - Secção de Sousel</t>
  </si>
  <si>
    <t>Escolas de Alcácer do Sal</t>
  </si>
  <si>
    <t>Escola Básica Pedro Nunes, Alcácer do Sal</t>
  </si>
  <si>
    <t>Cercigrândola-Coop.Educação e Reabilitação de Crianças Inadaptadas</t>
  </si>
  <si>
    <t>Escolas de Grândola</t>
  </si>
  <si>
    <t>CERCISIAGO- Cooperativa para a  Educação e Reabilitação de Crianças Inadaptadas</t>
  </si>
  <si>
    <t>Escolas de Cercal do Alentejo, Santiago do Cacém</t>
  </si>
  <si>
    <t>Escolas de Santiago do Cacém</t>
  </si>
  <si>
    <t>Escolas Prof. Arménio Lança, Santiago do Cacém</t>
  </si>
  <si>
    <t>Escola das Artes do Alentejo Litoral - Sines</t>
  </si>
  <si>
    <t>Escola Tecnológica do Litoral Alentejano</t>
  </si>
  <si>
    <t>Conservatório de Albufeira</t>
  </si>
  <si>
    <t>Escola Básica de Alcoutim</t>
  </si>
  <si>
    <t>Escola Básica Prof. Joaquim Moreira, Martinlongo, Alcoutim</t>
  </si>
  <si>
    <t>Associação Refugio Aboim Ascenção</t>
  </si>
  <si>
    <t>Colégio de Nossa Senhora do Alto</t>
  </si>
  <si>
    <t>Conservatório Regional do Algarve</t>
  </si>
  <si>
    <t>Escola Profissional D. Francisco Gomes de Avelar</t>
  </si>
  <si>
    <t>Jardim de Infância do Centro Infantil da Santa Casa da Misericórdia de Faro</t>
  </si>
  <si>
    <t>Escola de Hotelaria e Turismo do Algarve</t>
  </si>
  <si>
    <t>Conservatório de Artes de Lagoa</t>
  </si>
  <si>
    <t>Nobel Algarve British International School – Lagoa</t>
  </si>
  <si>
    <t>Colégio Bambino</t>
  </si>
  <si>
    <t>Conservatório de Música e Artes de Lagos</t>
  </si>
  <si>
    <t>Escola Internacional Vale Verde</t>
  </si>
  <si>
    <t>Colégio Internacional de Vilamoura</t>
  </si>
  <si>
    <t>Escola Profissional Cândido Guerreiro</t>
  </si>
  <si>
    <t>Conservatório de Música de Loulé - Francisco Rosado</t>
  </si>
  <si>
    <t>Escola Básica Professor Sebastião José Pires Teixeira, Salir, Loulé</t>
  </si>
  <si>
    <t>Colégio Bernardette de Jesus Romeira</t>
  </si>
  <si>
    <t>Conservatório de Música de Olhão</t>
  </si>
  <si>
    <t>Academia de Música de Portimão</t>
  </si>
  <si>
    <t>Academia de Música de Portimão - Polo Lopes Graça</t>
  </si>
  <si>
    <t>Coop. Reeducação Apoio Criança Excepcional</t>
  </si>
  <si>
    <t>Escola Profissional Gil Eanes de Portimão</t>
  </si>
  <si>
    <t>Escola de Hotelaria e Turismo de Portimão</t>
  </si>
  <si>
    <t>Escola Básica D. João II, Alvor, Portimão</t>
  </si>
  <si>
    <t>DSA - Escola Alemã do Algarve</t>
  </si>
  <si>
    <t>Academia de Música de Tavira</t>
  </si>
  <si>
    <t>E.E.E. da Fundação Irene Rolo</t>
  </si>
  <si>
    <t>Escola Waldorf - A Oliveira</t>
  </si>
  <si>
    <t>Escola Waldorf a Oliveira - Polo de Vila do Bispo</t>
  </si>
  <si>
    <t>ABC – Academia de Ballet Contemporâneo</t>
  </si>
  <si>
    <t>Conservatório Regional de Vila Real de Santo António</t>
  </si>
  <si>
    <t>Escola de Hotelaria e Turismo de Vila Real de Sto. António</t>
  </si>
  <si>
    <t>AE/ENA</t>
  </si>
  <si>
    <t>Escola Básica de Porto Salvo, Oeiras</t>
  </si>
  <si>
    <t>Escola Básica de Alter do Chão</t>
  </si>
  <si>
    <t>Escola Básica de Feira Nova, Ferreiros, Amares</t>
  </si>
  <si>
    <t>Escola Básica de Susão, Valongo</t>
  </si>
  <si>
    <t>Escola Básica de Quinta dos Castelos, Santa Marinha, Vila Nova de Gaia</t>
  </si>
  <si>
    <t>Escola Básica n.º 1 de Marrazes, Leiria</t>
  </si>
  <si>
    <t>Escola Básica n.º 1 de Alhos Vedros, Moita</t>
  </si>
  <si>
    <t>Escola Básica n.º 1 de Mem Martins, Sintra</t>
  </si>
  <si>
    <t>Escola Básica de A-das-Lebres, Loures</t>
  </si>
  <si>
    <t>Escola Básica de Sobral de Monte Agraço e Santo Quintino</t>
  </si>
  <si>
    <t>Externato do Parque</t>
  </si>
  <si>
    <t>CNDE</t>
  </si>
  <si>
    <t>Nível I</t>
  </si>
  <si>
    <t>MODALIDADE</t>
  </si>
  <si>
    <t>DISCIPLINA</t>
  </si>
  <si>
    <t>Código DGEEC</t>
  </si>
  <si>
    <t>ESCOLA</t>
  </si>
  <si>
    <t>GÉNERO</t>
  </si>
  <si>
    <t>ESCALÃO</t>
  </si>
  <si>
    <t>PARECER/VALIDAÇÃO</t>
  </si>
  <si>
    <t>QT GE</t>
  </si>
  <si>
    <t>NÍVEL</t>
  </si>
  <si>
    <t>ARE - Dança</t>
  </si>
  <si>
    <t>PRIORIDADE</t>
  </si>
  <si>
    <t>GrupoNatureza</t>
  </si>
  <si>
    <t>Escola Básica de Vizela</t>
  </si>
  <si>
    <t>Escola Básica de Infias, Vizela</t>
  </si>
  <si>
    <t>Escola Básica de Tagilde, Vizela</t>
  </si>
  <si>
    <t>Escola Básica de S. Miguel, Vizela</t>
  </si>
  <si>
    <t>Escola Básica do Filtro, Peniche</t>
  </si>
  <si>
    <t>Escola Básica da Prageira, Peniche</t>
  </si>
  <si>
    <t>Escola Básica do Alemão, Peniche</t>
  </si>
  <si>
    <t>Escola Básica Velha de Peniche</t>
  </si>
  <si>
    <t>Escola Básica da Telha Nova, Barreiro</t>
  </si>
  <si>
    <t>Escola Básica Beato Nuno, Fátima, Ourém</t>
  </si>
  <si>
    <t>Escola Básica do Bairro, Ourém</t>
  </si>
  <si>
    <t>Escola Básica de Matas, Ourém</t>
  </si>
  <si>
    <t>Escola Básica de Maxieira, Ourém</t>
  </si>
  <si>
    <t>Escola Básica de Gondemaria, Ourém</t>
  </si>
  <si>
    <t>Escola Básica do Pinheiro, Ourém</t>
  </si>
  <si>
    <t>Escola Básica de Cercal, Ourém</t>
  </si>
  <si>
    <t>Escola Básica da Cova da Iria, Ourém</t>
  </si>
  <si>
    <t>Escola Básica de Fontainhas da Serra, Ourém</t>
  </si>
  <si>
    <t>Escola Básica do Olival, Ourém</t>
  </si>
  <si>
    <t>Escola Básica de Boleiros, Ourém</t>
  </si>
  <si>
    <t>Escola Básica da Moita Redonda, Ourém</t>
  </si>
  <si>
    <t>Escola Básica de Olhalvo, Alenquer</t>
  </si>
  <si>
    <t>Escola Básica de Merceana, Alenquer</t>
  </si>
  <si>
    <t>Escola Básica de Vila Verde dos Francos, Alenquer</t>
  </si>
  <si>
    <t>Escola Básica de Cortegana, Alenquer</t>
  </si>
  <si>
    <t>Escola Básica da Pocariça, Alenquer</t>
  </si>
  <si>
    <t>Escola Básica da Labrugeira, Alenquer</t>
  </si>
  <si>
    <t>Escola Básica do Paiol, Alenquer</t>
  </si>
  <si>
    <t>Escola Básica de Ribafria, Alenquer</t>
  </si>
  <si>
    <t>Escola Básica de Aldeia Gavinha, Alenquer</t>
  </si>
  <si>
    <t>Escola Básica do Casal do Telheiro, Arruda dos Vinhos</t>
  </si>
  <si>
    <t>Escola Básica de Santiago dos Velhos, Arruda dos Vinhos</t>
  </si>
  <si>
    <t>Escola Básica n.º 1 de Alcochete</t>
  </si>
  <si>
    <t>Escola Básica de Passil, Alcochete</t>
  </si>
  <si>
    <t>Escola Básica do Samouco, Alcochete</t>
  </si>
  <si>
    <t>Escola Básica n.º 2 de Alcochete</t>
  </si>
  <si>
    <t>Escola Básica da Restauração, Alcochete</t>
  </si>
  <si>
    <t>Escola Básica de São Francisco, Alcochete</t>
  </si>
  <si>
    <t>Escola Básica de Penalva, Barreiro</t>
  </si>
  <si>
    <t>Escola Básica de Santo António da Charneca, Barreiro</t>
  </si>
  <si>
    <t>Escola Básica de Vila Chã, Barreiro</t>
  </si>
  <si>
    <t>Escola Básica da Cidade Sol, Santo António da Charneca, Barreiro</t>
  </si>
  <si>
    <t>Escola Básica de Coina, Barreiro</t>
  </si>
  <si>
    <t>Escola Básica de Cajados, Palmela</t>
  </si>
  <si>
    <t>Escola Básica n.º 1 de Águas de Moura, Palmela</t>
  </si>
  <si>
    <t>Escola Básica da Praia da Areia Branca, Lourinhã</t>
  </si>
  <si>
    <t>Escola Básica do Vimeiro, Lourinhã</t>
  </si>
  <si>
    <t>Escola Básica do Casal Novo, Lourinhã</t>
  </si>
  <si>
    <t>Escola Básica da Lourinhã</t>
  </si>
  <si>
    <t>Escola Básica da Marquiteira, Lourinhã</t>
  </si>
  <si>
    <t>Escola Básica do Seixal, Lourinhã</t>
  </si>
  <si>
    <t>Escola Básica da Zambujeira, Lourinhã</t>
  </si>
  <si>
    <t>Escola Básica da Marteleira, Lourinhã</t>
  </si>
  <si>
    <t>Escola Básica da Cabeça Gorda, Lourinhã</t>
  </si>
  <si>
    <t>Escola Básica de Moledo, Lourinhã</t>
  </si>
  <si>
    <t>Escola Básica de São Bartolomeu, São Bartolomeu dos Galegos, Lourinhã</t>
  </si>
  <si>
    <t>Escola Básica da Moita dos Ferreiros, Lourinhã</t>
  </si>
  <si>
    <t>Escola Básica de Reguengo Grande, Lourinhã</t>
  </si>
  <si>
    <t>Escola Básica de Atalaia, Lourinhã</t>
  </si>
  <si>
    <t>Escola Básica São Miguel do Milharado, Milharado, Mafra</t>
  </si>
  <si>
    <t>Escola Básica n.º 1 da Venda do Pinheiro, Mafra</t>
  </si>
  <si>
    <t>Escola Básica de Santo Estevão das Galés, Mafra</t>
  </si>
  <si>
    <t>Escola Básica Prof. João Dias Agudo, Póvoa da Galega, Mafra</t>
  </si>
  <si>
    <t>Escola Básica António Torrado, Abrantes</t>
  </si>
  <si>
    <t>Escola Básica de São Miguel do Rio Torto, Abrantes</t>
  </si>
  <si>
    <t>Escola Básica de Rio de Moinhos, Abrantes</t>
  </si>
  <si>
    <t>Escola Básica de Chainça, Abrantes</t>
  </si>
  <si>
    <t>Escola Básica do Tramagal, Abrantes</t>
  </si>
  <si>
    <t>Escola Básica de Talaíde, Cascais</t>
  </si>
  <si>
    <t>Escola Básica Pedro Álvares Cabral, Porto Salvo, Oeiras</t>
  </si>
  <si>
    <t>Escola Básica de Portel</t>
  </si>
  <si>
    <t>Escola Básica de Oriola, Portel</t>
  </si>
  <si>
    <t>Escola Básica de Monte Trigo, Portel</t>
  </si>
  <si>
    <t>Jardim de Infância de Vera Cruz, Portel</t>
  </si>
  <si>
    <t>Escola Básica de Santana, Portel</t>
  </si>
  <si>
    <t>Escola Básica de Rosário, Almodôvar</t>
  </si>
  <si>
    <t>Escola Básica de Santa Clara-a-Nova, Almodôvar</t>
  </si>
  <si>
    <t>Escola Básica de Telhada, Almodôvar</t>
  </si>
  <si>
    <t>Escola Básica de Aldeia dos Fernandes, Almodôvar</t>
  </si>
  <si>
    <t>Escola Básica de Almodôvar</t>
  </si>
  <si>
    <t>Escola Básica de Ferreira do Alentejo</t>
  </si>
  <si>
    <t>Escola Básica de Figueira dos Cavaleiros, Ferreira do Alentejo</t>
  </si>
  <si>
    <t>Escola Básica de Santa Margarida do Sado, Ferreira do Alentejo</t>
  </si>
  <si>
    <t>Escola Básica de Alfundão, Ferreira do Alentejo</t>
  </si>
  <si>
    <t>Escola Básica de Canhestros, Ferreira do Alentejo</t>
  </si>
  <si>
    <t>Escola Básica de Odivelas, Ferreira do Alentejo</t>
  </si>
  <si>
    <t>Escola Básica de Santa Luzia, Elvas</t>
  </si>
  <si>
    <t>Escola Básica da Calçadinha, Elvas</t>
  </si>
  <si>
    <t>Escola Básica de Ameiras de Cima, Grândola</t>
  </si>
  <si>
    <t>Escola Básica de Água Derramada, Grândola</t>
  </si>
  <si>
    <t>Escola Básica de Grândola</t>
  </si>
  <si>
    <t>Escola Básica de Aldeia Nova de São Lourenço, Grândola</t>
  </si>
  <si>
    <t>Escola Básica de Melides, Grândola</t>
  </si>
  <si>
    <t>Escola Básica de Aldeia do Futuro, Grândola</t>
  </si>
  <si>
    <t>Escola Básica de Lousal, Grândola</t>
  </si>
  <si>
    <t>Escola Básica de Carvalhal, Grândola</t>
  </si>
  <si>
    <t>Escolas de Vila Nova de Milfontes, Odemira</t>
  </si>
  <si>
    <t>Jardim de Infância de Castelão, Odemira</t>
  </si>
  <si>
    <t>Escola Básica de São Luís, Odemira</t>
  </si>
  <si>
    <t>Escola Básica de Vila Nova de Milfontes, Odemira</t>
  </si>
  <si>
    <t>Escola Básica de Brunheiras, Odemira</t>
  </si>
  <si>
    <t>Escola Básica de Foros do Galeado, Odemira</t>
  </si>
  <si>
    <t>Escola Básica de Palma, Alcácer do Sal</t>
  </si>
  <si>
    <t>Escola Básica de Comporta, Alcácer do Sal</t>
  </si>
  <si>
    <t>Escola Básica de Olival Queimado, Alcácer do Sal</t>
  </si>
  <si>
    <t>Escola Básica de Casebres, Alcácer do Sal</t>
  </si>
  <si>
    <t>Escola Básica de Baleizão, Beja</t>
  </si>
  <si>
    <t>Escola Básica de Santa Vitória, Beja</t>
  </si>
  <si>
    <t>Escola Básica de Neves, Beja</t>
  </si>
  <si>
    <t>Escola Básica de São Matias, Beja</t>
  </si>
  <si>
    <t>Escola Básica de Penedo Gordo, Beja</t>
  </si>
  <si>
    <t>Escola Básica de Beringel, Beja</t>
  </si>
  <si>
    <t>Escola Básica de Trigaches, Beja</t>
  </si>
  <si>
    <t>Escola Básica n.º 2 de Castro Verde</t>
  </si>
  <si>
    <t>Escola Básica de Entradas, Castro Verde</t>
  </si>
  <si>
    <t>Escola Básica de Santa Bárbara de Padrões, Castro Verde</t>
  </si>
  <si>
    <t>Escola Básica n.º 1 de Castro Verde</t>
  </si>
  <si>
    <t>Escola Básica de Faro do Alentejo, Cuba</t>
  </si>
  <si>
    <t>Escola Básica de Vila Alva, Cuba</t>
  </si>
  <si>
    <t>Escola Básica de Póvoa de São Miguel, Moura</t>
  </si>
  <si>
    <t>Escola Básica de Safara, Moura</t>
  </si>
  <si>
    <t>Escola Básica de Santo Aleixo da Restauração, Moura</t>
  </si>
  <si>
    <t>Jardim de Infância de Brejão, Odemira</t>
  </si>
  <si>
    <t>Escola Básica de Zambujeira do Mar, Odemira</t>
  </si>
  <si>
    <t>Jardim de Infância de Cavaleiro, Odemira</t>
  </si>
  <si>
    <t>Escola Básica de Relíquias, Odemira</t>
  </si>
  <si>
    <t>Escola Básica de Bicos, Odemira</t>
  </si>
  <si>
    <t>Escola Básica de São Martinho das Amoreiras, Odemira</t>
  </si>
  <si>
    <t>Escola Básica de Luzianes-Gare, Odemira</t>
  </si>
  <si>
    <t>Escola Básica de Santa Clara-a-Velha, Odemira</t>
  </si>
  <si>
    <t>Escola Básica n.º 2 de Sabóia, Odemira</t>
  </si>
  <si>
    <t>Escola Básica de Vales Mortos, Serpa</t>
  </si>
  <si>
    <t>Escola Básica de Vale de Vargo, Serpa</t>
  </si>
  <si>
    <t>Escola Básica de Brinches, Serpa</t>
  </si>
  <si>
    <t>Escola Básica n.º 2 de Vila Nova de S. Bento, Serpa</t>
  </si>
  <si>
    <t>Escola Básica de Vila Verde de Ficalho, Serpa</t>
  </si>
  <si>
    <t>Escola Básica de Montes do Pinto, Serpa</t>
  </si>
  <si>
    <t>Escola Básica de Pedrógão, Vidigueira</t>
  </si>
  <si>
    <t>Escola Básica de Selmes, Vidigueira</t>
  </si>
  <si>
    <t>Escola Básica de Vila de Frades, Vidigueira</t>
  </si>
  <si>
    <t>Escola Básica de Pias, Alandroal</t>
  </si>
  <si>
    <t>Escola Básica de Terena, Alandroal</t>
  </si>
  <si>
    <t>Escola Básica de Rio de Moinhos, Borba</t>
  </si>
  <si>
    <t>Escola Básica de Pavia, Mora</t>
  </si>
  <si>
    <t>Escola Básica de Cabeção, Mora</t>
  </si>
  <si>
    <t>Escola Básica de Mora</t>
  </si>
  <si>
    <t>Escola Básica de Granja, Mourão</t>
  </si>
  <si>
    <t>Escola Básica de Aldeia da Luz, Mourão</t>
  </si>
  <si>
    <t>Escola Básica de Aguiar, Viana do Alentejo</t>
  </si>
  <si>
    <t>Escola Básica de Viana do Alentejo</t>
  </si>
  <si>
    <t>Escola Básica de Ervedal, Avis</t>
  </si>
  <si>
    <t>Escola Básica de Benavila, Avis</t>
  </si>
  <si>
    <t>Escola Básica de Avis</t>
  </si>
  <si>
    <t>Escola Básica de Alcôrrego, Avis</t>
  </si>
  <si>
    <t>Escola Básica de Castelo de Vide</t>
  </si>
  <si>
    <t>Escola Básica de Alcáçova, Elvas</t>
  </si>
  <si>
    <t>Escola Básica da Boa Fé, Elvas</t>
  </si>
  <si>
    <t>Escola Básica da Raposeira, Elvas</t>
  </si>
  <si>
    <t>Escola Básica das Fontainhas, Elvas</t>
  </si>
  <si>
    <t>Escola Básica de São Vicente, Elvas</t>
  </si>
  <si>
    <t>Escola Básica de Terrugem, Elvas</t>
  </si>
  <si>
    <t>Escola Básica de Santa Eulália, Elvas</t>
  </si>
  <si>
    <t>Escola Básica de Barbacena, Elvas</t>
  </si>
  <si>
    <t>Escola Básica de Cabeço de Vide, Fronteira</t>
  </si>
  <si>
    <t>Escola Básica de Assumar, Monforte</t>
  </si>
  <si>
    <t>Escola Básica de Vaiamonte, Monforte</t>
  </si>
  <si>
    <t>Escola Básica de Santo Aleixo, Monforte</t>
  </si>
  <si>
    <t>Escola Básica da Corredoura, Portalegre</t>
  </si>
  <si>
    <t>Escola Básica de Fortios, Portalegre</t>
  </si>
  <si>
    <t>Escola Básica de Monte de Carvalho, Portalegre</t>
  </si>
  <si>
    <t>Escola Básica da Praceta, Portalegre</t>
  </si>
  <si>
    <t>Escola Básica de Caia e Nave Longa, Portalegre</t>
  </si>
  <si>
    <t>Escola Básica de Alegrete, Portalegre</t>
  </si>
  <si>
    <t>Escola Básica de Urra, Portalegre</t>
  </si>
  <si>
    <t>Escola Básica de Reguengo, Portalegre</t>
  </si>
  <si>
    <t>Escola Básica dos Assentos, Portalegre</t>
  </si>
  <si>
    <t>Escola Básica de Atalaião, Portalegre</t>
  </si>
  <si>
    <t>Escola Básica de Casa Branca, Sousel</t>
  </si>
  <si>
    <t>Escola Básica de Cano, Sousel</t>
  </si>
  <si>
    <t>Jardim de Infância de Santo Amaro, Sousel</t>
  </si>
  <si>
    <t>Escola Básica de Torrão, Alcácer do Sal</t>
  </si>
  <si>
    <t>Escola Básica de Ermidas-do-Sado, Santiago do Cacém</t>
  </si>
  <si>
    <t>Escola Básica de Vale de Água, Santiago do Cacém</t>
  </si>
  <si>
    <t>Escola Básica de São Domingos da Serra, Santiago do Cacém</t>
  </si>
  <si>
    <t>Escola Básica de Aljustrel</t>
  </si>
  <si>
    <t>Escola Básica de Ervidel, Aljustrel</t>
  </si>
  <si>
    <t>Escola Básica de Montes Velhos, Aljustrel</t>
  </si>
  <si>
    <t>Jardim de Infância de Rio de Moinhos, Aljustrel</t>
  </si>
  <si>
    <t>Escola Básica de Messejana, Aljustrel</t>
  </si>
  <si>
    <t>Escola Básica de Salvada, Beja</t>
  </si>
  <si>
    <t>Escola Básica de Santa Clara do Louredo, Beja</t>
  </si>
  <si>
    <t>Escola Básica de Albernoa, Beja</t>
  </si>
  <si>
    <t>Escola Básica de Cabeça Gorda, Beja</t>
  </si>
  <si>
    <t>Escola Básica de Santana da Serra, Ourique</t>
  </si>
  <si>
    <t>Escola Básica de Garvão, Ourique</t>
  </si>
  <si>
    <t>Escola Básica de Ourique</t>
  </si>
  <si>
    <t>Escola Básica n.º 2 de Vendas Novas</t>
  </si>
  <si>
    <t>Escola Básica de Landeira, Vendas Novas</t>
  </si>
  <si>
    <t>Escola Básica dos Campos da Misericórdia, Vendas Novas</t>
  </si>
  <si>
    <t>Escola Básica de Longueira, Odemira</t>
  </si>
  <si>
    <t>Escola Básica de Odemira</t>
  </si>
  <si>
    <t>Escola Básica de Boavista dos Pinheiros, Odemira</t>
  </si>
  <si>
    <t>Escola Básica n.º 2 de Cercal do Alentejo, Santiago do Cacém</t>
  </si>
  <si>
    <t>Escola Básica de Bombeiros Voluntários, Moura</t>
  </si>
  <si>
    <t>Escola Básica de Santo Amador, Moura</t>
  </si>
  <si>
    <t>Escola Básica de Fojo, Moura</t>
  </si>
  <si>
    <t>Escola Básica de Sete e Meio, Moura</t>
  </si>
  <si>
    <t>Escola Básica da Porta Nova, Moura</t>
  </si>
  <si>
    <t>Escola Básica de Sobral da Adiça, Moura</t>
  </si>
  <si>
    <t>Escola Básica de Bencatel, Vila Viçosa</t>
  </si>
  <si>
    <t>Escola Básica do Castelo, Vila Viçosa</t>
  </si>
  <si>
    <t>Escola Básica de Carrascal, Vila Viçosa</t>
  </si>
  <si>
    <t>Escola Básica de São Romão, Vila Viçosa</t>
  </si>
  <si>
    <t>Escola Básica da Comenda, Gavião</t>
  </si>
  <si>
    <t>Escola Básica de Cruz de João Mendes, Santiago do Cacém</t>
  </si>
  <si>
    <t>Escola Básica de Relvas Verdes, Santiago do Cacém</t>
  </si>
  <si>
    <t>Escola Básica de Santa Cruz, Santiago do Cacém</t>
  </si>
  <si>
    <t>Escola Básica de Abela, Santiago do Cacém</t>
  </si>
  <si>
    <t>Escola Básica de São Bartolomeu da Serra, Santiago do Cacém</t>
  </si>
  <si>
    <t>Escola Básica de Boticos, Santiago do Cacém</t>
  </si>
  <si>
    <t>Escola Básica de Aldeia dos Chãos, Santiago do Cacém</t>
  </si>
  <si>
    <t>Escola Básica n.º 2 de Santo André, Santiago do Cacém</t>
  </si>
  <si>
    <t>Escola Básica n.º 4 de Santo André, Santiago do Cacém</t>
  </si>
  <si>
    <t>Escola Básica de Deixa-o-Resto, Santiago do Cacém</t>
  </si>
  <si>
    <t>Escola Básica n.º 3 de Santo André, Santiago do Cacém</t>
  </si>
  <si>
    <t>Escola Básica de Sabugueiro, Arraiolos</t>
  </si>
  <si>
    <t>Escola Básica de Arraiolos</t>
  </si>
  <si>
    <t>Escola Básica de Igrejinha, Arraiolos</t>
  </si>
  <si>
    <t>Escola Básica de Vimieiro, Arraiolos</t>
  </si>
  <si>
    <t>Escola Básica da Quinta da Vista Alegre, Évora</t>
  </si>
  <si>
    <t>Escola Básica de Valverde, Évora</t>
  </si>
  <si>
    <t>Escola Básica da Cruz da Picada, Évora</t>
  </si>
  <si>
    <t>Escola Básica do Bairro da Senhora da Glória, Évora</t>
  </si>
  <si>
    <t>Escola Básica da Avenida Heróis do Ultramar, Évora</t>
  </si>
  <si>
    <t>Escola Básica do Rossio de São Brás, Évora</t>
  </si>
  <si>
    <t>Escola Básica do Chafariz d’El-Rei, Évora</t>
  </si>
  <si>
    <t>Escola Básica do Bairro da Câmara, Évora</t>
  </si>
  <si>
    <t>Escola Básica do Bairro da Comenda, Évora</t>
  </si>
  <si>
    <t>Escola Básica de Vendinha, Évora</t>
  </si>
  <si>
    <t>Escola Básica do Bairro de Almeirim, Évora</t>
  </si>
  <si>
    <t>Escola Básica da Horta das Figueiras, Évora</t>
  </si>
  <si>
    <t>Escola Básica de São Manços, Évora</t>
  </si>
  <si>
    <t>Escola Básica de São Sebastião da Giesteira, Évora</t>
  </si>
  <si>
    <t>Escola Básica de São Mamede, Évora</t>
  </si>
  <si>
    <t>Escola Básica dos Canaviais, Évora</t>
  </si>
  <si>
    <t>Escola Básica Galopim de Carvalho, Évora</t>
  </si>
  <si>
    <t>Escola Básica de Nossa Senhora de Machede, Évora</t>
  </si>
  <si>
    <t>Escola Básica de Graça do Divor, Évora</t>
  </si>
  <si>
    <t>Escola Básica do Bairro do Frei Aleixo, Évora</t>
  </si>
  <si>
    <t>Escola Básica de Azaruja, Évora</t>
  </si>
  <si>
    <t>Escola Básica de Glória, Estremoz</t>
  </si>
  <si>
    <t>Escola Básica de Evoramonte, Estremoz</t>
  </si>
  <si>
    <t>Escola Básica de São Bento do Cortiço, Estremoz</t>
  </si>
  <si>
    <t>Escola Básica do Caldeiro, Estremoz</t>
  </si>
  <si>
    <t>Escola Básica de Santa Vitória do Ameixial, Estremoz</t>
  </si>
  <si>
    <t>Escola Básica da Mata, Estremoz</t>
  </si>
  <si>
    <t>Escola Básica de Arcos, Estremoz</t>
  </si>
  <si>
    <t>Escola Básica de Veiros, Estremoz</t>
  </si>
  <si>
    <t>Escola Básica de São Domingos de Ana Loura, Estremoz</t>
  </si>
  <si>
    <t>Escola Básica n.º 5 de Montemor-o-Novo</t>
  </si>
  <si>
    <t>Escola Básica n.º 2 de Montemor-o-Novo</t>
  </si>
  <si>
    <t>Escola Básica de Cortiçadas do Lavre, Montemor-o-Novo</t>
  </si>
  <si>
    <t>Jardim de Infância de Cabrela, Montemor-o-Novo</t>
  </si>
  <si>
    <t>Escola Básica n.º 1 de Montemor-o-Novo</t>
  </si>
  <si>
    <t>Escola Básica de Ciborro, Montemor-o-Novo</t>
  </si>
  <si>
    <t>Escola Básica de São Cristóvão, Montemor-o-Novo</t>
  </si>
  <si>
    <t>Escola Básica n.º 3 de Montemor-o-Novo</t>
  </si>
  <si>
    <t>Escola Básica de Vendas, Montemor-o-Novo</t>
  </si>
  <si>
    <t>Escola Básica de Vale de Figueira, Montemor-o-Novo</t>
  </si>
  <si>
    <t>Escola Básica n.º 4 de Montemor-o-Novo</t>
  </si>
  <si>
    <t>Escola Básica de São Mateus, Montemor-o-Novo</t>
  </si>
  <si>
    <t>Escola Básica de Lavre, Montemor-o-Novo</t>
  </si>
  <si>
    <t>Escola Básica de Santiago de Escoural, Montemor-o-Novo</t>
  </si>
  <si>
    <t>Escola Básica de Montoito, Redondo</t>
  </si>
  <si>
    <t>Escola Básica de Perolivas, Reguengos de Monsaraz</t>
  </si>
  <si>
    <t>Escola Básica de São Marcos do Campo, Reguengos de Monsaraz</t>
  </si>
  <si>
    <t>Escola Básica de Outeiro, Reguengos de Monsaraz</t>
  </si>
  <si>
    <t>Escola Básica Manuel Augusto Papança, Reguengos de Monsaraz</t>
  </si>
  <si>
    <t>Escola Básica de São Pedro do Corval, Reguengos de Monsaraz</t>
  </si>
  <si>
    <t>Escola Básica de Campinho, Reguengos de Monsaraz</t>
  </si>
  <si>
    <t>Jardim de Infância de Penilhos, Mértola</t>
  </si>
  <si>
    <t>Escola Básica de Mina de São Domingos, Mértola</t>
  </si>
  <si>
    <t>Escola Básica de São Miguel do Pinheiro, Mértola</t>
  </si>
  <si>
    <t>Escola Básica de Algodor, Mértola</t>
  </si>
  <si>
    <t>Escola Básica de Santana de Cambas, Mértola</t>
  </si>
  <si>
    <t>Escola Básica de Mértola</t>
  </si>
  <si>
    <t>Escola Básica de Porto Côvo, Sines</t>
  </si>
  <si>
    <t>Escola Básica n.º 1 de Sines</t>
  </si>
  <si>
    <t>Escola Básica n.º 3 de Sines</t>
  </si>
  <si>
    <t>Escola Básica n.º 2 de Sines</t>
  </si>
  <si>
    <t>Escola Básica de Foros de Arrão de Cima, Ponte de Sor</t>
  </si>
  <si>
    <t>Escola Básica de Vale de Açor, Ponte de Sor</t>
  </si>
  <si>
    <t>Escola Básica n.º 2 de Montargil, Ponte de Sor</t>
  </si>
  <si>
    <t>Escola Básica de Galveias, Ponte de Sor</t>
  </si>
  <si>
    <t>Escola Básica de Ponte de Sor</t>
  </si>
  <si>
    <t>Escola Básica de Tramaga, Ponte de Sor</t>
  </si>
  <si>
    <t>Escola Básica de Longomel, Ponte de Sor</t>
  </si>
  <si>
    <t>Escola Básica n.º 1 de Albufeira</t>
  </si>
  <si>
    <t>Escola Básica de Vale Parra, Albufeira</t>
  </si>
  <si>
    <t>Escola Básica de Sesmarias, Albufeira</t>
  </si>
  <si>
    <t>Escola Básica de Vale Carro, Albufeira</t>
  </si>
  <si>
    <t>Escola Básica de Olhos de Água, Albufeira</t>
  </si>
  <si>
    <t>Escola Básica de Brejos, Albufeira</t>
  </si>
  <si>
    <t>Escola Básica de Fontainhas, Albufeira</t>
  </si>
  <si>
    <t>Escola Básica de Odeceixe, Aljezur</t>
  </si>
  <si>
    <t>Escola Básica de Rogil, Aljezur</t>
  </si>
  <si>
    <t>Escola Básica de Odeleite, Castro Marim</t>
  </si>
  <si>
    <t>Escola Básica n.º 1 de Castro Marim</t>
  </si>
  <si>
    <t>Escola Básica de Altura, Castro Marim</t>
  </si>
  <si>
    <t>Escola Básica de Alto de Rodes, Faro</t>
  </si>
  <si>
    <t>Escola Básica do Carmo, Faro</t>
  </si>
  <si>
    <t>Escola Básica de Areal Gordo, Faro</t>
  </si>
  <si>
    <t>Escola Básica de Ferradeira, Faro</t>
  </si>
  <si>
    <t>Escola Básica Ria Formosa, Faro</t>
  </si>
  <si>
    <t>Escola Básica de Marchil, Faro</t>
  </si>
  <si>
    <t>Escola Básica n.º 2 de Montenegro, Faro</t>
  </si>
  <si>
    <t>Escola Básica de Patacão, Faro</t>
  </si>
  <si>
    <t>Escola Básica de Parchal, Lagoa</t>
  </si>
  <si>
    <t>Escola Básica de Ferragudo, Lagoa</t>
  </si>
  <si>
    <t>Escola Básica de Estômbar, Lagoa</t>
  </si>
  <si>
    <t>Escola Básica de Mexilhoeira da Carregação, Lagoa</t>
  </si>
  <si>
    <t>Escola Básica Cónego Dr. Clementino de Brito Pinto, Almancil, Loulé</t>
  </si>
  <si>
    <t>Escola Básica de São João da Venda, Loulé</t>
  </si>
  <si>
    <t>Escola Básica de Almancil, Loulé</t>
  </si>
  <si>
    <t>Escola Básica de São Lourenço, Loulé</t>
  </si>
  <si>
    <t>Escola Básica de Benfarras, Loulé</t>
  </si>
  <si>
    <t>Escola Básica de Vale Judeu, Loulé</t>
  </si>
  <si>
    <t>Escola Básica de Estação, Loulé</t>
  </si>
  <si>
    <t>Escola Básica n.º 2 de Hortas de Santo António, Loulé</t>
  </si>
  <si>
    <t>Escola Básica Mãe Soberana, Loulé</t>
  </si>
  <si>
    <t>Escola Básica de Vale Silves, Loulé</t>
  </si>
  <si>
    <t>Escola Básica de Hortas de Santo António, Loulé</t>
  </si>
  <si>
    <t>Escola Básica de Gilvrasino, Loulé</t>
  </si>
  <si>
    <t>Escola Básica n.º 1 de Monchique</t>
  </si>
  <si>
    <t>Escola Básica n.º 2 de Monchique</t>
  </si>
  <si>
    <t>Escola Básica de Marmelete, Monchique</t>
  </si>
  <si>
    <t>Escola Básica de Quelfes, Olhão</t>
  </si>
  <si>
    <t>Escola Básica n.º 5 de Olhão</t>
  </si>
  <si>
    <t>Escola Básica n.º 4 de Olhão</t>
  </si>
  <si>
    <t>Escola Básica de Brancanes, Olhão</t>
  </si>
  <si>
    <t>Escola Básica Professor José Mariano Gago, Pechão, Olhão</t>
  </si>
  <si>
    <t>Escola Básica Cavalinha, Olhão</t>
  </si>
  <si>
    <t>Escola Básica n.º 1 de Marim, Olhão</t>
  </si>
  <si>
    <t>Escola Básica n.º 6 de Olhão</t>
  </si>
  <si>
    <t>Escola Básica de Pêra, Silves</t>
  </si>
  <si>
    <t>Escola Básica de Armação de Pêra, Silves</t>
  </si>
  <si>
    <t>Escola Básica n.º 1 de Algoz, Silves</t>
  </si>
  <si>
    <t>Escola Básica de Alcantarilha, Silves</t>
  </si>
  <si>
    <t>Escola Básica de Tunes, Silves</t>
  </si>
  <si>
    <t>Escola Básica de Vila do Bispo</t>
  </si>
  <si>
    <t>Escola Básica de Budens, Vila do Bispo</t>
  </si>
  <si>
    <t>Escola Básica n.º 2 de Sagres, Vila do Bispo</t>
  </si>
  <si>
    <t>Escola Básica Horta do Carmo, Tavira</t>
  </si>
  <si>
    <t>Escola Básica de Cabanas, Tavira</t>
  </si>
  <si>
    <t>Escola Básica de Conceição de Tavira, Tavira</t>
  </si>
  <si>
    <t>Escola Básica Santo Estêvão, Tavira</t>
  </si>
  <si>
    <t>Escola Básica n.º 1 de Santa Luzia, Tavira</t>
  </si>
  <si>
    <t>Escola Básica de Santa Catarina, Tavira</t>
  </si>
  <si>
    <t>Escola Básica n.º 1 de Tavira</t>
  </si>
  <si>
    <t>Escola Básica da Luz, Tavira</t>
  </si>
  <si>
    <t>Escola Básica da Fonte Santa, Loulé</t>
  </si>
  <si>
    <t>Escola Básica de Abelheira, Quarteira, Loulé</t>
  </si>
  <si>
    <t>Escola Básica n.º 2 de Fonte Santa, Loulé</t>
  </si>
  <si>
    <t>Escola Básica de Quarteira, Loulé</t>
  </si>
  <si>
    <t>Escola Básica Manuel Cabanas, Vila Nova de Cacela, Vila Real de Santo António</t>
  </si>
  <si>
    <t>Escola Básica de Vilarinhos, São Brás de Alportel</t>
  </si>
  <si>
    <t>Escola Básica n.º 2 de São Brás de Alportel</t>
  </si>
  <si>
    <t>Escola Básica de Mesquita Baixa, São Brás de Alportel</t>
  </si>
  <si>
    <t>Escola Básica de Alportel, São Brás de Alportel</t>
  </si>
  <si>
    <t>Escola Básica Vale de Pedras, Albufeira</t>
  </si>
  <si>
    <t>Escola Básica de Correeira, Albufeira</t>
  </si>
  <si>
    <t>Escola Básica de Caliços, Albufeira</t>
  </si>
  <si>
    <t>Escola Básica do Bom João, Faro</t>
  </si>
  <si>
    <t>Escola Básica de S. Luís, Faro</t>
  </si>
  <si>
    <t>Escola Básica de Carvoeiro, Lagoa</t>
  </si>
  <si>
    <t>Escola Básica de Lagoa</t>
  </si>
  <si>
    <t>Escola Básica de Porches, Lagoa</t>
  </si>
  <si>
    <t>Escola Básica de Santa Maria, Lagos</t>
  </si>
  <si>
    <t>Escola Básica n.º 1 de Lagos</t>
  </si>
  <si>
    <t>Escola Básica "Centro Escolar da Luz", Lagos</t>
  </si>
  <si>
    <t>Escola Básica de Bensafrim, Lagos</t>
  </si>
  <si>
    <t>Escola Básica de Ameijeira, Lagos</t>
  </si>
  <si>
    <t>Escola Básica Sophia de Mello Breyner Andresen, Lagos</t>
  </si>
  <si>
    <t>Escola Básica de Chinicato, Lagos</t>
  </si>
  <si>
    <t>Escola Básica de Odiáxere, Lagos</t>
  </si>
  <si>
    <t>Escola Básica D. Francisca de Aragão, Quarteira, Loulé</t>
  </si>
  <si>
    <t>Escola Básica n.º 3 de Loulé</t>
  </si>
  <si>
    <t>Escola Básica n.º 4 de Loulé</t>
  </si>
  <si>
    <t>Escola Básica de Tôr, Loulé</t>
  </si>
  <si>
    <t>Escola Básica de Benafim Grande, Loulé</t>
  </si>
  <si>
    <t>Escola Básica de Querença, Loulé</t>
  </si>
  <si>
    <t>Escola Básica n.º 1 de Areeiro, Loulé</t>
  </si>
  <si>
    <t>Escola Básica de Ameixial, Loulé</t>
  </si>
  <si>
    <t>Escola Básica de Alte, Loulé</t>
  </si>
  <si>
    <t>Escola Básica de Ilha da Culatra, Faro</t>
  </si>
  <si>
    <t>Escola Básica n.º 1 de Olhão</t>
  </si>
  <si>
    <t>Escola Básica Major David Neto, Portimão</t>
  </si>
  <si>
    <t>Escola Básica de Vendas, Portimão</t>
  </si>
  <si>
    <t>Escola Básica Coca Maravilhas, Portimão</t>
  </si>
  <si>
    <t>Escola Básica de Pedra Mourinha, Portimão</t>
  </si>
  <si>
    <t>Escola Básica n.º 5 de Portimão</t>
  </si>
  <si>
    <t>Escola Básica de Chão das Donas, Portimão</t>
  </si>
  <si>
    <t>Escola Básica Prof. Caldeira Alexandre, Vila Real de Santo António</t>
  </si>
  <si>
    <t>Escola Básica Santo António, Vila Real de Santo António</t>
  </si>
  <si>
    <t>Escola Básica de Montes de Alvor, Portimão</t>
  </si>
  <si>
    <t>Escola Básica de Alvor, Portimão</t>
  </si>
  <si>
    <t>Escola Básica de Moncarapacho, Olhão</t>
  </si>
  <si>
    <t>Escola Básica de Fuseta, Olhão</t>
  </si>
  <si>
    <t>Escola Básica de Portela, Silves</t>
  </si>
  <si>
    <t>Escola Básica de São Bartolomeu de Messines, Silves</t>
  </si>
  <si>
    <t>Escola Básica de São Marcos da Serra, Silves</t>
  </si>
  <si>
    <t>Escola Básica n.º 2 de Silves</t>
  </si>
  <si>
    <t>Escola Básica n.º 1 de Silves</t>
  </si>
  <si>
    <t>Escola Básica de Amorosa, Silves</t>
  </si>
  <si>
    <t>Escola Básica da Lejana, Faro</t>
  </si>
  <si>
    <t>Escola Básica de Conceição, Faro</t>
  </si>
  <si>
    <t>Escola Básica de Bordeira, Faro</t>
  </si>
  <si>
    <t>Escola Básica de Estoi, Faro</t>
  </si>
  <si>
    <t>Escola Básica de Santa Bárbara de Nexe, Faro</t>
  </si>
  <si>
    <t>Escola Básica Vale de Carneiros, Faro</t>
  </si>
  <si>
    <t>Escola Básica de Baguim do Monte, Gondomar</t>
  </si>
  <si>
    <t>Escola Básica de Seixo, Gondomar</t>
  </si>
  <si>
    <t>Escola Básica de Vale de Ferreiros, Gondomar</t>
  </si>
  <si>
    <t>Escola Básica de Calvário, Meadela, Viana do Castelo</t>
  </si>
  <si>
    <t>Escola Básica n.º 1 de Abelheira, Viana do Castelo</t>
  </si>
  <si>
    <t>Escola Básica de Igreja, Meadela, Viana do Castelo</t>
  </si>
  <si>
    <t>Escola Básica de Penedono</t>
  </si>
  <si>
    <t>Escola Básica de Caminhos, Barcelos</t>
  </si>
  <si>
    <t>Escola Básica de Areias, Barcelos</t>
  </si>
  <si>
    <t>Escola Básica de Galegos - Santa Maria, Barcelos</t>
  </si>
  <si>
    <t>Escola Básica de Oliveira, Barcelos</t>
  </si>
  <si>
    <t>Escola Básica de Ucha, Barcelos</t>
  </si>
  <si>
    <t>Escola Básica de Galegos - São Martinho, Barcelos</t>
  </si>
  <si>
    <t>Escola Básica de Sobreposta, Braga</t>
  </si>
  <si>
    <t>Escola Básica de Espinho, Braga</t>
  </si>
  <si>
    <t>Escola Básica n.º 1 de Gualtar, Braga</t>
  </si>
  <si>
    <t>Escola Básica de Este - São Pedro, Braga</t>
  </si>
  <si>
    <t>Escola Básica de Pedralva, Braga</t>
  </si>
  <si>
    <t>Escola Básica de Este - São Mamede, Braga</t>
  </si>
  <si>
    <t>Escola Básica Padre Dr. Joaquim Santos, Refojos de Basto, Cabeceiras de Basto</t>
  </si>
  <si>
    <t>Escola Básica de Faia, Cabeceiras de Basto</t>
  </si>
  <si>
    <t>Escola Básica de Pedraça, Cabeceiras de Basto</t>
  </si>
  <si>
    <t>Escola Básica de Ferreirinha, Cabeceiras de Basto</t>
  </si>
  <si>
    <t>Escola Básica Prof.ª Filomena Mesquita, Cerca dos Frades, Cabeceiras de Basto</t>
  </si>
  <si>
    <t>Escola Básica de Carvalhais, Gestaçô, Baião</t>
  </si>
  <si>
    <t>Escola Básica de Santa Cruz do Douro, Baião</t>
  </si>
  <si>
    <t>Escola Básica n.º 1 de Eiriz, Baião</t>
  </si>
  <si>
    <t>Escola Básica de Campelo, Baião</t>
  </si>
  <si>
    <t>Escola Básica de Crespos, Braga</t>
  </si>
  <si>
    <t>Escola Básica de Pousada, Braga</t>
  </si>
  <si>
    <t>Escola Básica de Presa, Braga</t>
  </si>
  <si>
    <t>Escola Básica de Bracara Augusta, Assento, Braga</t>
  </si>
  <si>
    <t>Escola Básica de Dume, Braga</t>
  </si>
  <si>
    <t>Escola Básica de Ortigueira, Braga</t>
  </si>
  <si>
    <t>Escola Básica de Eira Velha, Braga</t>
  </si>
  <si>
    <t>Escola Básica de Bastuço - São João, Barcelos</t>
  </si>
  <si>
    <t>Jardim de Infância de Bastuço - Santo Estêvão, Barcelos</t>
  </si>
  <si>
    <t>Escola Básica de Martim, Barcelos</t>
  </si>
  <si>
    <t>Escola Básica de Pousa, Barcelos</t>
  </si>
  <si>
    <t>Escola Básica de Sequeira, Braga</t>
  </si>
  <si>
    <t>Escola Básica de Cabreiros, Braga</t>
  </si>
  <si>
    <t>Escola Básica de Vermis, Guimarães</t>
  </si>
  <si>
    <t>Escola Básica de Conde, Guimarães</t>
  </si>
  <si>
    <t>Escola Básica de Carreiro, Guimarães</t>
  </si>
  <si>
    <t>Escola Básica de Guardizela, Guimarães</t>
  </si>
  <si>
    <t>Escola Básica de Vinha, Guimarães</t>
  </si>
  <si>
    <t>Escola Básica de Mosteiro, Guimarães</t>
  </si>
  <si>
    <t>Escola Básica de Bela Vista, Guimarães</t>
  </si>
  <si>
    <t>Escola Básica do Gerês, Terras de Bouro</t>
  </si>
  <si>
    <t>Escola Básica do Cávado, Póvoa de Lanhoso</t>
  </si>
  <si>
    <t>Escola Básica D. Elvira Câmara Lopes, Campos, Póvoa de Lanhoso</t>
  </si>
  <si>
    <t>Escola Básica António Lopes, Póvoa de Lanhoso</t>
  </si>
  <si>
    <t>Escola Básica de Póvoa de Lanhoso</t>
  </si>
  <si>
    <t>Escola Básica de Prime, Santa Maria da Feira</t>
  </si>
  <si>
    <t>Escola Básica de Fonte Seca, Santa Maria da Feira</t>
  </si>
  <si>
    <t>Escola Básica de Sobral, Santa Maria da Feira</t>
  </si>
  <si>
    <t>Escola Básica Dr. Sérgio Ribeiro, Lourosa, Santa Maria da Feira</t>
  </si>
  <si>
    <t>Escola Básica de Vergada, Santa Maria da Feira</t>
  </si>
  <si>
    <t>Escola Básica de Casalmeão, Santa Maria da Feira</t>
  </si>
  <si>
    <t>Escola Básica de Aldeia Nova, Santa Maria da Feira</t>
  </si>
  <si>
    <t>Escola Básica de Lustosa, Lousada</t>
  </si>
  <si>
    <t>Escola Básica de Sousela, Lousada</t>
  </si>
  <si>
    <t>Escola Básica de Estrada do Meio, Lousada</t>
  </si>
  <si>
    <t>Escola Básica de Telheiro, Lousada</t>
  </si>
  <si>
    <t>Escola Básica de Mourinho, Lousada</t>
  </si>
  <si>
    <t>Escola Básica de Mós, Lousada</t>
  </si>
  <si>
    <t>Escola Básica de Carmo, Santo Estevão de Barrosas, Lousada</t>
  </si>
  <si>
    <t>Escola Básica de Breia de Cima, Viana do Castelo</t>
  </si>
  <si>
    <t>Escola Básica de Monserrate, Viana do Castelo</t>
  </si>
  <si>
    <t>Escola Básica de Avenida, Viana do Castelo</t>
  </si>
  <si>
    <t>Escola Básica de Montedor, Viana do Castelo</t>
  </si>
  <si>
    <t>Escola Básica de Meio, Viana do Castelo</t>
  </si>
  <si>
    <t>Escola Básica de Cabanelas, Matosinhos</t>
  </si>
  <si>
    <t>Escola Básica da Praia de Angeiras, Matosinhos</t>
  </si>
  <si>
    <t>Escola Básica de Agudela, Pampelido, Matosinhos</t>
  </si>
  <si>
    <t>Escola Básica n.º 2 do Viso, Porto</t>
  </si>
  <si>
    <t>Escola Básica das Campinas, Porto</t>
  </si>
  <si>
    <t>Escola Básica dos Correios, Porto</t>
  </si>
  <si>
    <t>Escola Básica de Bouçó, Rio Mau, Vila do Conde</t>
  </si>
  <si>
    <t>Escola Básica Agustina Bessa Luís, Bagunte, Vila do Conde</t>
  </si>
  <si>
    <t>Escola Básica de Medados, Touguinha, Vila do Conde</t>
  </si>
  <si>
    <t>Escola Básica de Monte, Touguinhó, Vila do Conde</t>
  </si>
  <si>
    <t>Escola Básica n.º 1 de Junqueira, Vila do Conde</t>
  </si>
  <si>
    <t>Escola Básica de Casais, Arcos, Vila do Conde</t>
  </si>
  <si>
    <t>Escola Básica de Alfândega da Fé</t>
  </si>
  <si>
    <t>Escola Básica D. Gualdim Pais, Amares</t>
  </si>
  <si>
    <t>Escola Básica de Caldelas, Amares</t>
  </si>
  <si>
    <t>Escola Básica de Bouro, Amares</t>
  </si>
  <si>
    <t>Escola Básica do Vale do Homem, Rendufe, Amares</t>
  </si>
  <si>
    <t>Escola Básica de Vale do Cávado, Veiga, Amares</t>
  </si>
  <si>
    <t>Escola Básica de Creixomil, Barcelos</t>
  </si>
  <si>
    <t>Escola Básica de Perelhal, Barcelos</t>
  </si>
  <si>
    <t>Escola Básica de Travassós, Fafe</t>
  </si>
  <si>
    <t>Escola Básica de Moreira de Rei, Fafe</t>
  </si>
  <si>
    <t>Escola Básica de Medelo, Fafe</t>
  </si>
  <si>
    <t>Escola Básica de Serafão, Fafe</t>
  </si>
  <si>
    <t>Escola Básica de Golães, Fafe</t>
  </si>
  <si>
    <t>Escola Básica de Passos, Fafe</t>
  </si>
  <si>
    <t>Escola Básica de Silvares - São Clemente, Cortinhas, Fafe</t>
  </si>
  <si>
    <t>Escola Básica de Seidões, Fafe</t>
  </si>
  <si>
    <t>Escola Básica de Regadas, Fafe</t>
  </si>
  <si>
    <t>Escola Básica de São Gens, Fafe</t>
  </si>
  <si>
    <t>Escola Básica de Quinchães, Fafe</t>
  </si>
  <si>
    <t>Escola Básica de São Jorge, Fafe</t>
  </si>
  <si>
    <t>Escola Básica de Nossa Senhora da Conceição, Fermentões, Guimarães</t>
  </si>
  <si>
    <t>Escola Básica de Motelo, Guimarães</t>
  </si>
  <si>
    <t>Escola Básica de Caneiros, Fermentões, Guimarães</t>
  </si>
  <si>
    <t>Escola Básica de Pencelo, Guimarães</t>
  </si>
  <si>
    <t>Escola Básica de Macedo de Cavaleiros</t>
  </si>
  <si>
    <t>Escola Básica de Morais, Macedo de Cavaleiros</t>
  </si>
  <si>
    <t>Escola Básica de Chacim, Macedo de Cavaleiros</t>
  </si>
  <si>
    <t>Escola Básica de Miranda do Douro</t>
  </si>
  <si>
    <t>Escola Básica de Palaçoulo, Miranda do Douro</t>
  </si>
  <si>
    <t>Escola Básica de Cimo de Aldeia, Pigeiros, Santa Maria da Feira</t>
  </si>
  <si>
    <t>Escola Básica de Igreja, Escapães, Santa Maria da Feira</t>
  </si>
  <si>
    <t>Escola Básica de Outeiro, Arrifana, Santa Maria da Feira</t>
  </si>
  <si>
    <t>Escola Básica de Bairro, Arrifana, Santa Maria da Feira</t>
  </si>
  <si>
    <t>Escola Básica de Igreja, Romariz, Santa Maria da Feira</t>
  </si>
  <si>
    <t>Escola Básica de Igreja, Milheirós de Poiares, Santa Maria da Feira</t>
  </si>
  <si>
    <t>Escola Básica n.º 3 de Santa Maria de Lamas, Santa Maria da Feira</t>
  </si>
  <si>
    <t>Escola Básica de Póvoa, Paços de Brandão, Santa Maria da Feira</t>
  </si>
  <si>
    <t>Escola Básica de Igreja de São Paio de Oleiros, Santa Maria da Feira</t>
  </si>
  <si>
    <t>Escola Básica n.º 1 de Santa Maria de Lamas, Santa Maria da Feira</t>
  </si>
  <si>
    <t>Escola Básica de Santo António, Rio Meão, Santa Maria da Feira</t>
  </si>
  <si>
    <t>Escola Básica de Igreja, Paços de Brandão, Santa Maria da Feira</t>
  </si>
  <si>
    <t>Escola Básica de Outeiro, Rio Meão, Santa Maria da Feira</t>
  </si>
  <si>
    <t>Escola Básica Visconde de Vila Maior, Torre de Moncorvo</t>
  </si>
  <si>
    <t>Escola Básica de Passos, Valença</t>
  </si>
  <si>
    <t>Escola Básica de Real, Valença</t>
  </si>
  <si>
    <t>Escola Básica de Pedreira, Valença</t>
  </si>
  <si>
    <t>Escola Básica de Valença</t>
  </si>
  <si>
    <t>Escola Básica São Pedro da Torre, Valença</t>
  </si>
  <si>
    <t>Escola Básica de Vilar de Lamas, Arão, Valença</t>
  </si>
  <si>
    <t>Escola Básica de Friestas, Valença</t>
  </si>
  <si>
    <t>Escola Básica do Cávado, Louredo, Vieira do Minho</t>
  </si>
  <si>
    <t>Escola Básica Domingos de Abreu, Vieira do Minho</t>
  </si>
  <si>
    <t>Escola Básica de Rossas, Vieira do Minho</t>
  </si>
  <si>
    <t>Escola Básica de Guilhofrei, Vieira do Minho</t>
  </si>
  <si>
    <t>Escola Básica de Outiz, Vila Nova de Famalicão</t>
  </si>
  <si>
    <t>Escola Básica de Cavalões, Vila Nova de Famalicão</t>
  </si>
  <si>
    <t>Escola Básica de Carreira, Vila Nova de Famalicão</t>
  </si>
  <si>
    <t>Escola Básica de Oliveira Santa Maria, Vila Nova de Famalicão</t>
  </si>
  <si>
    <t>Escola Básica de Riba de Ave, Vila Nova de Famalicão</t>
  </si>
  <si>
    <t>Escola Básica de Oliveira - São Mateus, Vila Nova de Famalicão</t>
  </si>
  <si>
    <t>Escola Básica de Bairro, Vila Nova de Famalicão</t>
  </si>
  <si>
    <t>Escola Básica de Igreja, Ruivães, Vila Nova de Famalicão</t>
  </si>
  <si>
    <t>Escola Básica de Delães, Vila Nova de Famalicão</t>
  </si>
  <si>
    <t>Escola Básica de Castelões, Vila Nova de Famalicão</t>
  </si>
  <si>
    <t>Escola Básica n.º 1 de Ribeirão, Vila Nova de Famalicão</t>
  </si>
  <si>
    <t>Escola Básica de Barranhas, Vila Nova de Famalicão</t>
  </si>
  <si>
    <t>Escola Básica de Lousado, Vila Nova de Famalicão</t>
  </si>
  <si>
    <t>Escola Básica de Sapugal, Fradelos, Vila Nova de Famalicão</t>
  </si>
  <si>
    <t>Escola Básica de Valdossos, Fradelos, Vila Nova de Famalicão</t>
  </si>
  <si>
    <t>Escola Básica de Louredo, Calendário, Vila Nova de Famalicão</t>
  </si>
  <si>
    <t>Escola Básica de Cabeçudos, Vila Nova de Famalicão</t>
  </si>
  <si>
    <t>Escola Básica de São Miguel, São Miguel-o-Anjo, Vila Nova de Famalicão</t>
  </si>
  <si>
    <t>Escola Básica de Esmeriz, Vila Nova de Famalicão</t>
  </si>
  <si>
    <t>Escola Básica de Campo, Campo de Jales, Vila Pouca de Aguiar</t>
  </si>
  <si>
    <t>Escola Básica n.º 1 de Vimioso</t>
  </si>
  <si>
    <t>Escola Básica de Vinhais</t>
  </si>
  <si>
    <t>Escola Básica de Ervedosa, Vinhais</t>
  </si>
  <si>
    <t>Escola Básica de Rebordelo, Vinhais</t>
  </si>
  <si>
    <t>Escola Básica de Penhas Juntas, Vinhais</t>
  </si>
  <si>
    <t>Escola Básica de Arcozelo, Barcelos</t>
  </si>
  <si>
    <t>Escola Básica António Fogaça, Barcelos</t>
  </si>
  <si>
    <t>Escola Básica de Abade de Neiva, Barcelos</t>
  </si>
  <si>
    <t>Escola Básica de Pontes, Tamel - São Veríssimo, Barcelos</t>
  </si>
  <si>
    <t>Escola Básica de Vila Boa, Barcelos</t>
  </si>
  <si>
    <t>Escola Básica de Vila Frescaínha, São Pedro, Barcelos</t>
  </si>
  <si>
    <t>Escola Básica de Aldão, Barcelos</t>
  </si>
  <si>
    <t>Escola Básica da Naia, Ferreiros, Braga</t>
  </si>
  <si>
    <t>Escola Básica de Maximinos, Braga</t>
  </si>
  <si>
    <t>Escola Básica de Gondizalves, Braga</t>
  </si>
  <si>
    <t>Escola Básica da Gandra, Braga</t>
  </si>
  <si>
    <t>Escola Básica de Estrada, Ferreiros, Braga</t>
  </si>
  <si>
    <t>Escola Básica de Casal, Marco de Canaveses</t>
  </si>
  <si>
    <t>Escola Básica de Feira Nova, Marco de Canaveses</t>
  </si>
  <si>
    <t>Escola Básica de Paredes, Marco de Canaveses</t>
  </si>
  <si>
    <t>Escola Básica de Paços, Seara, Marco de Canaveses</t>
  </si>
  <si>
    <t>Escola Básica n.º 1 de Igreja, Sande, Marco de Canaveses</t>
  </si>
  <si>
    <t>Escola Básica n.º 1 de São Sebastião, Penha Longa, Marco de Canaveses</t>
  </si>
  <si>
    <t>Escola Básica de Manhuncelos, Marco de Canaveses</t>
  </si>
  <si>
    <t>Escola Básica de Igreja, Vila Boa de Quires, Marco de Canaveses</t>
  </si>
  <si>
    <t>Escola Básica de Livração, Marco de Canaveses</t>
  </si>
  <si>
    <t>Escola Básica de Peso, Santo Isidoro, Marco de Canaveses</t>
  </si>
  <si>
    <t>Escola Básica de Cabo, Maureles, Marco de Canaveses</t>
  </si>
  <si>
    <t>Escola Básica de Regoufe, Banho e Carvalhosa, Marco de Canaveses</t>
  </si>
  <si>
    <t>Jardim de Infância de Igreja, Banho e Carvalhosa, Marco de Canaveses</t>
  </si>
  <si>
    <t>Escola Básica de Ladário, Fontelas, Marco de Canaveses</t>
  </si>
  <si>
    <t>Escola Básica de Vila Nova, Vila Boa de Quires, Marco de Canaveses</t>
  </si>
  <si>
    <t>Escola Básica das Ribeiras, Matosinhos</t>
  </si>
  <si>
    <t>Escola Básica n.º 2 de Perafita, Matosinhos</t>
  </si>
  <si>
    <t>Escola Básica de Figueiró, Paços de Ferreira</t>
  </si>
  <si>
    <t>Escola Básica de Freamunde, Paços de Ferreira</t>
  </si>
  <si>
    <t>Escola Básica de Raimonda, Paços de Ferreira</t>
  </si>
  <si>
    <t>Escola Básica de Duas Igrejas, Paredes</t>
  </si>
  <si>
    <t>Escola Básica de Sobrosa, Paredes</t>
  </si>
  <si>
    <t>Escola Básica n.º 1 de Sobreira, Paredes</t>
  </si>
  <si>
    <t>Escola Básica de Recarei, Paredes</t>
  </si>
  <si>
    <t>Escola Básica de Joane, Vila Nova de Famalicão</t>
  </si>
  <si>
    <t>Escola Básica de Pousada de Saramagos, Vila Nova de Famalicão</t>
  </si>
  <si>
    <t>Escola Básica de Agra Maior, Vermoim, Vila Nova de Famalicão</t>
  </si>
  <si>
    <t>Escola Básica de Boca Monte, Vila Nova de Famalicão</t>
  </si>
  <si>
    <t>Escola Básica de Ronfe, Guimarães</t>
  </si>
  <si>
    <t>Escola Básica de Casais, Brito, Guimarães</t>
  </si>
  <si>
    <t>Escola Básica de Poças, Guimarães</t>
  </si>
  <si>
    <t>Escola Básica de Favões, Marco de Canaveses</t>
  </si>
  <si>
    <t>Escola Básica de Cruz, Torrão, Marco de Canaveses</t>
  </si>
  <si>
    <t>Escola Básica de Vale do Côvo, Marco de Canaveses</t>
  </si>
  <si>
    <t>Escola Básica de Serrinha, Marco de Canaveses</t>
  </si>
  <si>
    <t>Escola Básica de Gandra, Marco de Canaveses</t>
  </si>
  <si>
    <t>Escola Básica de Cruzeiro, Alpendurada, Marco de Canaveses</t>
  </si>
  <si>
    <t>Escola Básica de Vila Boa do Bispo, Marco de Canaveses</t>
  </si>
  <si>
    <t>Escola Básica de Quinta do Bairro, Pena, Marco de Canaveses</t>
  </si>
  <si>
    <t>Escola Básica de Gouveia, Marco de Canaveses</t>
  </si>
  <si>
    <t>Escola Básica de Ladário, Tabuado, Marco de Canaveses</t>
  </si>
  <si>
    <t>Escola Básica de Carreira, Avessadas, Marco de Canaveses</t>
  </si>
  <si>
    <t>Escola Básica de Freita, Marco de Canaveses</t>
  </si>
  <si>
    <t>Escola Básica de Picota, Tuias, Marco de Canaveses</t>
  </si>
  <si>
    <t>Escola Básica de Searinha, Marco de Canaveses</t>
  </si>
  <si>
    <t>Escola Básica de Barroca, Rio de Galinhas, Marco de Canaveses</t>
  </si>
  <si>
    <t>Escola Básica de Eiró, Marco de Canaveses</t>
  </si>
  <si>
    <t>Escola Básica de Esperança, Marco de Canaveses</t>
  </si>
  <si>
    <t>Escola Básica de Rua Direita, Sobretâmega, Marco de Canaveses</t>
  </si>
  <si>
    <t>Escola Básica n.º 1 de Marco de Canaveses</t>
  </si>
  <si>
    <t>Escola Básica de Labruge, Vila do Conde</t>
  </si>
  <si>
    <t>Escola Básica de Mindelo, Vila do Conde</t>
  </si>
  <si>
    <t>Escola Básica de Padrão, Vila do Conde</t>
  </si>
  <si>
    <t>Escola Básica de Igreja, Malta, Vila do Conde</t>
  </si>
  <si>
    <t>Escola Básica Santos Azevedo, Árvore, Vila do Conde</t>
  </si>
  <si>
    <t>Escola Básica de Facho, Vila do Conde</t>
  </si>
  <si>
    <t>Escola Básica de Gião de Cima, Vila do Conde</t>
  </si>
  <si>
    <t>Escola Básica de Mosteiró, Vila do Conde</t>
  </si>
  <si>
    <t>Escola Básica de Carrapata, Vilar, Vila do Conde</t>
  </si>
  <si>
    <t>Escola Básica de Igreja, Modivas, Vila do Conde</t>
  </si>
  <si>
    <t>Escola Básica de Aveleda, Vila do Conde</t>
  </si>
  <si>
    <t>Escola Básica Gonçalo Mendes da Maia, Guilhabreu, Vila do Conde</t>
  </si>
  <si>
    <t>Escola Básica de Vairão, Vila do Conde</t>
  </si>
  <si>
    <t>Escola Básica de Quinta, Fajozes, Vila do Conde</t>
  </si>
  <si>
    <t>Escola Básica de Macieira, Macieira da Mata, Vila do Conde</t>
  </si>
  <si>
    <t>Escola Básica de Igreja, Vila Chã, Vila do Conde</t>
  </si>
  <si>
    <t>Escola Básica de Real, Vilar do Pinheiro, Vila do Conde</t>
  </si>
  <si>
    <t>Escola Básica de Parada, Guilhabreu, Vila do Conde</t>
  </si>
  <si>
    <t>Escola Básica de Fão, Esposende</t>
  </si>
  <si>
    <t>Escola Básica de Barral, Esposende</t>
  </si>
  <si>
    <t>Escola Básica de Curvos, Esposende</t>
  </si>
  <si>
    <t>Escola Básica de Gandra, Esposende</t>
  </si>
  <si>
    <t>Escola Básica de Esposende</t>
  </si>
  <si>
    <t>Escola Básica de Rio Tinto, Esposende</t>
  </si>
  <si>
    <t>Escola Básica de Gemeses, Esposende</t>
  </si>
  <si>
    <t>Escola Básica de Criaz, Esposende</t>
  </si>
  <si>
    <t>Escola Básica de Fonte Boa, Esposende</t>
  </si>
  <si>
    <t>Escola Básica de Facho, Apúlia, Esposende</t>
  </si>
  <si>
    <t>Escola Básica n.º 2 de Lordelo, Paredes</t>
  </si>
  <si>
    <t>Escola Básica de Castelos, Porto</t>
  </si>
  <si>
    <t>Escola Básica de Caramila, Porto</t>
  </si>
  <si>
    <t>Escola Básica Padre Américo, Porto</t>
  </si>
  <si>
    <t>Escola Básica de Lage, Vila Verde</t>
  </si>
  <si>
    <t>Escola Básica de Freiriz, Vila Verde</t>
  </si>
  <si>
    <t>Escola Básica de Parada de Gatim, Vila Verde</t>
  </si>
  <si>
    <t>Escola Básica de Cabanelas, Vila Verde</t>
  </si>
  <si>
    <t>Escola Básica n.º 1 de Prado, Vila Verde</t>
  </si>
  <si>
    <t>Escola Básica de Sobral, Vila Verde</t>
  </si>
  <si>
    <t>Escola Básica de Oleiros, Vila Verde</t>
  </si>
  <si>
    <t>Escola Básica de Gilmonde, Barcelos</t>
  </si>
  <si>
    <t>Escola Básica de Paradela, Algova, Barcelos</t>
  </si>
  <si>
    <t>Escola Básica de Milhazes, Barcelos</t>
  </si>
  <si>
    <t>Escola Básica de Igreja - Cristelo, Barcelos</t>
  </si>
  <si>
    <t>Escola Básica de Barqueiros, Barcelos</t>
  </si>
  <si>
    <t>Escola Básica de Alvito, São Pedro, Barcelos</t>
  </si>
  <si>
    <t>Escola Básica de Tamel - Santa Leocádia, Barcelos</t>
  </si>
  <si>
    <t>Escola Básica de Aborim, Barcelos</t>
  </si>
  <si>
    <t>Escola Básica de Alheira, Barcelos</t>
  </si>
  <si>
    <t>Escola Básica de Bárrio, Roriz, Barcelos</t>
  </si>
  <si>
    <t>Escola Básica de Cossourado, Barcelos</t>
  </si>
  <si>
    <t>Escola Básica de Fraião, Barcelos</t>
  </si>
  <si>
    <t>Escola Básica de Silva, Barcelos</t>
  </si>
  <si>
    <t>Escola Básica de Carapeços, Barcelos</t>
  </si>
  <si>
    <t>Escola Básica de Rio Covo - Santa Eugénia, Barcelos</t>
  </si>
  <si>
    <t>Escola Básica de Alvelos, Barcelos</t>
  </si>
  <si>
    <t>Escola Básica de Pereira, Barcelos</t>
  </si>
  <si>
    <t>Escola Básica de Areias de Vilar, Barcelos</t>
  </si>
  <si>
    <t>Escola Básica de Gamil, Barcelos</t>
  </si>
  <si>
    <t>Escola Básica de Macieira de Rates, Barcelos</t>
  </si>
  <si>
    <t>Escola Básica de Remelhe, Barcelos</t>
  </si>
  <si>
    <t>Escola Básica de Moure, Barcelos</t>
  </si>
  <si>
    <t>Escola Básica de Airó, Barcelos</t>
  </si>
  <si>
    <t>Escola Básica de Gueral, Barcelos</t>
  </si>
  <si>
    <t>Escola Básica de São Brás, Areal, Barcelos</t>
  </si>
  <si>
    <t>Escola Básica de Várzea, Barcelos</t>
  </si>
  <si>
    <t>Escola Básica de Carvalhal, Barcelos</t>
  </si>
  <si>
    <t>Escola Básica de São Lázaro, Braga</t>
  </si>
  <si>
    <t>Escola Básica da Ponte Pedrinha, Braga</t>
  </si>
  <si>
    <t>Escola Básica do Fujacal, Braga</t>
  </si>
  <si>
    <t>Escola Básica do Carandá, Braga</t>
  </si>
  <si>
    <t>Escola Básica de Aveleda, Braga</t>
  </si>
  <si>
    <t>Escola Básica de Ruílhe, Braga</t>
  </si>
  <si>
    <t>Escola Básica de Tebosa, Braga</t>
  </si>
  <si>
    <t>Escola Básica de Arentim, Braga</t>
  </si>
  <si>
    <t>Escola Básica de Estação, Tadim, Braga</t>
  </si>
  <si>
    <t>Escola Básica de Fradelos, Braga</t>
  </si>
  <si>
    <t>Escola Básica de Arcos, Braga</t>
  </si>
  <si>
    <t>Escola Básica de Esporões, Braga</t>
  </si>
  <si>
    <t>Escola Básica n.º 1 de Nogueira, Braga</t>
  </si>
  <si>
    <t>Escola Básica de Lomar, Braga</t>
  </si>
  <si>
    <t>Escola Básica de Fraião, Braga</t>
  </si>
  <si>
    <t>Escola Básica de Trandeiras, Braga</t>
  </si>
  <si>
    <t>Escola Básica do Bairro da Alegria, Braga</t>
  </si>
  <si>
    <t>Escola Básica de Quinta da Veiga, Braga</t>
  </si>
  <si>
    <t>Escola Básica de São Vitor, Braga</t>
  </si>
  <si>
    <t>Escola Básica das Enguardas, Braga</t>
  </si>
  <si>
    <t>Escola Básica do Bairro da Misericórdia, Braga</t>
  </si>
  <si>
    <t>Escola Básica n.º 2 de Lamaçães, Braga</t>
  </si>
  <si>
    <t>Escola Básica de Nogueiró, Braga</t>
  </si>
  <si>
    <t>Escola Básica de São João do Souto, Braga</t>
  </si>
  <si>
    <t>Escola Básica do Bairro Económico, Braga</t>
  </si>
  <si>
    <t>Escola Básica de Tenões, Braga</t>
  </si>
  <si>
    <t>Escola Básica de Santa Tecla, Braga</t>
  </si>
  <si>
    <t>Escola Básica de Garapoa, Celeirós, Braga</t>
  </si>
  <si>
    <t>Escola Básica de Figueiredo, Braga</t>
  </si>
  <si>
    <t>Escola Básica de Guisande, Braga</t>
  </si>
  <si>
    <t>Escola Básica de Cruz, Celeirós, Braga</t>
  </si>
  <si>
    <t>Escola Básica de Escudeiros, Braga</t>
  </si>
  <si>
    <t>Escola Básica de Pégada, Azurém, Guimarães</t>
  </si>
  <si>
    <t>Escola Básica de Santa Luzia, Azurém, Guimarães</t>
  </si>
  <si>
    <t>Escola Básica de Charneca, Caldas das Taipas, Guimarães</t>
  </si>
  <si>
    <t>Escola Básica de Igreja, Sande - São Martinho, Guimarães</t>
  </si>
  <si>
    <t>Escola Básica de Longos, Guimarães</t>
  </si>
  <si>
    <t>Escola Básica de Agrolongo, Guimarães</t>
  </si>
  <si>
    <t>Escola Básica de Pinheiral, Guimarães</t>
  </si>
  <si>
    <t>Escola Básica de Vieite, Guimarães</t>
  </si>
  <si>
    <t>Escola Básica de Salgueiral, Guimarães</t>
  </si>
  <si>
    <t>Escola Básica de Mascotelos, Guimarães</t>
  </si>
  <si>
    <t>Escola Básica de Silvares, Guimarães</t>
  </si>
  <si>
    <t>Escola Básica de Alto da Bandeira, Creixomil, Guimarães</t>
  </si>
  <si>
    <t>Escola Básica de Candoso - São Martinho, Guimarães</t>
  </si>
  <si>
    <t>Escola Básica n.º 1 de Pevidém, Barreiro, Guimarães</t>
  </si>
  <si>
    <t>Escola Básica de Selho - São Cristóvão, Guimarães</t>
  </si>
  <si>
    <t>Escola Básica de Eirinha, Serzedelo, Guimarães</t>
  </si>
  <si>
    <t>Escola Básica de Gondar, Guimarães</t>
  </si>
  <si>
    <t>Escola Básica de Ponte, Guimarães</t>
  </si>
  <si>
    <t>Escola Básica de Sande, Vila Nova, Guimarães</t>
  </si>
  <si>
    <t>Escola Básica de Corvite, Guimarães</t>
  </si>
  <si>
    <t>Escola Básica de Cerca do Paço, Guimarães</t>
  </si>
  <si>
    <t>Escola Básica de Deserto, Guimarães</t>
  </si>
  <si>
    <t>Escola Básica de Urgezes, Guimarães</t>
  </si>
  <si>
    <t>Escola Básica de Polvoreira, Guimarães</t>
  </si>
  <si>
    <t>Escola Básica de Nespereira, Guimarães</t>
  </si>
  <si>
    <t>Escola Básica de Louro/Mouquim, Vila Nova de Famalicão</t>
  </si>
  <si>
    <t>Escola Básica de Cruz, Vila Nova de Famalicão</t>
  </si>
  <si>
    <t>Escola Básica de Requião, Vila Nova de Famalicão</t>
  </si>
  <si>
    <t>Escola Básica de Nine, Vila Nova de Famalicão</t>
  </si>
  <si>
    <t>Escola Básica de Gavião, Vila Nova de Famalicão</t>
  </si>
  <si>
    <t>Escola Básica de Telhado, Vila Nova de Famalicão</t>
  </si>
  <si>
    <t>Escola Básica de Vale - São Martinho, Vila Nova de Famalicão</t>
  </si>
  <si>
    <t>Escola Básica de Quintão, Vila Nova de Famalicão</t>
  </si>
  <si>
    <t>Escola Básica de Lagarinhos, Brufe, Vila Nova de Famalicão</t>
  </si>
  <si>
    <t>Escola Básica de Vale - São Cosme, Vila Nova de Famalicão</t>
  </si>
  <si>
    <t>Escola Básica de Carvalho, Brufe, Vila Nova de Famalicão</t>
  </si>
  <si>
    <t>Escola Básica Senador Sousa Fernandes, Vila Nova de Famalicão</t>
  </si>
  <si>
    <t>Escola Básica Ilídio Sardoeira, Amarante</t>
  </si>
  <si>
    <t>Escola Básica n.º 2 de Amarante</t>
  </si>
  <si>
    <t>Escola Básica de Igreja, Lomba, Amarante</t>
  </si>
  <si>
    <t>Escola Básica de Barracão, São Gonçalo, Amarante</t>
  </si>
  <si>
    <t>Escola Básica de Portela, Fridão, Amarante</t>
  </si>
  <si>
    <t>Escola Básica de Salvador do Monte, Amarante</t>
  </si>
  <si>
    <t>Escola Básica de Bela Vista, Amarante</t>
  </si>
  <si>
    <t>Escola Básica de Carvalhos, Gondomar</t>
  </si>
  <si>
    <t>Escola Básica de Branzelo, Gondomar</t>
  </si>
  <si>
    <t>Escola Básica de Chães, Gondomar</t>
  </si>
  <si>
    <t>Escola Básica de Cimo de Vila, Gondomar</t>
  </si>
  <si>
    <t>Escola Básica de Zebreiros, Gondomar</t>
  </si>
  <si>
    <t>Escola Básica de Penamaior, Paços de Ferreira</t>
  </si>
  <si>
    <t>Escola Básica de Ferreira, Paços de Ferreira</t>
  </si>
  <si>
    <t>Escola Básica de Meixomil, Paços de Ferreira</t>
  </si>
  <si>
    <t>Escola Básica n.º 2 de Paços de Ferreira</t>
  </si>
  <si>
    <t>Escola Básica de Bom Nome, Vila das Aves, Santo Tirso</t>
  </si>
  <si>
    <t>Escola Básica de Sequeiró, Santo Tirso</t>
  </si>
  <si>
    <t>Escola Básica de Tarrio, Santo Tirso</t>
  </si>
  <si>
    <t>Escola Básica de Ramada, Lajinhas, Santo Tirso</t>
  </si>
  <si>
    <t>Escola Básica de Igreja, Lama, Santo Tirso</t>
  </si>
  <si>
    <t>Escola Básica de Cabanas, Santo Tirso</t>
  </si>
  <si>
    <t>Escola Básica de Quintão, Palmeira, Santo Tirso</t>
  </si>
  <si>
    <t>Escola Básica de Quinchães, Santo Tirso</t>
  </si>
  <si>
    <t>Escola Básica de São Bento da Batalha, Santo Tirso</t>
  </si>
  <si>
    <t>Escola Básica de Santa Luzia, Monte Cordova, Santo Tirso</t>
  </si>
  <si>
    <t>Escola Básica de Foral, Santo Tirso</t>
  </si>
  <si>
    <t>Escola Básica de Areal, Couto-São Miguel, Santo Tirso</t>
  </si>
  <si>
    <t>Escola Básica de Aldeia Nova, Rebordões, Santo Tirso</t>
  </si>
  <si>
    <t>Escola Básica de Igreja, Areias, Santo Tirso</t>
  </si>
  <si>
    <t>Escola Básica de Ermida, Santa Cristina do Couto, Santo Tirso</t>
  </si>
  <si>
    <t>Escola Básica n.º 1 de Santo Tirso</t>
  </si>
  <si>
    <t>Escola Básica de Merouços, Santa Cristina do Couto, Santo Tirso</t>
  </si>
  <si>
    <t>Escola Básica n.º 1 de Cerro, Guidões, Trofa</t>
  </si>
  <si>
    <t>Escola Básica de Portela, São Romão do Coronado, Trofa</t>
  </si>
  <si>
    <t>Escola Básica de Fonteleite, São Romão do Coronado, Trofa</t>
  </si>
  <si>
    <t>Escola Básica n.º 2 de Cerro, Guidões, Trofa</t>
  </si>
  <si>
    <t>Escola Básica de Feira Nova, São Mamede Coronado, Trofa</t>
  </si>
  <si>
    <t>Escola Básica n.º 1 de Giesta, Alvarelhos, Trofa</t>
  </si>
  <si>
    <t>Escola Básica de Vila, Trofa</t>
  </si>
  <si>
    <t>Escola Básica de Estação, Muro, Trofa</t>
  </si>
  <si>
    <t>Escola Básica de Quereledo, Covelas, Trofa</t>
  </si>
  <si>
    <t>Escola Básica de Louredo, Santa Maria da Feira</t>
  </si>
  <si>
    <t>Escola Básica de Póvoa, Santa Maria da Feira</t>
  </si>
  <si>
    <t>Escola Básica de Beira, Gião, Santa Maria da Feira</t>
  </si>
  <si>
    <t>Escola Básica de Igreja, Lobão, Santa Maria da Feira</t>
  </si>
  <si>
    <t>Escola Básica de Mogadouro</t>
  </si>
  <si>
    <t>Escola Básica de Bemposta, Mogadouro</t>
  </si>
  <si>
    <t>Escola Básica de Freixo, Freixo de Espada à Cinta</t>
  </si>
  <si>
    <t>Escola Básica de Balugães, Fonte de Cal, Barcelos</t>
  </si>
  <si>
    <t>Escola Básica de Aldreu, Barcelos</t>
  </si>
  <si>
    <t>Escola Básica de Durrães, Barcelos</t>
  </si>
  <si>
    <t>Escola Básica de Palme, Barcelos</t>
  </si>
  <si>
    <t>Jardim de Infância de Fonte Coberta, Landeiro, Barcelos</t>
  </si>
  <si>
    <t>Escola Básica de Carreira, Barcelos</t>
  </si>
  <si>
    <t>Escola Básica de Viatodos, Barcelos</t>
  </si>
  <si>
    <t>Escola Básica de Silveiros, Barcelos</t>
  </si>
  <si>
    <t>Escola Básica de Cambeses, Barcelos</t>
  </si>
  <si>
    <t>Escola Básica de Negreiros, Barcelos</t>
  </si>
  <si>
    <t>Escola Básica de Rio Covo - Santa Eulália, Barcelos</t>
  </si>
  <si>
    <t>Escola Básica de Freixo de Numão, Vila Nova de Foz Côa</t>
  </si>
  <si>
    <t>Escola Básica de São Domingos, Santa Maria da Feira</t>
  </si>
  <si>
    <t>Escola Básica de Aldriz, Santa Maria da Feira</t>
  </si>
  <si>
    <t>Escola Básica de Pousadela de Baixo, Santa Maria da Feira</t>
  </si>
  <si>
    <t>Escola Básica n.º 2 de Carvalhal, Santa Maria da Feira</t>
  </si>
  <si>
    <t>Escola Básica de Arraial, Sanguedo, Santa Maria da Feira</t>
  </si>
  <si>
    <t>Escola Básica de Souto, Santa Maria da Feira</t>
  </si>
  <si>
    <t>Escola Básica de Presinha, Santa Maria da Feira</t>
  </si>
  <si>
    <t>Escola Básica de Sante, Gondomar</t>
  </si>
  <si>
    <t>Escola Básica de Cruz da Agra, São Martinho, Castelo de Paiva</t>
  </si>
  <si>
    <t>Escola Básica de Adro, Real, Castelo de Paiva</t>
  </si>
  <si>
    <t>Escola Básica de Castelo de Paiva</t>
  </si>
  <si>
    <t>Escola Básica de São Lourenço, Castelo de Paiva</t>
  </si>
  <si>
    <t>Escola Básica de Cepa, Castelo de Paiva</t>
  </si>
  <si>
    <t>Escola Básica de Pereire, Sardoura, Castelo de Paiva</t>
  </si>
  <si>
    <t>Escola Básica n.º 1 de Faria de Baixo, Oliveira de Azeméis</t>
  </si>
  <si>
    <t>Escola Básica de Bustelo, Oliveira de Azeméis</t>
  </si>
  <si>
    <t>Escola Básica de Picoto, Oliveira de Azeméis</t>
  </si>
  <si>
    <t>Escola Básica Maria Godinho, Arroteia, Oliveira de Azeméis</t>
  </si>
  <si>
    <t>Escola Básica de Paramos, Espinho</t>
  </si>
  <si>
    <t>Escola Básica de Silvalde, Espinho</t>
  </si>
  <si>
    <t>Escola Básica n.º 2 de Espinho</t>
  </si>
  <si>
    <t>Escola Básica de Azagães, Carregosa, Oliveira de Azeméis</t>
  </si>
  <si>
    <t>Escola Básica de Macieira de Sarnes, Oliveira de Azeméis</t>
  </si>
  <si>
    <t>Escola Básica de Pindelo, Oliveira de Azeméis</t>
  </si>
  <si>
    <t>Escola Básica n.º 1 de Cesar, Picoto, Oliveira de Azeméis</t>
  </si>
  <si>
    <t>Escola Básica n.º 3 de Fajões, Oliveira de Azeméis</t>
  </si>
  <si>
    <t>Escola Básica de Caldelas, Caldas de São Jorge, Santa Maria da Feira</t>
  </si>
  <si>
    <t>Escola Básica de Chão do Rio, Fiães, Santa Maria da Feira</t>
  </si>
  <si>
    <t>Escola Básica n.º 2 de Vendas Novas, Santa Maria da Feira</t>
  </si>
  <si>
    <t>Escola Básica de Avenida, Chousa de Baixo, Santa Maria da Feira</t>
  </si>
  <si>
    <t>Escola Básica de Anta, Espinho</t>
  </si>
  <si>
    <t>Escola Básica de Guetim, Espinho</t>
  </si>
  <si>
    <t>Escola Básica Augusto Lessa, Porto</t>
  </si>
  <si>
    <t>Escola Básica do Covelo, Porto</t>
  </si>
  <si>
    <t>Escola Básica Costa Cabral, Porto</t>
  </si>
  <si>
    <t>Escola Básica de Murraceses de Cima, Grijó, Vila Nova de Gaia</t>
  </si>
  <si>
    <t>Escola Básica de Corveiros, Grijó, Vila Nova de Gaia</t>
  </si>
  <si>
    <t>Escola Básica de Loureiro, Grijó, Vila Nova de Gaia</t>
  </si>
  <si>
    <t>Escola Básica Santo António, Grijó, Vila Nova de Gaia</t>
  </si>
  <si>
    <t>Escola Básica de Vendas, Seixezelo, Vila Nova de Gaia</t>
  </si>
  <si>
    <t>Escola Básica de Asprela, Sermonde, Vila Nova de Gaia</t>
  </si>
  <si>
    <t>Escola Básica do Araújo, Leça do Balio, Matosinhos</t>
  </si>
  <si>
    <t>Escola Básica do Padrão da Légua, Matosinhos</t>
  </si>
  <si>
    <t>Escola Básica de Amieira, Senhora da Hora, Matosinhos</t>
  </si>
  <si>
    <t>Escola Básica de Gondivai, Leça do Balio, Matosinhos</t>
  </si>
  <si>
    <t>Escola Básica de Monte, São Félix da Marinha, Vila Nova de Gaia</t>
  </si>
  <si>
    <t>Escola Básica de Matosinhos, Vila Nova de Gaia</t>
  </si>
  <si>
    <t>Escola Básica de Moinhos, Vila Nova de Gaia</t>
  </si>
  <si>
    <t>Escola Básica de Curvadelo, Serzedo, Vila Nova de Gaia</t>
  </si>
  <si>
    <t>Escola Básica de Outeiro, Serzedo, Vila Nova de Gaia</t>
  </si>
  <si>
    <t>Escola Básica de Boavista, Arcozelo, Vila Nova de Gaia</t>
  </si>
  <si>
    <t>Escola Básica de Aguda, Arcozelo, Vila Nova de Gaia</t>
  </si>
  <si>
    <t>Escola Básica de Corvo, Vila Nova de Gaia</t>
  </si>
  <si>
    <t>Escola Básica de Chãos Velhos, Arcozelo, Vila Nova de Gaia</t>
  </si>
  <si>
    <t>Escola Básica de Miramar, Vila Nova de Gaia</t>
  </si>
  <si>
    <t>Escola Básica de Granja, São Félix da Marinha, Vila Nova de Gaia</t>
  </si>
  <si>
    <t>Escola Básica de Espinho, Vila Nova de Gaia</t>
  </si>
  <si>
    <t>Escola Básica de Sá, Arcozelo, Vila Nova de Gaia</t>
  </si>
  <si>
    <t>Escola Básica n.º 1 de Airães, Felgueiras</t>
  </si>
  <si>
    <t>Escola Básica de Cimo de Vila, Felgueiras</t>
  </si>
  <si>
    <t>Escola Básica de Vinha, Felgueiras</t>
  </si>
  <si>
    <t>Escola Básica de Idães, Felgueiras</t>
  </si>
  <si>
    <t>Escola Básica de Outeiro, Longra, Felgueiras</t>
  </si>
  <si>
    <t>Escola Básica de Paços, Felgueiras</t>
  </si>
  <si>
    <t>Escola Básica de Salgueiros, Felgueiras</t>
  </si>
  <si>
    <t>Escola Básica de Boavista, Felgueiras</t>
  </si>
  <si>
    <t>Escola Básica da Gandra, Paredes</t>
  </si>
  <si>
    <t>Escola Básica de Cete, Paredes</t>
  </si>
  <si>
    <t>Escola Básica do Torno, Lousada</t>
  </si>
  <si>
    <t>Escola Básica de Vilar do Torno e Alentém, Lousada</t>
  </si>
  <si>
    <t>Escola Básica de Caíde de Rei, Lousada</t>
  </si>
  <si>
    <t>Escola Básica n.º 1 de Cruzeiro, Lousada</t>
  </si>
  <si>
    <t>Escola Básica de Meinedo, Lousada</t>
  </si>
  <si>
    <t>Escola Básica de Sanfins de Ferreira, Paços de Ferreira</t>
  </si>
  <si>
    <t>Escola Básica de Lamoso, Paços de Ferreira</t>
  </si>
  <si>
    <t>Escola Básica n.º 1 de Eiriz, Paços de Ferreira</t>
  </si>
  <si>
    <t>Escola Básica n.º 1 de Frazão, Paços de Ferreira</t>
  </si>
  <si>
    <t>Escola Básica de Arreigada, Paços de Ferreira</t>
  </si>
  <si>
    <t>Escola Básica de Seroa, Paços de Ferreira</t>
  </si>
  <si>
    <t>Escola Básica de Pombeiro de Ribavizela, Felgueiras</t>
  </si>
  <si>
    <t>Escola Básica de Jugueiros, Felgueiras</t>
  </si>
  <si>
    <t>Escola Básica de Cruzeiro, Vizela (São Jorge), Felgueiras</t>
  </si>
  <si>
    <t>Escola Básica de Santa Luzia, Lagares, Felgueiras</t>
  </si>
  <si>
    <t>Escola Básica de Torrados, Felgueiras</t>
  </si>
  <si>
    <t>Escola Básica de Fontão, Felgueiras</t>
  </si>
  <si>
    <t>Escola Básica de Ribeirinho, Penacova, Felgueiras</t>
  </si>
  <si>
    <t>Escola Básica de Montinho, Regilde, Felgueiras</t>
  </si>
  <si>
    <t>Escola Básica de Estradinha, Sendim, Felgueiras</t>
  </si>
  <si>
    <t>Escola Básica de Macieira da Lixa, Felgueiras</t>
  </si>
  <si>
    <t>Escola Básica de Vila Cova da Lixa, Felgueiras</t>
  </si>
  <si>
    <t>Escola Básica de Santão, Felgueiras</t>
  </si>
  <si>
    <t>Escola Básica de Pinheiro, Felgueiras</t>
  </si>
  <si>
    <t>Escola Básica de Caramos, Felgueiras</t>
  </si>
  <si>
    <t>Escola Básica de Boavista, Silvares, Lousada</t>
  </si>
  <si>
    <t>Escola Básica de Pias, Lousada</t>
  </si>
  <si>
    <t>Escola Básica de Cristelos, Lousada</t>
  </si>
  <si>
    <t>Escola Básica de Ordem, Lousada</t>
  </si>
  <si>
    <t>Escola Básica Professor Marnoco e Sousa, Lousada</t>
  </si>
  <si>
    <t>Escola Básica de Boim, Lousada</t>
  </si>
  <si>
    <t>Escola Básica de Várzea, Felgueiras</t>
  </si>
  <si>
    <t>Escola Básica n.º 1 de Felgueiras</t>
  </si>
  <si>
    <t>Escola Básica de Margaride, Felgueiras</t>
  </si>
  <si>
    <t>Escola Básica de Covelo, Felgueiras</t>
  </si>
  <si>
    <t>Escola Básica de Estrada, Varziela, Felgueiras</t>
  </si>
  <si>
    <t>Escola Básica de Nespereira, Lousada</t>
  </si>
  <si>
    <t>Escola Básica de Lodares, Lousada</t>
  </si>
  <si>
    <t>Escola Básica de Lagoas, Lousada</t>
  </si>
  <si>
    <t>Escola Básica de Santo António, Lousada</t>
  </si>
  <si>
    <t>Escola Básica de Monte de Sines, Lousada</t>
  </si>
  <si>
    <t>Escola Básica de Campo, Lousada</t>
  </si>
  <si>
    <t>Escola Básica de Igreja, Figueiras, Lousada</t>
  </si>
  <si>
    <t>Escola Básica de Mouriz, Paredes</t>
  </si>
  <si>
    <t>Escola Básica n.º 2 de Paredes</t>
  </si>
  <si>
    <t>Escola Básica de Vilela, Paredes</t>
  </si>
  <si>
    <t>Escola Básica n.º 1 de Rebordosa, Paredes</t>
  </si>
  <si>
    <t>Escola Básica de Serrinha, Rebordosa, Paredes</t>
  </si>
  <si>
    <t>Escola Básica de Carmo, Viana do Castelo</t>
  </si>
  <si>
    <t>Escola Básica do Norte, Campos, Vila Nova de Cerveira</t>
  </si>
  <si>
    <t>Escola Básica de Vila Nova de Cerveira</t>
  </si>
  <si>
    <t>Escola Básica de São Sebastião, Vila Nova de Cerveira</t>
  </si>
  <si>
    <t>Escola Básica de Lanheses, Viana do Castelo</t>
  </si>
  <si>
    <t>Escola Básica de Igreja, Torre, Viana do Castelo</t>
  </si>
  <si>
    <t>Escola Básica de Geraz do Lima, Viana do Castelo</t>
  </si>
  <si>
    <t>Escola Básica de Laboreira, Viana do Castelo</t>
  </si>
  <si>
    <t>Escola Básica de Perre, Viana do Castelo</t>
  </si>
  <si>
    <t>Escola Básica de Portuzelo, Meadela, Viana do Castelo</t>
  </si>
  <si>
    <t>Escola Básica de Outeiro, Além do Rio, Viana do Castelo</t>
  </si>
  <si>
    <t>Escola Básica de Santa Marta de Portuzelo, Viana do Castelo</t>
  </si>
  <si>
    <t>Escola Básica de Igreja, Cardielos, Viana do Castelo</t>
  </si>
  <si>
    <t>Escola Básica de Igreja, Nogueira, Viana do Castelo</t>
  </si>
  <si>
    <t>Escola Básica n.º 1 de Travanca, Outeiro, Oliveira de Azeméis</t>
  </si>
  <si>
    <t>Escola Básica de Curval, Oliveira de Azeméis</t>
  </si>
  <si>
    <t>Escola Básica de Brejo, Serrazina, Oliveira de Azeméis</t>
  </si>
  <si>
    <t>Escola Básica de Alumieira, Oliveira de Azeméis</t>
  </si>
  <si>
    <t>Escola Básica de Palmaz, Oliveira de Azeméis</t>
  </si>
  <si>
    <t>Escola Básica n.º 1 de Areosa, Oliveira de Azeméis</t>
  </si>
  <si>
    <t>Escola Básica de Igreja Velha, São Mamede de Infesta, Matosinhos</t>
  </si>
  <si>
    <t>Escola Básica Padre Manuel Castro, São Mamede de Infesta, Matosinhos</t>
  </si>
  <si>
    <t>Escola Básica de Ermida, São Mamede de Infesta, Matosinhos</t>
  </si>
  <si>
    <t>Escola Básica de Chave, Arouca</t>
  </si>
  <si>
    <t>Escola Básica de Fermedo, Arouca</t>
  </si>
  <si>
    <t>Escola Básica de Serra da Vila, Casal, Arouca</t>
  </si>
  <si>
    <t>Escola Básica de Paço, Rossas, Arouca</t>
  </si>
  <si>
    <t>Escola Básica do Burgo, Arouca</t>
  </si>
  <si>
    <t>Escola Básica de Canelas, Arouca</t>
  </si>
  <si>
    <t>Escola Básica de Paços, Arouca</t>
  </si>
  <si>
    <t>Escola Básica de Boavista, Arouca</t>
  </si>
  <si>
    <t>Escola Básica de Ponte de Telhe, Arouca</t>
  </si>
  <si>
    <t>Escola Básica de Paço, Alvarenga, Arouca</t>
  </si>
  <si>
    <t>Escola Básica n.º 1 de Arouca</t>
  </si>
  <si>
    <t>Escola Básica de Raiva, Castelo de Paiva</t>
  </si>
  <si>
    <t>Escola Básica de Casal da Renda, Castelo de Paiva</t>
  </si>
  <si>
    <t>Escola Básica de Serradelo, Castelo de Paiva</t>
  </si>
  <si>
    <t>Escola Básica de Póvoa, Castelo de Paiva</t>
  </si>
  <si>
    <t>Escola Básica de Oliveira do Arda, Castelo de Paiva</t>
  </si>
  <si>
    <t>Escola Básica de Madail, Oliveira de Azeméis</t>
  </si>
  <si>
    <t>Escola Básica n.º 4 de Oliveira de Azeméis</t>
  </si>
  <si>
    <t>Escola Básica Comendador António da Silva Rodrigues, Oliveira de Azeméis</t>
  </si>
  <si>
    <t>Escola Básica n.º 1 de Oliveira de Azeméis</t>
  </si>
  <si>
    <t>Escola Básica n.º 1 de Cruzeiro, Alvão, Oliveira de Azeméis</t>
  </si>
  <si>
    <t>Escola Básica de São João de Vêr, Santa Maria da Feira</t>
  </si>
  <si>
    <t>Escola Básica de Aldeia, Sanfins, Santa Maria da Feira</t>
  </si>
  <si>
    <t>Escola Básica de Fornos, Santa Maria da Feira</t>
  </si>
  <si>
    <t>Escola Básica de Souto Redondo, Santa Maria da Feira</t>
  </si>
  <si>
    <t>Escola Básica de Cavaco, Santa Maria da Feira</t>
  </si>
  <si>
    <t>Escola Básica de Mosteirô, Santa Maria da Feira</t>
  </si>
  <si>
    <t>Escola Básica de Espargo, Santa Maria da Feira</t>
  </si>
  <si>
    <t>Escola Básica de Milheirós, Santa Maria da Feira</t>
  </si>
  <si>
    <t>Escola Básica n.º 1 de Santa Maria da Feira</t>
  </si>
  <si>
    <t>Escola Básica de Valrico, Santa Maria da Feira</t>
  </si>
  <si>
    <t>Escola Básica de Outeiro, Travanca, Santa Maria da Feira</t>
  </si>
  <si>
    <t>Escola Básica de Mieiro, Santa Maria da Feira</t>
  </si>
  <si>
    <t>Escola Básica n.º 2 de Santa Maria da Feira</t>
  </si>
  <si>
    <t>Escola Básica de Badoucos, Santa Maria da Feira</t>
  </si>
  <si>
    <t>Escola Básica Conde Dias Garcia, São João da Madeira</t>
  </si>
  <si>
    <t>Escola Básica de Parrinho, São João da Madeira</t>
  </si>
  <si>
    <t>Escola Básica das Fontainhas, São João da Madeira</t>
  </si>
  <si>
    <t>Escola Básica de Casaldelo, São João da Madeira</t>
  </si>
  <si>
    <t>Escola Básica de Carquejido, São João da Madeira</t>
  </si>
  <si>
    <t>Escola Básica de Arões - Junqueira, Vale de Cambra</t>
  </si>
  <si>
    <t>Escola Básica do Búzio, Vale de Cambra</t>
  </si>
  <si>
    <t>Escola Básica de Areias, Vale de Cambra</t>
  </si>
  <si>
    <t>Escola Básica de Casal, Vale de Cambra</t>
  </si>
  <si>
    <t>Escola Básica de Janardo, Vale de Cambra</t>
  </si>
  <si>
    <t>Escola Básica de Codal, Vale de Cambra</t>
  </si>
  <si>
    <t>Escola Básica de Vila Chã, Vale de Cambra</t>
  </si>
  <si>
    <t>Escola Básica de Covo, Vale de Cambra</t>
  </si>
  <si>
    <t>Escola Básica Luiz Bernardo de Almeida, Vale de Cambra</t>
  </si>
  <si>
    <t>Escola Básica de Macinhata, Vale de Cambra</t>
  </si>
  <si>
    <t>Escola Básica de Merelim - São Pedro, Braga</t>
  </si>
  <si>
    <t>Escola Básica de Merelim - São Paio, Braga</t>
  </si>
  <si>
    <t>Escola Básica Padim da Graça, Braga</t>
  </si>
  <si>
    <t>Escola Básica de Panoias, Braga</t>
  </si>
  <si>
    <t>Escola Básica de Carrascal, Braga</t>
  </si>
  <si>
    <t>Escola Básica de S. Frutuoso, Braga</t>
  </si>
  <si>
    <t>Escola Básica da Sé, Braga</t>
  </si>
  <si>
    <t>Escola Básica de Frossos, Braga</t>
  </si>
  <si>
    <t>Escola Básica das Parretas, Braga</t>
  </si>
  <si>
    <t>Escola Básica n.º 1 de Real, Braga</t>
  </si>
  <si>
    <t>Escola Básica de Celorico de Basto</t>
  </si>
  <si>
    <t>Escola Básica n.º 1 da Mota, Celorico de Basto</t>
  </si>
  <si>
    <t>Escola Básica de Fermil, Celorico de Basto</t>
  </si>
  <si>
    <t>Escola Básica n.º 1 de Gandarela, Celorico de Basto</t>
  </si>
  <si>
    <t>Escola Básica de Oliveira do Castelo, Guimarães</t>
  </si>
  <si>
    <t>Escola Básica de São Roque, Guimarães</t>
  </si>
  <si>
    <t>Escola Básica de Souto - Santa Maria, Guimarães</t>
  </si>
  <si>
    <t>Escola Básica do Serrado, Briteiros - Santa Leocádia, Guimarães</t>
  </si>
  <si>
    <t>Escola Básica de Igreja - São Salvador, Guimarães</t>
  </si>
  <si>
    <t>Escola Básica de Fafião, Briteiros - Santo Estêvão, Guimarães</t>
  </si>
  <si>
    <t>Escola Básica de Barco, Guimarães</t>
  </si>
  <si>
    <t>Escola Básica de Donim, Guimarães</t>
  </si>
  <si>
    <t>Escola Básica de Antas, Vila Nova de Famalicão</t>
  </si>
  <si>
    <t>Escola Básica Luís de Camões, Vila Nova de Famalicão</t>
  </si>
  <si>
    <t>Escola Básica Conde São Cosme, Vila Nova de Famalicão</t>
  </si>
  <si>
    <t>Escola Básica de Seide - São Miguel, Vila Nova de Famalicão</t>
  </si>
  <si>
    <t>Escola Básica de Avidos, Vila Nova de Famalicão</t>
  </si>
  <si>
    <t>Jardim de Infância de Lagoa, Vila Nova de Famalicão</t>
  </si>
  <si>
    <t>Escola Básica de Landim, Vila Nova de Famalicão</t>
  </si>
  <si>
    <t>Escola Básica de Aboim da Nóbrega, Vila Verde</t>
  </si>
  <si>
    <t>Escola Básica de Lanhas, Vila Verde</t>
  </si>
  <si>
    <t>Escola Básica de Atães, Vila Verde</t>
  </si>
  <si>
    <t>Escola Básica de Soutelo, Vila Verde</t>
  </si>
  <si>
    <t>Escola Básica de Barbudo, Vila Verde</t>
  </si>
  <si>
    <t>Escola Básica de Geme, Vila Verde</t>
  </si>
  <si>
    <t>Escola Básica de Turiz, Vila Verde</t>
  </si>
  <si>
    <t>Escola Básica n.º 2 de Vila Verde</t>
  </si>
  <si>
    <t>Escola Básica de Oriz - São Miguel, Vila Verde</t>
  </si>
  <si>
    <t>Escola Básica de Sande, Vila Verde</t>
  </si>
  <si>
    <t>Escola Básica de Esqueiros, Vila Verde</t>
  </si>
  <si>
    <t>Escola Básica Joaquim Pinto, Caldas São João, Vizela</t>
  </si>
  <si>
    <t>Escola Básica dos Enxertos, Vizela</t>
  </si>
  <si>
    <t>Escola Básica Maria de Lurdes Sampaio de Melo, Vizela</t>
  </si>
  <si>
    <t>Escola Básica de Lagoas, Vizela</t>
  </si>
  <si>
    <t>Escola Básica da Devesinha, Bonviver, Vizela</t>
  </si>
  <si>
    <t>Escola Básica de Monte - Santa Eulália, Vizela</t>
  </si>
  <si>
    <t>Escola Básica da Sé, Bragança</t>
  </si>
  <si>
    <t>Escola Básica n.º 10 de Bragança</t>
  </si>
  <si>
    <t>Escola Básica n.º 3 de Bragança</t>
  </si>
  <si>
    <t>Escola Básica de Rebordãos, Bragança</t>
  </si>
  <si>
    <t>Escola Básica de Carrazeda de Ansiães</t>
  </si>
  <si>
    <t>Escola Básica de Vilas Boas, Vila Flor</t>
  </si>
  <si>
    <t>Escola Básica de Santa Comba de Vilariça, Vila Flor</t>
  </si>
  <si>
    <t>Escola Básica de Seixo de Manhoses, Vila Flor</t>
  </si>
  <si>
    <t>Escola Básica de Samões, Vila Flor</t>
  </si>
  <si>
    <t>Escola Básica Dr. Artur Pimentel, Vila Flor</t>
  </si>
  <si>
    <t>Escola Básica José Manuel Durão Barroso, Armamar</t>
  </si>
  <si>
    <t>Escola Básica de Nespereira, Cinfães</t>
  </si>
  <si>
    <t>Escola Básica n.º 1 de Meridãos, Cinfães</t>
  </si>
  <si>
    <t>Escola Básica de Cinfães</t>
  </si>
  <si>
    <t>Escola Básica de Oliveira do Douro, Cinfães</t>
  </si>
  <si>
    <t>Escola Básica de São Cristóvão, Cinfães</t>
  </si>
  <si>
    <t>Escola Básica de Santiago de Piães, Cinfães</t>
  </si>
  <si>
    <t>Escola Básica de Louredo, Cinfães</t>
  </si>
  <si>
    <t>Escola Básica de Fonte Coberta, Cinfães</t>
  </si>
  <si>
    <t>Escola Básica de Lavra, Cinfães</t>
  </si>
  <si>
    <t>Escola Básica de Tarouquela, Cinfães</t>
  </si>
  <si>
    <t>Escola Básica de Santa Isabel, Cinfães</t>
  </si>
  <si>
    <t>Escola Básica de Penude, Lamego</t>
  </si>
  <si>
    <t>Escola Básica n.º 1 de Lamego</t>
  </si>
  <si>
    <t>Escola Básica de Cambres, Lamego</t>
  </si>
  <si>
    <t>Escola Básica de Moimenta da Beira</t>
  </si>
  <si>
    <t>Escola Básica de Alvite, Moimenta da Beira</t>
  </si>
  <si>
    <t>Escola Básica de Leomil, Moimenta da Beira</t>
  </si>
  <si>
    <t>Escola Básica n.º 1 de Resende</t>
  </si>
  <si>
    <t>Escola Básica de São Martinho de Mouros, Resende</t>
  </si>
  <si>
    <t>Escola Básica de São Cipriano, Resende</t>
  </si>
  <si>
    <t>Escola Básica de Ervedosa do Douro, São João da Pesqueira</t>
  </si>
  <si>
    <t>Escola Básica de Paredes da Beira, São João da Pesqueira</t>
  </si>
  <si>
    <t>Escola Básica de Trevões, São João da Pesqueira</t>
  </si>
  <si>
    <t>Escola Básica de São João da Pesqueira</t>
  </si>
  <si>
    <t>Escola Básica de Tarouca</t>
  </si>
  <si>
    <t>Escola Básica de Alvarinha, Gondomar</t>
  </si>
  <si>
    <t>Escola Básica n.º 2 de Bela Vista, Fânzeres, Gondomar</t>
  </si>
  <si>
    <t>Escola Básica de Montezelo, Gondomar</t>
  </si>
  <si>
    <t>Escola Básica n.º 1 de Gondomar</t>
  </si>
  <si>
    <t>Escola Básica do Taralhão, Gondomar</t>
  </si>
  <si>
    <t>Escola Básica de Vinhal, Gondomar</t>
  </si>
  <si>
    <t>Escola Básica de Souto, Gondomar</t>
  </si>
  <si>
    <t>Escola Básica de Aguiar, Gondomar</t>
  </si>
  <si>
    <t>Escola Básica de Gandra, Gondomar</t>
  </si>
  <si>
    <t>Escola Básica de Ramalde, Gondomar</t>
  </si>
  <si>
    <t>Escola Básica de Valbom, Gondomar</t>
  </si>
  <si>
    <t>Escola Básica de Lagoa, Valbom, Gondomar</t>
  </si>
  <si>
    <t>Escola Básica de Pinheiro de Além, Gondomar</t>
  </si>
  <si>
    <t>Escola Básica de Arroteia, Gondomar</t>
  </si>
  <si>
    <t>Escola Básica da Venda Nova, Gondomar</t>
  </si>
  <si>
    <t>Escola Básica da Boavista - Lourinha, Gondomar</t>
  </si>
  <si>
    <t>Escola Básica da Boavista, Gondomar</t>
  </si>
  <si>
    <t>Escola Básica de Jancido, Gondomar</t>
  </si>
  <si>
    <t>Escola Básica de Atães, Gondomar</t>
  </si>
  <si>
    <t>Escola Básica de Outeiro, Gondomar</t>
  </si>
  <si>
    <t>Escola Básica de Gens, Gondomar</t>
  </si>
  <si>
    <t>Escola Básica n.º 2 de São Caetano, Gondomar</t>
  </si>
  <si>
    <t>Escola Básica n.º 1 de São Caetano, Gondomar</t>
  </si>
  <si>
    <t>Escola Básica de Cabanas, Gondomar</t>
  </si>
  <si>
    <t>Escola Básica de Alto de Soutelo, Gondomar</t>
  </si>
  <si>
    <t>Escola Básica de Carvalhal e Mó, S. Pedro da Cova, Gondomar</t>
  </si>
  <si>
    <t>Escola Básica de Passal, Gondomar</t>
  </si>
  <si>
    <t>Escola Básica de Vila Verde, Gondomar</t>
  </si>
  <si>
    <t>Escola Básica de Belo Horizonte, Gondomar</t>
  </si>
  <si>
    <t>Escola Básica de Silveirinhos, Gondomar</t>
  </si>
  <si>
    <t>Escola Básica n.º 1 de Gueifães, Maia</t>
  </si>
  <si>
    <t>Escola Básica n.º 2 de Gueifães, Maia</t>
  </si>
  <si>
    <t>Escola Básica n.º 1 da Maia</t>
  </si>
  <si>
    <t>Escola Básica de Currais, Maia</t>
  </si>
  <si>
    <t>Escola Básica de Cidade Jardim, Vermoim, Maia</t>
  </si>
  <si>
    <t>Escola Básica D. Manuel II, Maia</t>
  </si>
  <si>
    <t>Escola Básica da Maia</t>
  </si>
  <si>
    <t>Escola Básica de Santegãos, Gondomar</t>
  </si>
  <si>
    <t>Escola Básica de Triana, Gondomar</t>
  </si>
  <si>
    <t>Escola Básica de Boucinha, Gondomar</t>
  </si>
  <si>
    <t>Escola Básica de Parada, Pedrouços, Maia</t>
  </si>
  <si>
    <t>Escola Básica de Enxurreiras, Pedrouços, Maia</t>
  </si>
  <si>
    <t>Escola Básica n.º 2 de Pedrouços, Maia</t>
  </si>
  <si>
    <t>Escola Básica de Giesta, Pedrouços, Maia</t>
  </si>
  <si>
    <t>Escola Básica de Paço, Maia</t>
  </si>
  <si>
    <t>Escola Básica da Guarda, Moreira, Maia</t>
  </si>
  <si>
    <t>Escola Básica de Crestins, Maia</t>
  </si>
  <si>
    <t>Escola Básica de Pedras Rubras, Maia</t>
  </si>
  <si>
    <t>Escola Básica Lidador, Vila Nova da Telha, Maia</t>
  </si>
  <si>
    <t>Escola Básica de Prozela, Maia</t>
  </si>
  <si>
    <t>Escola Básica de Mandim, Barca, Maia</t>
  </si>
  <si>
    <t>Escola Básica de Gestalinho, Maia</t>
  </si>
  <si>
    <t>Escola Básica de Ferronho, São Pedro de Avisoso, Maia</t>
  </si>
  <si>
    <t>Escola Básica da Seara, Gemunde, Maia</t>
  </si>
  <si>
    <t>Escola Básica de Porto Bom, Gondim, Maia</t>
  </si>
  <si>
    <t>Escola Básica de Ferreiró, Maia</t>
  </si>
  <si>
    <t>Escola Básica da Bajouca, Maia</t>
  </si>
  <si>
    <t>Escola Básica do Castêlo da Maia, Santa Maria de Avioso, Maia</t>
  </si>
  <si>
    <t>Escola Básica de Folgosa, Maia</t>
  </si>
  <si>
    <t>Escola Básica de Frejufe, Silva Escura, Maia</t>
  </si>
  <si>
    <t>Escola Básica de Monte do Calvário, Nogueira, Maia</t>
  </si>
  <si>
    <t>Escola Básica de Monte das Cruzes, Milheirós, Maia</t>
  </si>
  <si>
    <t>Escola Básica de Arcos, São Pedro Fins, Maia</t>
  </si>
  <si>
    <t>Escola Básica Santa Cristina, Folgosa, Maia</t>
  </si>
  <si>
    <t>Escola Básica n.º 1 da Quinta de São Gens, Senhora da Hora, Matosinhos</t>
  </si>
  <si>
    <t>Escola Básica de Quatro Caminhos, Senhora da Hora, Matosinhos</t>
  </si>
  <si>
    <t>Escola Básica da Praia, Leça da Palmeira, Matosinhos</t>
  </si>
  <si>
    <t>Escola Básica de Amorosa, Leça da Palmeira, Matosinhos</t>
  </si>
  <si>
    <t>Escola Básica da Viscondessa, Santa Cruz do Bispo, Matosinhos</t>
  </si>
  <si>
    <t>Escola Básica Nogueira Pinto, Leça da Palmeira, Matosinhos</t>
  </si>
  <si>
    <t>Escola Básica de Corpo Santo, Leça da Palmeira, Matosinhos</t>
  </si>
  <si>
    <t>Escola Básica de Godinho, Matosinhos</t>
  </si>
  <si>
    <t>Escola Básica Augusto Gomes, Matosinhos</t>
  </si>
  <si>
    <t>Escola Básica Florbela Espanca, Matosinhos</t>
  </si>
  <si>
    <t>Escola Básica da Quinta do Vieira, Custóias, Matosinhos</t>
  </si>
  <si>
    <t>Escola Básica de Lomba, Matosinhos</t>
  </si>
  <si>
    <t>Escola Básica de Sendim, Matosinhos</t>
  </si>
  <si>
    <t>Escola Básica Prof.ª Elvira Valente, Custóias, Matosinhos</t>
  </si>
  <si>
    <t>Escola Básica de Santiago, Custóias, Matosinhos</t>
  </si>
  <si>
    <t>Escola Básica do Estádio do Mar, Matosinhos</t>
  </si>
  <si>
    <t>Escola Básica de São Roque de Lameira, Porto</t>
  </si>
  <si>
    <t>Escola Básica do Cerco, Porto</t>
  </si>
  <si>
    <t>Escola Básica do Lagarteiro, Porto</t>
  </si>
  <si>
    <t>Escola Básica da Corujeira, Porto</t>
  </si>
  <si>
    <t>Escola Básica do Falcão, Porto</t>
  </si>
  <si>
    <t>Escola Básica de Nossa Senhora de Campanhã, Porto</t>
  </si>
  <si>
    <t>Escola Básica de São Tomé, Porto</t>
  </si>
  <si>
    <t>Escola Básica da Agra, Porto</t>
  </si>
  <si>
    <t>Escola Básica dos Miosótis, Porto</t>
  </si>
  <si>
    <t>Escola Básica do Bom Sucesso, Porto</t>
  </si>
  <si>
    <t>Escola Básica da Constituição, Porto</t>
  </si>
  <si>
    <t>Escola Básica do Bom Pastor, Porto</t>
  </si>
  <si>
    <t>Escola Básica da Vilarinha, Porto</t>
  </si>
  <si>
    <t>Escola Básica da Ponte, Porto</t>
  </si>
  <si>
    <t>Escola Básica da Fonte da Moura, Porto</t>
  </si>
  <si>
    <t>Escola Básica de São Miguel de Nevogilde, Porto</t>
  </si>
  <si>
    <t>Escola Básica de São João da Foz, Porto</t>
  </si>
  <si>
    <t>Escola Básica Paulo da Gama, Porto</t>
  </si>
  <si>
    <t>Escola Básica da Pasteleira, Porto</t>
  </si>
  <si>
    <t>Escola Básica das Condominhas, Porto</t>
  </si>
  <si>
    <t>Escola Básica das Florinhas, Porto</t>
  </si>
  <si>
    <t>Escola Básica Fernão de Magalhães, Porto</t>
  </si>
  <si>
    <t>Escola Básica da Fontinha, Porto</t>
  </si>
  <si>
    <t>Escola Básica das Antas, Porto</t>
  </si>
  <si>
    <t>Escola Básica de São João de Deus, Porto</t>
  </si>
  <si>
    <t>Escola Básica do Monte Aventino, Porto</t>
  </si>
  <si>
    <t>Escola Básica de Montebello, Porto</t>
  </si>
  <si>
    <t>Escola Básica de Nova, Póvoa de Varzim</t>
  </si>
  <si>
    <t>Escola Básica de Sininhos, Póvoa de Varzim</t>
  </si>
  <si>
    <t>Escola Básica do Desterro, Póvoa de Varzim</t>
  </si>
  <si>
    <t>Escola Básica de Pedreira, Argivai, Póvoa de Varzim</t>
  </si>
  <si>
    <t>Escola Básica da Giesteira, Póvoa de Varzim</t>
  </si>
  <si>
    <t>Escola Básica da Rua do Século, Póvoa de Varzim</t>
  </si>
  <si>
    <t>Escola Básica de Navais, Póvoa de Varzim</t>
  </si>
  <si>
    <t>Escola Básica de Aldeia, Aguçadoura, Póvoa de Varzim</t>
  </si>
  <si>
    <t>Escola Básica de Teso, Póvoa de Varzim</t>
  </si>
  <si>
    <t>Escola Básica de Agro Velho, Aver-o-Mar, Póvoa de Varzim</t>
  </si>
  <si>
    <t>Escola Básica de Fieiro, Aguçadoura, Póvoa de Varzim</t>
  </si>
  <si>
    <t>Escola Básica de Refojos, Aver-o-Mar, Póvoa de Varzim</t>
  </si>
  <si>
    <t>Escola Básica de Cadilhe, Amorim, Póvoa de Varzim</t>
  </si>
  <si>
    <t>Escola Básica de Paço, Terroso, Póvoa de Varzim</t>
  </si>
  <si>
    <t>Escola Básica de Igreja, Beiriz, Póvoa de Varzim</t>
  </si>
  <si>
    <t>Escola Básica de Granja, Rates, Póvoa de Varzim</t>
  </si>
  <si>
    <t>Escola Básica de Fontainhas, Póvoa de Varzim</t>
  </si>
  <si>
    <t>Escola Básica de Machuqueiras, Laúndos, Póvoa de Varzim</t>
  </si>
  <si>
    <t>Escola Básica de Quinta, Balazar, Póvoa de Varzim</t>
  </si>
  <si>
    <t>Escola Básica de Campinhos, Agrela, Santo Tirso</t>
  </si>
  <si>
    <t>Escola Básica de São José, Refojos de Riba de Ave, Santo Tirso</t>
  </si>
  <si>
    <t>Escola Básica de Cantim, Reguenga, Santo Tirso</t>
  </si>
  <si>
    <t>Escola Básica de Arcozelo, Água Longa, Santo Tirso</t>
  </si>
  <si>
    <t>Escola Básica de Parada, Carreira, Santo Tirso</t>
  </si>
  <si>
    <t>Escola Básica de Igreja, Guimarei, Santo Tirso</t>
  </si>
  <si>
    <t>Escola Básica de Costa, Roriz, Santo Tirso</t>
  </si>
  <si>
    <t>Escola Básica de Quelha, Santo Tirso</t>
  </si>
  <si>
    <t>Escola Básica de Olival, Santo Tirso</t>
  </si>
  <si>
    <t>Escola Básica de Ribeira, Santo Tirso</t>
  </si>
  <si>
    <t>Escola Básica de Lage, Santo Tirso</t>
  </si>
  <si>
    <t>Escola Básica de Paranho, São Martinho do Bougado, Trofa</t>
  </si>
  <si>
    <t>Escola Básica de Paradela, Trofa</t>
  </si>
  <si>
    <t>Escola Básica de Esprela, São Martinho de Bougado, Trofa</t>
  </si>
  <si>
    <t>Escola Básica de Lagoa, Santiago de Bougado, Trofa</t>
  </si>
  <si>
    <t>Escola Básica de Cedões, Santiago de Bougado, Trofa</t>
  </si>
  <si>
    <t>Escola Básica de Bairros, Santiago de Bougado, Trofa</t>
  </si>
  <si>
    <t>Escola Básica de Finzes, Trofa</t>
  </si>
  <si>
    <t>Escola Básica Mirante dos Sonhos, Ermesinde, Valongo</t>
  </si>
  <si>
    <t>Escola Básica de Carvalhal, Ermesinde, Valongo</t>
  </si>
  <si>
    <t>Escola Básica de Costa, Ermesinde, Valongo</t>
  </si>
  <si>
    <t>Escola Básica de Saibreiras, Ermesinde, Valongo</t>
  </si>
  <si>
    <t>Escola Básica de Montes da Costa, Ermesinde, Valongo</t>
  </si>
  <si>
    <t>Escola Básica de Estação, Valongo</t>
  </si>
  <si>
    <t>Escola Básica de Valado, Valongo</t>
  </si>
  <si>
    <t>Escola Básica de Calvário, Valongo</t>
  </si>
  <si>
    <t>Escola Básica de Boavista, Valongo</t>
  </si>
  <si>
    <t>Escola Básica Nova de Valongo</t>
  </si>
  <si>
    <t>Escola Básica de Ilha, Valongo</t>
  </si>
  <si>
    <t>Escola Básica de Azenha, Valongo</t>
  </si>
  <si>
    <t>Escola Básica de Balselhas, Valongo</t>
  </si>
  <si>
    <t>Escola Básica de Outeiro, Campo, Valongo</t>
  </si>
  <si>
    <t>Escola Básica de Retorta, Valongo</t>
  </si>
  <si>
    <t>Escola Básica de Moirais, Campo, Valongo</t>
  </si>
  <si>
    <t>Escola Básica n.º 1 de Campelo, Sobrado, Valongo</t>
  </si>
  <si>
    <t>Escola Básica de Balsa, Sobrado, Valongo</t>
  </si>
  <si>
    <t>Escola Básica de Paço, Sobrado, Valongo</t>
  </si>
  <si>
    <t>Escola Básica de Fijós, Sobrado, Valongo</t>
  </si>
  <si>
    <t>Escola Básica de Barreiro, Alfena, Valongo</t>
  </si>
  <si>
    <t>Escola Básica de Codiceira, Alfena, Valongo</t>
  </si>
  <si>
    <t>Escola Básica de Lombelho, Igreja, Valongo</t>
  </si>
  <si>
    <t>Escola Básica de Cabeda, Valongo</t>
  </si>
  <si>
    <t>Escola Básica de Sampaio, Ermesinde, Valongo</t>
  </si>
  <si>
    <t>Escola Básica de Gandra, Ermesinde, Valongo</t>
  </si>
  <si>
    <t>Escola Básica de Bela, Ermesinde, Valongo</t>
  </si>
  <si>
    <t>Escola Básica Bento de Freitas, Vila do Conde</t>
  </si>
  <si>
    <t>Escola Básica das Violetas, Vila do Conde</t>
  </si>
  <si>
    <t>Escola Básica de Caxinas, Vila do Conde</t>
  </si>
  <si>
    <t>Escola Básica de Benguiados, Vila do Conde</t>
  </si>
  <si>
    <t>Escola Básica de Areia, Vila do Conde</t>
  </si>
  <si>
    <t>Escola Básica de Azurara, Vila do Conde</t>
  </si>
  <si>
    <t>Escola Básica n.º 1 de Vila do Conde</t>
  </si>
  <si>
    <t>Escola Básica de Casal do Monte, Retorta, Vila do Conde</t>
  </si>
  <si>
    <t>Escola Básica de Pena, Madalena, Vila Nova de Gaia</t>
  </si>
  <si>
    <t>Escola Básica de Marmoiral, Vila Nova de Gaia</t>
  </si>
  <si>
    <t>Escola Básica de Maninho, Madalena, Vila Nova de Gaia</t>
  </si>
  <si>
    <t>Escola Básica de Gestosa, Sandim, Vila Nova de Gaia</t>
  </si>
  <si>
    <t>Escola Básica de São Miguel, Olival, Vila Nova de Gaia</t>
  </si>
  <si>
    <t>Escola Básica n.º 2 de Igreja, Sandim, Vila Nova de Gaia</t>
  </si>
  <si>
    <t>Escola Básica de Portelinha, Vila Nova de Gaia</t>
  </si>
  <si>
    <t>Escola Básica de Sá, Sandim, Vila Nova de Gaia</t>
  </si>
  <si>
    <t>Escola Básica de Seixo Alvo, Vila Nova de Gaia</t>
  </si>
  <si>
    <t>Escola Básica de Arnelas, Vila Nova de Gaia</t>
  </si>
  <si>
    <t>Escola Básica de Hortas, Vila Nova de Gaia</t>
  </si>
  <si>
    <t>Escola Básica de Igreja e Lavadores, Vila Nova de Gaia</t>
  </si>
  <si>
    <t>Escola Básica n.º 1 de Igreja, Sandim, Vila Nova de Gaia</t>
  </si>
  <si>
    <t>Escola Básica Urbano dos Santos Moura, Crestuma, Vila Nova de Gaia</t>
  </si>
  <si>
    <t>Escola Básica Manuel António Pina, Oliveira do Douro, Vila Nova de Gaia</t>
  </si>
  <si>
    <t>Escola Básica de Gervide, Oliveira do Douro, Vila Nova de Gaia</t>
  </si>
  <si>
    <t>Escola Básica de Outeiro, Oliveira do Douro, Vila Nova de Gaia</t>
  </si>
  <si>
    <t>Escola Básica Professor Doutor Marques dos Santos, Santa Marinha, Vila Nova de Gaia</t>
  </si>
  <si>
    <t>Escola Básica da Quinta das Chãs, Vila Nova de Gaia</t>
  </si>
  <si>
    <t>Escola Básica de Pedras, Vila Nova de Gaia</t>
  </si>
  <si>
    <t>Escola Básica da Praia, Vila Nova de Gaia</t>
  </si>
  <si>
    <t>Escola Básica do Marco, Vila Nova de Gaia</t>
  </si>
  <si>
    <t>Escola Básica de Capela, Gulpilhares, Vila Nova de Gaia</t>
  </si>
  <si>
    <t>Escola Básica de Lagos, Vilar do Paraíso, Vila Nova de Gaia</t>
  </si>
  <si>
    <t>Escola Básica n.º 2 de Campolinho, Valadares, Vila Nova de Gaia</t>
  </si>
  <si>
    <t>Escola Básica de Cadavão, Vila Nova de Gaia</t>
  </si>
  <si>
    <t>Escola Básica de Marinha, Valadares, Vila Nova de Gaia</t>
  </si>
  <si>
    <t>Escola Básica n.º 1 de Campolinho, Valadares, Vila Nova de Gaia</t>
  </si>
  <si>
    <t>Escola Básica de Junqueira, Vilar do Paraíso, Vila Nova de Gaia</t>
  </si>
  <si>
    <t>Escola Básica de Francelos, Vila Nova de Gaia</t>
  </si>
  <si>
    <t>Escola Básica de Vila Chã, Valadares, Vila Nova de Gaia</t>
  </si>
  <si>
    <t>Escola Básica dos Carvalhos, Vila Nova de Gaia</t>
  </si>
  <si>
    <t>Escola Básica de Alheiras, Pedroso, Vila Nova de Gaia</t>
  </si>
  <si>
    <t>Escola Básica de Leirós, Vila Nova de Gaia</t>
  </si>
  <si>
    <t>Escola Básica de Figueiredo, Pedroso, Vila Nova de Gaia</t>
  </si>
  <si>
    <t>Escola Básica de Senhora do Monte, Vila Nova de Gaia</t>
  </si>
  <si>
    <t>Escola Básica de Mexedinho, Pedroso, Vila Nova de Gaia</t>
  </si>
  <si>
    <t>Escola Básica de Laborim de Cima, Vila Nova de Gaia</t>
  </si>
  <si>
    <t>Escola Básica Joaquim Nicolau de Almeida, Vila Nova de Gaia</t>
  </si>
  <si>
    <t>Escola Básica do Cedro, Vila Nova de Gaia</t>
  </si>
  <si>
    <t>Escola Básica de Monte, Gulpilhares, Vila Nova de Gaia</t>
  </si>
  <si>
    <t>Escola Básica da Lagarteira, Canelas, Vila Nova de Gaia</t>
  </si>
  <si>
    <t>Escola Básica de Laborim de Baixo, Vila Nova de Gaia</t>
  </si>
  <si>
    <t>Escola Básica de Megide, Souto de Megide, Vila Nova de Gaia</t>
  </si>
  <si>
    <t>Escola Básica de Serpente, Vila Nova de Gaia</t>
  </si>
  <si>
    <t>Escola Básica de Brandariz, Vila Nova de Gaia</t>
  </si>
  <si>
    <t>Escola Básica n.º 2 de Loureiro, Perozinho, Vila Nova de Gaia</t>
  </si>
  <si>
    <t>Escola Básica do Curro, Canelas, Vila Nova de Gaia</t>
  </si>
  <si>
    <t>Escola Básica de Alquebre, Serzedo, Vila Nova de Gaia</t>
  </si>
  <si>
    <t>Escola Básica de São Lourenço, Balteiro, Vila Nova de Gaia</t>
  </si>
  <si>
    <t>Escola Básica n.º 1 de Vila d´Este, Vila Nova de Gaia</t>
  </si>
  <si>
    <t>Escola Básica de Balteiro, Vilar de Andorinho, Vila Nova de Gaia</t>
  </si>
  <si>
    <t>Escola Básica de Chouselas, Canidelo, Vila Nova de Gaia</t>
  </si>
  <si>
    <t>Escola Básica de Afurada de Cima, Afurada, Vila Nova de Gaia</t>
  </si>
  <si>
    <t>Escola Básica de Viso, Canidelo, Vila Nova de Gaia</t>
  </si>
  <si>
    <t>Escola Básica de Lavadores, Canidelo, Vila Nova de Gaia</t>
  </si>
  <si>
    <t>Escola Básica de Afurada de Baixo, Afurada, Vila Nova de Gaia</t>
  </si>
  <si>
    <t>Escola Básica de Meiral, Canidelo, Vila Nova de Gaia</t>
  </si>
  <si>
    <t>Escola Básica de São Paio, Canidelo, Vila Nova de Gaia</t>
  </si>
  <si>
    <t>Escola Básica de Matas, Vila Nova de Gaia</t>
  </si>
  <si>
    <t>Escola Básica de Devesas, Vila Nova de Gaia</t>
  </si>
  <si>
    <t>Escola Básica de Cabo-Mor, Vila Nova de Gaia</t>
  </si>
  <si>
    <t>Escola Básica de Bandeira, Vila Nova de Gaia</t>
  </si>
  <si>
    <t>Escola Básica de Fonte Arcada, Penafiel</t>
  </si>
  <si>
    <t>Escola Básica de Lagares, Penafiel</t>
  </si>
  <si>
    <t>Escola Básica de Irivo, Penafiel</t>
  </si>
  <si>
    <t>Escola Básica de São Lourenço, Penafiel</t>
  </si>
  <si>
    <t>Escola Básica de Mosteiro, Assento, Penafiel</t>
  </si>
  <si>
    <t>Escola Básica de Capela, Penafiel</t>
  </si>
  <si>
    <t>Escola Básica de Figueira, Penafiel</t>
  </si>
  <si>
    <t>Escola Básica de Castelões, Penafiel</t>
  </si>
  <si>
    <t>Escola Básica de Penafiel</t>
  </si>
  <si>
    <t>Escola Básica de S. Mamede de Recesinhos, Penafiel</t>
  </si>
  <si>
    <t>Escola Básica de Milhundos, Penafiel</t>
  </si>
  <si>
    <t>Escola Básica de São Martinho de Recezinhos, Penafiel</t>
  </si>
  <si>
    <t>Escola Básica de Santa Marta, Penafiel</t>
  </si>
  <si>
    <t>Escola Básica de Croca, Penafiel</t>
  </si>
  <si>
    <t>Escola Básica de Rans, Penafiel</t>
  </si>
  <si>
    <t>Escola Básica de Urrô, Penafiel</t>
  </si>
  <si>
    <t>Escola Básica de Bustelo, Penafiel</t>
  </si>
  <si>
    <t>Escola Básica de Duas Igrejas, Penafiel</t>
  </si>
  <si>
    <t>Escola Básica de Guilhufe, Penafiel</t>
  </si>
  <si>
    <t>Escola Básica de Galegos, Penafiel</t>
  </si>
  <si>
    <t>Escola Básica de Santiago de Subarrifana, Penafiel</t>
  </si>
  <si>
    <t>Escola Básica de Novelas, Penafiel</t>
  </si>
  <si>
    <t>Escola Básica de Abragão, Penafiel</t>
  </si>
  <si>
    <t>Escola Básica de Cabeça Santa, Penafiel</t>
  </si>
  <si>
    <t>Escola Básica de Boelhe, Penafiel</t>
  </si>
  <si>
    <t>Escola Básica de Luzim, Penafiel</t>
  </si>
  <si>
    <t>Escola Básica de Peroselo, Penafiel</t>
  </si>
  <si>
    <t>Escola Básica de Rio de Moinhos, Penafiel</t>
  </si>
  <si>
    <t>Escola Básica do Douro, Rio Mau, Penafiel</t>
  </si>
  <si>
    <t>Escola Básica da Portela, Penafiel</t>
  </si>
  <si>
    <t>Escola Básica de Pinheiro, Penafiel</t>
  </si>
  <si>
    <t>Escola Básica de Oldrões, Penafiel</t>
  </si>
  <si>
    <t>Escola Básica de Valpedre, Penafiel</t>
  </si>
  <si>
    <t>Escola Básica de Tojais, Penafiel</t>
  </si>
  <si>
    <t>Escola Básica de Canelas, Penafiel</t>
  </si>
  <si>
    <t>Escola Básica Prof. António Melo Machado, Arcos de Valdevez</t>
  </si>
  <si>
    <t>Escola Básica de Eira do Penedo, Arcos de Valdevez</t>
  </si>
  <si>
    <t>Escola Básica de Dem, Caminha</t>
  </si>
  <si>
    <t>Escola Básica de Cruzeiro, Moledo, Caminha</t>
  </si>
  <si>
    <t>Escola Básica de Lage, Caminha</t>
  </si>
  <si>
    <t>Escola Básica de Perafita, Caminha</t>
  </si>
  <si>
    <t>Escola Básica de Vilarelho, Caminha</t>
  </si>
  <si>
    <t>Escola Básica de Loução, Caminha</t>
  </si>
  <si>
    <t>Escola Básica de Caminha</t>
  </si>
  <si>
    <t>Escola Básica de Cruzeiro, Seixas, Caminha</t>
  </si>
  <si>
    <t>Escola Básica de Torre, Caminha</t>
  </si>
  <si>
    <t>Escola Básica de Melgaço</t>
  </si>
  <si>
    <t>Escola Básica de Pomares, Melgaço</t>
  </si>
  <si>
    <t>Escola Básica de Paredes de Coura</t>
  </si>
  <si>
    <t>Escola Básica de Crasto, Ponte da Barca</t>
  </si>
  <si>
    <t>Escola Básica de Entre Ambos-os-Rios, Ponte da Barca</t>
  </si>
  <si>
    <t>Escola Básica de Facha, Ponte de Lima</t>
  </si>
  <si>
    <t>Escola Básica de Arcozelo, Ponte de Lima</t>
  </si>
  <si>
    <t>Escola Básica de Refóios de Lima, Ponte de Lima</t>
  </si>
  <si>
    <t>Escola Básica de Feitosa, Ponte de Lima</t>
  </si>
  <si>
    <t>Escola Básica de Ribeiro, Ponte de Lima</t>
  </si>
  <si>
    <t>Escola Básica de Trovela, Oliveira, Ponte de Lima</t>
  </si>
  <si>
    <t>Escola Básica de Gandra, Ponte de Lima</t>
  </si>
  <si>
    <t>Escola Básica de Igreja, Ribeira, Ponte de Lima</t>
  </si>
  <si>
    <t>Escola Básica de Ponte de Lima</t>
  </si>
  <si>
    <t>Escola Básica de Paço, Vitorino de Piães, Ponte de Lima</t>
  </si>
  <si>
    <t>Escola Básica de São Roque, Ponte de Lima</t>
  </si>
  <si>
    <t>Escola Básica de Mujães, Viana do Castelo</t>
  </si>
  <si>
    <t>Escola Básica de Carvalhos, Viana do Castelo</t>
  </si>
  <si>
    <t>Escola Básica de Vila de Punhe, Viana do Castelo</t>
  </si>
  <si>
    <t>Escola Básica de Barroselas, Viana do Castelo</t>
  </si>
  <si>
    <t>Escola Básica de Santana, Viana do Castelo</t>
  </si>
  <si>
    <t>Escola Básica de Cabedelo, Cais Novo, Viana do Castelo</t>
  </si>
  <si>
    <t>Escola Básica Educadora Zaida Garcez, Darque, Viana do Castelo</t>
  </si>
  <si>
    <t>Escola Básica de Calvário, Vila Franca, Viana do Castelo</t>
  </si>
  <si>
    <t>Escola Básica de Senhora de Oliveira, Viana do Castelo</t>
  </si>
  <si>
    <t>Escola Básica de Vila Nova de Anha, Viana do Castelo</t>
  </si>
  <si>
    <t>Escola Básica de Igreja, Alvarães, Viana do Castelo</t>
  </si>
  <si>
    <t>Escola Básica de Monte, Viana do Castelo</t>
  </si>
  <si>
    <t>Escola Básica de Chafé, Viana do Castelo</t>
  </si>
  <si>
    <t>Escola Básica de Subportela, Cortegaça, Viana do Castelo</t>
  </si>
  <si>
    <t>Escola Básica de Alijó</t>
  </si>
  <si>
    <t>Escola Básica de Pegarinhos, Alijó</t>
  </si>
  <si>
    <t>Escola Básica de Vilar de Maçada, Alijó</t>
  </si>
  <si>
    <t>Escola Básica n.º 1 de Pinhão, Alijó</t>
  </si>
  <si>
    <t>Escola Básica de Favaios, Alijó</t>
  </si>
  <si>
    <t>Escola Básica de Sanfins do Douro, Alijó</t>
  </si>
  <si>
    <t>Escola Básica de Boticas</t>
  </si>
  <si>
    <t>Escola Básica de Santa Cruz, Trindade, Chaves</t>
  </si>
  <si>
    <t>Escola Básica de Vila Verde da Raia, Chaves</t>
  </si>
  <si>
    <t>Escola Básica de Bustelo, Chaves</t>
  </si>
  <si>
    <t>Escola Básica de Mairos, Chaves</t>
  </si>
  <si>
    <t>Escola Básica de Santo Estevão, Chaves</t>
  </si>
  <si>
    <t>Escola Básica n.º 1 de Vilar de Nantes, Chaves</t>
  </si>
  <si>
    <t>Escola Básica n.º 1 de Chaves</t>
  </si>
  <si>
    <t>Escola Básica n.º 3 de Chaves</t>
  </si>
  <si>
    <t>Escola Básica de Mesão Frio</t>
  </si>
  <si>
    <t>Escola Básica de Mondim de Basto Oeste</t>
  </si>
  <si>
    <t>Escola Básica de Vilarinho, Mondim de Basto</t>
  </si>
  <si>
    <t>Escola Básica de Montalegre</t>
  </si>
  <si>
    <t>Escola Básica n.º 1 de Salto, Montalegre</t>
  </si>
  <si>
    <t>Escola Básica de Cabril, Montalegre</t>
  </si>
  <si>
    <t>Escola Básica de Murça</t>
  </si>
  <si>
    <t>Escola Básica de Godim, Peso da Régua</t>
  </si>
  <si>
    <t>Escola Básica n.º 1 de Peso da Régua</t>
  </si>
  <si>
    <t>Escola Básica Ribeira de Pena</t>
  </si>
  <si>
    <t>Escola Básica n.º 1 de Cerva, Ribeira de Pena</t>
  </si>
  <si>
    <t>Escola Básica Fernão de Magalhães, Sabrosa</t>
  </si>
  <si>
    <t>Escola Básica n.º 1 de Santa Marta de Penaguião</t>
  </si>
  <si>
    <t>Escola Básica de Fontes, Santa Marta de Penaguião</t>
  </si>
  <si>
    <t>Escola Básica de Assento, Cumeeira, Santa Marta de Penaguião</t>
  </si>
  <si>
    <t>Escola Básica de São João de Lobrigos, Santa Marta de Penaguião</t>
  </si>
  <si>
    <t>Escola Básica de Valpaços</t>
  </si>
  <si>
    <t>Escola Básica de Vilarandelo, Valpaços</t>
  </si>
  <si>
    <t>Escola Básica de Lebução, Valpaços</t>
  </si>
  <si>
    <t>Escola Básica do Douro, Folhadela, Vila Real</t>
  </si>
  <si>
    <t>Escola Básica Abade de Mouçós, Mouçós, Vila Real</t>
  </si>
  <si>
    <t>Escola Básica n.º 7 de Vila Real</t>
  </si>
  <si>
    <t>Escola Básica n.º 2 de Vila Real</t>
  </si>
  <si>
    <t>Jardim de Infância de Parada de Cunhos, Vila Real</t>
  </si>
  <si>
    <t>Escola Básica de Árvores, Vila Real</t>
  </si>
  <si>
    <t>Escola Básica n.º 6 de Vila Real</t>
  </si>
  <si>
    <t>Escola Básica de Arrabães, Vila Real</t>
  </si>
  <si>
    <t>Escola Básica de Vilarinho da Samardã, Vila Real</t>
  </si>
  <si>
    <t>Escola Básica n.º 3 de Vila Real</t>
  </si>
  <si>
    <t>Jardim de Infância de Vila Marim, Vila Real</t>
  </si>
  <si>
    <t>Escola Básica de Lordelo, Vila Real</t>
  </si>
  <si>
    <t>Escola Básica de Prado, Vila Real</t>
  </si>
  <si>
    <t>Jardim de Infância de Mondrões, Vila Real</t>
  </si>
  <si>
    <t>Escola Básica n.º 1 de Vila Seca, Vila Real</t>
  </si>
  <si>
    <t>Escola Básica de Vendas de Cima, Vila Real</t>
  </si>
  <si>
    <t>Escola Básica João de Deus, Porto</t>
  </si>
  <si>
    <t>Escola Básica de Arões - São Romão, Fafe</t>
  </si>
  <si>
    <t>Escola Básica de Monte, Arões - Santa Cristina, Fafe</t>
  </si>
  <si>
    <t>Escola Básica de Fareja, Fafe</t>
  </si>
  <si>
    <t>Escola Básica de Cepães, Fafe</t>
  </si>
  <si>
    <t>Escola Básica de Pinhote, Esposende</t>
  </si>
  <si>
    <t>Escola Básica de Belinho, Esposende</t>
  </si>
  <si>
    <t>Escola Básica de Guilheta, Esposende</t>
  </si>
  <si>
    <t>Escola Básica de Góios, Esposende</t>
  </si>
  <si>
    <t>Escola Básica de Mar, Esposende</t>
  </si>
  <si>
    <t>Escola Básica de Rio de Moinhos, Esposende</t>
  </si>
  <si>
    <t>Escola Básica de Vila Chã, Esposende</t>
  </si>
  <si>
    <t>Escola Básica de Ribeiros, São João da Madeira</t>
  </si>
  <si>
    <t>Escola Básica de Espadanal, São João da Madeira</t>
  </si>
  <si>
    <t>Escola Básica de Infantas, Guimarães</t>
  </si>
  <si>
    <t>Escola Básica de São Romão, Mesão Frio, Guimarães</t>
  </si>
  <si>
    <t>Escola Básica de Cruz de Argola, Mesão Frio, Guimarães</t>
  </si>
  <si>
    <t>Escola Básica de Serzedo, Guimarães</t>
  </si>
  <si>
    <t>Escola Básica de Monte Largo, Guimarães</t>
  </si>
  <si>
    <t>Escola Básica Agostinho da Silva, Guimarães</t>
  </si>
  <si>
    <t>Escola Básica de Calvos, Guimarães</t>
  </si>
  <si>
    <t>Escola Básica de Tabuadelo, Guimarães</t>
  </si>
  <si>
    <t>Escola Básica de Ucha de Baixo, Guimarães</t>
  </si>
  <si>
    <t>Escola Básica de Pinheiro, Guimarães</t>
  </si>
  <si>
    <t>Escola Básica Luís Van Zeller de Macedo, Amarante</t>
  </si>
  <si>
    <t>Escola Básica Acácio Lino, Travanca, Amarante</t>
  </si>
  <si>
    <t>Escola Básica de Igreja, Vila Caiz, Amarante</t>
  </si>
  <si>
    <t>Escola Básica de Lama, Amarante</t>
  </si>
  <si>
    <t>Escola Básica de Torreira, Amarante</t>
  </si>
  <si>
    <t>Escola Básica de Santa Comba, Amarante</t>
  </si>
  <si>
    <t>Escola Básica de Freixo de Cima, Amarante</t>
  </si>
  <si>
    <t>Escola Básica de Mancelos, Amarante</t>
  </si>
  <si>
    <t>Escola Básica de Lamego Sudeste</t>
  </si>
  <si>
    <t>Escola Básica n.º 2 de Lamego</t>
  </si>
  <si>
    <t>Escola Básica da Torrinha, Porto</t>
  </si>
  <si>
    <t>Escola Básica de São Nicolau, Porto</t>
  </si>
  <si>
    <t>Escola Básica de Carlos Alberto, Porto</t>
  </si>
  <si>
    <t>Escola Básica da Bandeirinha, Porto</t>
  </si>
  <si>
    <t>Escola Básica de Gandra, Águas Santas, Maia</t>
  </si>
  <si>
    <t>Escola Básica de Moutidos, Águas Santas, Maia</t>
  </si>
  <si>
    <t>Escola Básica de Pícua, Águas Santas, Maia</t>
  </si>
  <si>
    <t>Escola Básica de Corim, Águas Santas, Maia</t>
  </si>
  <si>
    <t>Escola Básica de Santa Comba de Rossas, Bragança</t>
  </si>
  <si>
    <t>Escola Básica de Parada, Bragança</t>
  </si>
  <si>
    <t>Escola Básica n.º 8 de Bragança</t>
  </si>
  <si>
    <t>Escola Básica do Convento, Mirandela</t>
  </si>
  <si>
    <t>Escola Básica de Pereira, Mirandela</t>
  </si>
  <si>
    <t>Escola Básica do Fomento, Mirandela</t>
  </si>
  <si>
    <t>Escola Básica do Campo 24 de Agosto, Porto</t>
  </si>
  <si>
    <t>Escola Básica da Alegria, Porto</t>
  </si>
  <si>
    <t>Escola Básica da Lomba, Porto</t>
  </si>
  <si>
    <t>Escola Básica das Flores, Porto</t>
  </si>
  <si>
    <t>Escola Básica Dr. Fernando Guedes, Avintes, Vila Nova de Gaia</t>
  </si>
  <si>
    <t>Escola Básica de Cabanões, Avintes, Vila Nova de Gaia</t>
  </si>
  <si>
    <t>Escola Básica de Aldeia Nova, Vila Nova de Gaia</t>
  </si>
  <si>
    <t>Escola Básica de Sardão, Oliveira do Douro, Vila Nova de Gaia</t>
  </si>
  <si>
    <t>Escola Básica de Freixieiro, Vila Nova de Gaia</t>
  </si>
  <si>
    <t>Escola Básica de Vilar, Vilar do Andorinho, Vila Nova de Gaia</t>
  </si>
  <si>
    <t>Escola Básica José Pinheiro Gonçalves, Monção</t>
  </si>
  <si>
    <t>Escola Básica de Estrada, Monção</t>
  </si>
  <si>
    <t>Escola Básica de Pias, Monção</t>
  </si>
  <si>
    <t>Escola Básica de Outeiro, Santiago de Riba-Ul, Oliveira de Azeméis</t>
  </si>
  <si>
    <t>Escola Básica n.º 1 de Santiago de Riba-Ul, Vila Cova, Oliveira de Azeméis</t>
  </si>
  <si>
    <t>Escola Básica n.º 2 de Oliveira de Azeméis</t>
  </si>
  <si>
    <t>Escola Básica de Santo António, Ossela, Oliveira de Azeméis</t>
  </si>
  <si>
    <t>Escola Básica de Santa Maria, Bragança</t>
  </si>
  <si>
    <t>Escola Básica de Fundo de Vila, São João da Madeira</t>
  </si>
  <si>
    <t>Escola Básica do Parque, São João da Madeira</t>
  </si>
  <si>
    <t>Escola Básica de Alquerubim, Albergaria-a-Velha</t>
  </si>
  <si>
    <t>Escola Básica de Santo António, Valmaior, Albergaria-a-Velha</t>
  </si>
  <si>
    <t>Escola Básica de Angeja, Albergaria-a-Velha</t>
  </si>
  <si>
    <t>Escola Básica de Sobreiro, Albergaria-a-Velha</t>
  </si>
  <si>
    <t>Escola Básica de Igreja, Valmaior, Albergaria-a-Velha</t>
  </si>
  <si>
    <t>Escola Básica de Cruzinha, Albergaria-a-Velha</t>
  </si>
  <si>
    <t>Escola Básica da Avenida, Albergaria-a-Velha</t>
  </si>
  <si>
    <t>Escola Básica de Leirinhas de Aradas, Aveiro</t>
  </si>
  <si>
    <t>Escola Básica de Quinta do Picado, Aveiro</t>
  </si>
  <si>
    <t>Escola Básica de Verdemilho, Aveiro</t>
  </si>
  <si>
    <t>Escola Básica de Bonsucesso, Aveiro</t>
  </si>
  <si>
    <t>Escola Básica de Albergaria-a-Nova, Albergaria-a-Velha</t>
  </si>
  <si>
    <t>Escola Básica de Fradelos, Albergaria-a-Velha</t>
  </si>
  <si>
    <t>Escola Básica de Laginhas, Albergaria-a-Velha</t>
  </si>
  <si>
    <t>Escola Básica de Campo, Albergaria-a-Velha</t>
  </si>
  <si>
    <t>Escola Básica de Souto, Albergaria-a-Velha</t>
  </si>
  <si>
    <t>Escola Básica de Póvoa do Paço, Aveiro</t>
  </si>
  <si>
    <t>Escola Básica de Quintã do Loureiro, Cacia, Aveiro</t>
  </si>
  <si>
    <t>Escola Básica de Sarrazola, Aveiro</t>
  </si>
  <si>
    <t>Escola Básica de Taboeira, Aveiro</t>
  </si>
  <si>
    <t>Escola Básica de Macinhata do Vouga, Águeda</t>
  </si>
  <si>
    <t>Escola Básica da Trofa, Águeda</t>
  </si>
  <si>
    <t>Escola Básica de Mamodeiro, Aveiro</t>
  </si>
  <si>
    <t>Escola Básica de Nariz, Aveiro</t>
  </si>
  <si>
    <t>Escola Básica de Póvoa do Valado, Aveiro</t>
  </si>
  <si>
    <t>Escola Básica de Costa do Valado, Aveiro</t>
  </si>
  <si>
    <t>Escola Básica de Azurva, Aveiro</t>
  </si>
  <si>
    <t>Escola Básica de Requeixo, Aveiro</t>
  </si>
  <si>
    <t>Escola Básica Visconde de Salreu, Estarreja</t>
  </si>
  <si>
    <t>Escola Básica de Pinheiro, Veiros, Estarreja</t>
  </si>
  <si>
    <t>Escola Básica de Cabeças, Estarreja</t>
  </si>
  <si>
    <t>Escola Básica de Tocha, Cantanhede</t>
  </si>
  <si>
    <t>Escola Básica de Sanguinheira, Cantanhede</t>
  </si>
  <si>
    <t>Escola Básica de Gesteira, Cantanhede</t>
  </si>
  <si>
    <t>Escola Básica de Vilamar, Cantanhede</t>
  </si>
  <si>
    <t>Escola Básica de Covões, Cantanhede</t>
  </si>
  <si>
    <t>Escola Básica de Febres, Cantanhede</t>
  </si>
  <si>
    <t>Escola Básica de Corticeiro de Cima, Cantanhede</t>
  </si>
  <si>
    <t>Escola Básica de São Caetano, Cantanhede</t>
  </si>
  <si>
    <t>Escola Básica de Vila Nova do Ceira, Góis</t>
  </si>
  <si>
    <t>Escola Básica Anselmo dos Santos Ferreira, Góis</t>
  </si>
  <si>
    <t>Escola Básica de Seixo, Mira</t>
  </si>
  <si>
    <t>Escola Básica de Lentisqueira, Mira</t>
  </si>
  <si>
    <t>Escola Básica de Carapelhos, Mira</t>
  </si>
  <si>
    <t>Escola Básica de Lagoa, Mira</t>
  </si>
  <si>
    <t>Escola Básica de Praia de Mira, Mira</t>
  </si>
  <si>
    <t>Escola Básica de Casal de São Tomé, Mira</t>
  </si>
  <si>
    <t>Escola Básica de Portomar, Mira</t>
  </si>
  <si>
    <t>Escola Básica de Cumieira, Penela</t>
  </si>
  <si>
    <t>Escola Básica de Espinhal, Penela</t>
  </si>
  <si>
    <t>Escola Básica de Manteigas</t>
  </si>
  <si>
    <t>Escola Básica de Batalha</t>
  </si>
  <si>
    <t>Escola Básica de São Mamede, Batalha</t>
  </si>
  <si>
    <t>Escola Básica de Golpilheira, Batalha</t>
  </si>
  <si>
    <t>Escola Básica de Rebolaria, Batalha</t>
  </si>
  <si>
    <t>Escola Básica de Reguengo do Fetal, Batalha</t>
  </si>
  <si>
    <t>Escola Básica de Casais dos Ledos, Batalha</t>
  </si>
  <si>
    <t>Escola Básica de Brancas, Batalha</t>
  </si>
  <si>
    <t>Escola Básica de Quinta do Sobrado, Batalha</t>
  </si>
  <si>
    <t>Escola Básica de Faniqueira, Batalha</t>
  </si>
  <si>
    <t>Escola Básica de Chainça, Leiria</t>
  </si>
  <si>
    <t>Escola Básica dos Soutos, Caranguejeira, Leiria</t>
  </si>
  <si>
    <t>Escola Básica de Santa Eufémia, Leiria</t>
  </si>
  <si>
    <t>Escola Básica de Caranguejeira, Leiria</t>
  </si>
  <si>
    <t>Escola Básica de Palmeiria, Leiria</t>
  </si>
  <si>
    <t>Escola Básica de Vale Sumo, Leiria</t>
  </si>
  <si>
    <t>Escola Básica de Boa Vista, Leiria</t>
  </si>
  <si>
    <t>Escola Básica de Mata, Leiria</t>
  </si>
  <si>
    <t>Escola Básica de Agodim, Leiria</t>
  </si>
  <si>
    <t>Escola Básica de Bidoeira de Cima, Leiria</t>
  </si>
  <si>
    <t>Escola Básica de Bouça, Leiria</t>
  </si>
  <si>
    <t>Escola Básica de Milagres, Leiria</t>
  </si>
  <si>
    <t>Escola Básica de A-dos-Pretos, Leiria</t>
  </si>
  <si>
    <t>Escola Básica de Porto do Carro, Leiria</t>
  </si>
  <si>
    <t>Escola Básica de Cavalinhos, Leiria</t>
  </si>
  <si>
    <t>Escola Básica de Costas, Leiria</t>
  </si>
  <si>
    <t>Escola Básica de Maceira, Leiria</t>
  </si>
  <si>
    <t>Escola Básica de Casal dos Claros, Leiria</t>
  </si>
  <si>
    <t>Escola Básica de Marinheiros, Leiria</t>
  </si>
  <si>
    <t>Escola Básica de Amor, Leiria</t>
  </si>
  <si>
    <t>Escola Básica de Pinheiros, Leiria</t>
  </si>
  <si>
    <t>Escola Básica de Regueira de Pontes, Leiria</t>
  </si>
  <si>
    <t>Escola Básica de Quinta do Alçada, Leiria</t>
  </si>
  <si>
    <t>Escola Básica de Coucinheira, Leiria</t>
  </si>
  <si>
    <t>Escola Básica de Gândara dos Olivais, Leiria</t>
  </si>
  <si>
    <t>Escola Básica de Barreiros, Leiria</t>
  </si>
  <si>
    <t>Escola Básica de Sismaria da Gândara, Leiria</t>
  </si>
  <si>
    <t>Escola Básica de Chãs, Leiria</t>
  </si>
  <si>
    <t>Escola Básica de Casal Novo, Leiria</t>
  </si>
  <si>
    <t>Escola Básica de Praia da Vieira, Marinha Grande</t>
  </si>
  <si>
    <t>Escola Básica António Vitorino, Vieira de Leiria, Marinha Grande</t>
  </si>
  <si>
    <t>Escola Básica de Albergaria dos Doze, Pombal</t>
  </si>
  <si>
    <t>Escola Básica de São Simão de Litém, Pombal</t>
  </si>
  <si>
    <t>Escola Básica de Travasso, Pombal</t>
  </si>
  <si>
    <t>Escola Básica de Escoural, Pombal</t>
  </si>
  <si>
    <t>Escola Básica de Carnide, Pombal</t>
  </si>
  <si>
    <t>Escola Básica de Vermoil, Pombal</t>
  </si>
  <si>
    <t>Escola Básica de Santiago de Litém, Pombal</t>
  </si>
  <si>
    <t>Escola Básica de Casalinho, Pombal</t>
  </si>
  <si>
    <t>Escola Básica de Meirinhas, Pombal</t>
  </si>
  <si>
    <t>Escola Básica de Fonte Nova, Pombal</t>
  </si>
  <si>
    <t>Escola Básica de Castelo de Penalva, Penalva do Castelo</t>
  </si>
  <si>
    <t>Escola Básica de Sezures, Penalva do Castelo</t>
  </si>
  <si>
    <t>Escola Básica de Roriz, Penalva do Castelo</t>
  </si>
  <si>
    <t>Escola Básica Dr. José Girão Pereira, Cambra, Vouzela</t>
  </si>
  <si>
    <t>Escola Básica de Viladra, Vouzela</t>
  </si>
  <si>
    <t>Escola Básica de Manhouce, São Pedro do Sul</t>
  </si>
  <si>
    <t>Escola Básica de Carvalhais, São Pedro do Sul</t>
  </si>
  <si>
    <t>Escola Básica de Orvalho, Oleiros</t>
  </si>
  <si>
    <t>Escola Básica de Estreito, Oleiros</t>
  </si>
  <si>
    <t>Escola Básica de Oleiros</t>
  </si>
  <si>
    <t>Escola Básica D. Eurico Dias Nogueira, Dornelas do Zêzere, Pampilhosa da Serra</t>
  </si>
  <si>
    <t>Escola Básica de Arrifana, Vila Nova de Poiares</t>
  </si>
  <si>
    <t>Escola Básica de São Miguel de Poiares, Vila Nova de Poiares</t>
  </si>
  <si>
    <t>Escola Básica de Queirã, Vouzela</t>
  </si>
  <si>
    <t>Escola Básica de Moçâmedes, Vouzela</t>
  </si>
  <si>
    <t>Escola Básica de Paços de Vilharigues, Vouzela</t>
  </si>
  <si>
    <t>Escola Básica de Fataunços, Vouzela</t>
  </si>
  <si>
    <t>Escola Básica de Castanheira de Pêra</t>
  </si>
  <si>
    <t>Escola Básica de Coimbrão, Leiria</t>
  </si>
  <si>
    <t>Escola Básica de Monte Redondo, Leiria</t>
  </si>
  <si>
    <t>Escola Básica de Outeiro da Fonte, Leiria</t>
  </si>
  <si>
    <t>Escola Básica de Carreira, Leiria</t>
  </si>
  <si>
    <t>Escola Básica de Vale da Pedra, Leiria</t>
  </si>
  <si>
    <t>Escola Básica de Ortigosa, Leiria</t>
  </si>
  <si>
    <t>Escola Básica de Monte Real, Leiria</t>
  </si>
  <si>
    <t>Escola Básica de Moita da Roda, Leiria</t>
  </si>
  <si>
    <t>Escola Básica de Souto da Carpalhosa, Leiria</t>
  </si>
  <si>
    <t>Escola Básica de Lameira, Leiria</t>
  </si>
  <si>
    <t>Escola Básica de Serra Porto de Urso, Leiria</t>
  </si>
  <si>
    <t>Escola Básica de Carvide, Leiria</t>
  </si>
  <si>
    <t>Escola Básica de Bajouca, Leiria</t>
  </si>
  <si>
    <t>Escola Básica de Oliveira do Bairro</t>
  </si>
  <si>
    <t>Escola Básica de Palhaça, Oliveira do Bairro</t>
  </si>
  <si>
    <t>Escola Básica de Troviscal, Oliveira do Bairro</t>
  </si>
  <si>
    <t>Escola Básica de Oiã Poente, Oliveira do Bairro</t>
  </si>
  <si>
    <t>Escola Básica de Oiã Nascente, Oliveira do Bairro</t>
  </si>
  <si>
    <t>Escola Básica de Vila Verde, Oliveira do Bairro</t>
  </si>
  <si>
    <t>Escola Básica de Bustos, Oliveira do Bairro</t>
  </si>
  <si>
    <t>Escola Básica de Mamarrosa, Oliveira do Bairro</t>
  </si>
  <si>
    <t>Escola Básica de Travassós de Cima, Viseu</t>
  </si>
  <si>
    <t>Escola Básica n.º 2 de Mundão, Viseu</t>
  </si>
  <si>
    <t>Escola Básica n.º 1 de Mundão, Viseu</t>
  </si>
  <si>
    <t>Escola Básica de Casal de Esporão, Viseu</t>
  </si>
  <si>
    <t>Escola Básica de Cavernães, Viseu</t>
  </si>
  <si>
    <t>Escola Básica de Cepões, Viseu</t>
  </si>
  <si>
    <t>Escola Básica de Sanguinhedo de Cota, Viseu</t>
  </si>
  <si>
    <t>Escola Básica de Arega, Figueiró dos Vinhos</t>
  </si>
  <si>
    <t>Escola Básica de Almofala de Baixo, Figueiró dos Vinhos</t>
  </si>
  <si>
    <t>Escola Básica José Malhoa, Figueiró dos Vinhos</t>
  </si>
  <si>
    <t>Escola Básica Professor Rolando de Oliveira, Abraveses, Viseu</t>
  </si>
  <si>
    <t>Escola Básica de Calde, Viseu</t>
  </si>
  <si>
    <t>Escola Básica de Tondelinha, Orgens, Viseu</t>
  </si>
  <si>
    <t>Escola Básica de Bigas, Viseu</t>
  </si>
  <si>
    <t>Escola Básica de Portela, Viseu</t>
  </si>
  <si>
    <t>Escola Básica de Torredeita, Viseu</t>
  </si>
  <si>
    <t>Escola Básica de Campo, Viseu</t>
  </si>
  <si>
    <t>Escola Básica de Oliveira de Baixo, Viseu</t>
  </si>
  <si>
    <t>Escola Básica de Vila Nova do Campo, Viseu</t>
  </si>
  <si>
    <t>Escola Básica de Moselos, Viseu</t>
  </si>
  <si>
    <t>Escola Básica de Couto de Cima, Viseu</t>
  </si>
  <si>
    <t>Escola Básica de Póvoa de Abraveses, Viseu</t>
  </si>
  <si>
    <t>Escola Básica de Pascoal, Viseu</t>
  </si>
  <si>
    <t>Escola Básica de Lustosa, Viseu</t>
  </si>
  <si>
    <t>Escola Básica de Farminhão, Viseu</t>
  </si>
  <si>
    <t>Escola Básica de Abraveses, Viseu</t>
  </si>
  <si>
    <t>Escola Básica de Pedrógão Grande</t>
  </si>
  <si>
    <t>Escola Básica de Graça, Pedrógão Grande</t>
  </si>
  <si>
    <t>Escola Básica de Mação</t>
  </si>
  <si>
    <t>Jardim de Infância de Cardigos, Mação</t>
  </si>
  <si>
    <t>Escola Básica de Pedreiras, Porto de Mós</t>
  </si>
  <si>
    <t>Escola Básica n.º 1 de Mira de Aire, Porto de Mós</t>
  </si>
  <si>
    <t>Escola Básica de São Bento, Porto de Mós</t>
  </si>
  <si>
    <t>Escola Básica de Juncal, Porto de Mós</t>
  </si>
  <si>
    <t>Escola Básica de Fonte do Oleiro, Porto de Mós</t>
  </si>
  <si>
    <t>Escola Básica de Porto de Mós</t>
  </si>
  <si>
    <t>Escola Básica n.º 2 de Mira de Aire, Porto de Mós</t>
  </si>
  <si>
    <t>Escola Básica de Arrimal, Porto de Mós</t>
  </si>
  <si>
    <t>Escola Básica de São Jorge, Porto de Mós</t>
  </si>
  <si>
    <t>Escola Básica de Serro Ventoso, Porto de Mós</t>
  </si>
  <si>
    <t>Escola Básica de Casais Garridos, Porto de Mós</t>
  </si>
  <si>
    <t>Escola Básica de Cumeira de Cima, Porto de Mós</t>
  </si>
  <si>
    <t>Escola Básica de Alqueidão da Serra, Porto de Mós</t>
  </si>
  <si>
    <t>Escola Básica de Calvaria de Cima, Porto de Mós</t>
  </si>
  <si>
    <t>Escola Básica de Mendiga, Porto de Mós</t>
  </si>
  <si>
    <t>Escola Básica de Penedos Altos, Covilhã</t>
  </si>
  <si>
    <t>Escola Básica de Canhoso, Covilhã</t>
  </si>
  <si>
    <t>Escola Básica de Vila de Carvalho, Covilhã</t>
  </si>
  <si>
    <t>Escola Básica de Escalhão, Figueira de Castelo Rodrigo</t>
  </si>
  <si>
    <t>Escola Básica de Reigada, Figueira de Castelo Rodrigo</t>
  </si>
  <si>
    <t>Escola Básica n.º 1 de Figueira de Castelo Rodrigo</t>
  </si>
  <si>
    <t>Escola Básica de Vermiosa, Figueira de Castelo Rodrigo</t>
  </si>
  <si>
    <t>Escola Básica de Escalos de Cima, Castelo Branco</t>
  </si>
  <si>
    <t>Escola Básica de Tinalhas, Castelo Branco</t>
  </si>
  <si>
    <t>Escola Básica de Póvoa de Rio de Moinhos, Castelo Branco</t>
  </si>
  <si>
    <t>Escola Básica de Lardosa, Castelo Branco</t>
  </si>
  <si>
    <t>Escola Básica de Proença-a-Nova</t>
  </si>
  <si>
    <t>Escola Básica de Sobreira Formosa, Proença-a-Nova</t>
  </si>
  <si>
    <t>Escola Básica de Ladoeiro, Idanha-a-Nova</t>
  </si>
  <si>
    <t>Escola Básica de Idanha-a-Nova</t>
  </si>
  <si>
    <t>Escola Básica de Zebreira, Idanha-a-Nova</t>
  </si>
  <si>
    <t>Escola Básica de Penha Garcia, Idanha-a-Nova</t>
  </si>
  <si>
    <t>Escola Básica de Monsanto, Idanha-a-Nova</t>
  </si>
  <si>
    <t>Escola Básica n.º 1 de Avelar, Ansião</t>
  </si>
  <si>
    <t>Escola Básica de Santiago da Guarda, Ansião</t>
  </si>
  <si>
    <t>Escola Básica de Ansião</t>
  </si>
  <si>
    <t>Escola Básica de Chão de Couce, Ansião</t>
  </si>
  <si>
    <t>Escola Básica de Lagarteira, Ansião</t>
  </si>
  <si>
    <t>Escola Básica de Alvorge, Ansião</t>
  </si>
  <si>
    <t>Escola Básica de Fornos de Algodres</t>
  </si>
  <si>
    <t>Escola Básica de Figueiró da Granja, Fornos de Algodres</t>
  </si>
  <si>
    <t>Escola Básica de Aguiar da Beira</t>
  </si>
  <si>
    <t>Escola Básica de Carapito, Aguiar da Beira</t>
  </si>
  <si>
    <t>Escola Básica de Penaverde, Aguiar da Beira</t>
  </si>
  <si>
    <t>Escola Básica de Dornelas, Aguiar da Beira</t>
  </si>
  <si>
    <t>Escola Básica de Santa Luzia, Celorico da Beira</t>
  </si>
  <si>
    <t>Escola Básica de Lageosa do Mondego, Celorico da Beira</t>
  </si>
  <si>
    <t>Escola Básica de S. Pedro, Celorico da Beira</t>
  </si>
  <si>
    <t>Escola Básica de Recardães, Águeda</t>
  </si>
  <si>
    <t>Escola Básica de Borralha, Águeda</t>
  </si>
  <si>
    <t>Escola Básica de Assequins, Águeda</t>
  </si>
  <si>
    <t>Escola Básica de Águeda</t>
  </si>
  <si>
    <t>Escola Básica de Paredes do Bairro, Anadia</t>
  </si>
  <si>
    <t>Escola Básica de Avelãs de Cima, Anadia</t>
  </si>
  <si>
    <t>Escola Básica de Sangalhos, Anadia</t>
  </si>
  <si>
    <t>Escola Básica de Anadia</t>
  </si>
  <si>
    <t>Escola Básica de Vila Nova de Monsarros, Anadia</t>
  </si>
  <si>
    <t>Escola Básica de Tamengos, Anadia</t>
  </si>
  <si>
    <t>Escola Básica de Chãozinho, Anadia</t>
  </si>
  <si>
    <t>Escola Básica de Moita, Anadia</t>
  </si>
  <si>
    <t>Escola Básica de Aguim, Anadia</t>
  </si>
  <si>
    <t>Escola Básica de Mogofores, Anadia</t>
  </si>
  <si>
    <t>Escola Básica de Poutena, Anadia</t>
  </si>
  <si>
    <t>Escola Básica de Barrocas, Aveiro</t>
  </si>
  <si>
    <t>Escola Básica de São Jacinto, Aveiro</t>
  </si>
  <si>
    <t>Escola Básica de Santiago, Aveiro</t>
  </si>
  <si>
    <t>Escola Básica de Vera-Cruz, Aveiro</t>
  </si>
  <si>
    <t>Escola Básica de Glória, Aveiro</t>
  </si>
  <si>
    <t>Escola Básica de Esgueira, Aveiro</t>
  </si>
  <si>
    <t>Escola Básica de Quinta do Simão, Aveiro</t>
  </si>
  <si>
    <t>Escola Básica de Alumieira, Mataduços, Aveiro</t>
  </si>
  <si>
    <t>Escola Básica de Presa, Santa Joana, Aveiro</t>
  </si>
  <si>
    <t>Escola Básica de Areais, Aveiro</t>
  </si>
  <si>
    <t>Escola Básica de Solposto, Aveiro</t>
  </si>
  <si>
    <t>Escola Básica n.º 1 de São Bernardo, Aveiro</t>
  </si>
  <si>
    <t>Escola Básica de Gafanha da Encarnação-Sul, Ílhavo</t>
  </si>
  <si>
    <t>Escola Básica de Gafanha da Encarnação-Centro, Ílhavo</t>
  </si>
  <si>
    <t>Escola Básica de Gafanha da Encarnação-Norte, Ílhavo</t>
  </si>
  <si>
    <t>Escola Básica de Costa Nova do Prado, Ílhavo</t>
  </si>
  <si>
    <t>Escola Básica de Gafanha do Carmo, Ílhavo</t>
  </si>
  <si>
    <t>Escola Básica n.º 2 de Cale da Vila, Gafanha da Nazaré, Ílhavo</t>
  </si>
  <si>
    <t>Escola Básica de Farol da Barra, Gafanha da Nazaré, Ílhavo</t>
  </si>
  <si>
    <t>Escola Básica de Marinha Velha, Gafanha da Nazaré, Ílhavo</t>
  </si>
  <si>
    <t>Escola Básica n.º 1 de Cale da Vila, Gafanha da Nazaré, Ílhavo</t>
  </si>
  <si>
    <t>Escola Básica de Chave, Gafanha da Nazaré, Ílhavo</t>
  </si>
  <si>
    <t>Escola Básica de Cambeia, Gafanha da Nazaré, Ílhavo</t>
  </si>
  <si>
    <t>Escola Básica de Senhora do Pranto, Ílhavo</t>
  </si>
  <si>
    <t>Escola Básica de Chousa Velha, Ílhavo</t>
  </si>
  <si>
    <t>Escola Básica de Ílhavo</t>
  </si>
  <si>
    <t>Escola Básica de Vale de Ílhavo, Ílhavo</t>
  </si>
  <si>
    <t>Escola Básica de Presa, Ílhavo</t>
  </si>
  <si>
    <t>Escola Básica de Gafanha de Aquém, Ílhavo</t>
  </si>
  <si>
    <t>Escola Básica de Corgo Comum, Ílhavo</t>
  </si>
  <si>
    <t>Escola Básica n.º 1 de Pampilhosa, Mealhada</t>
  </si>
  <si>
    <t>Escola Básica de Luso, Mealhada</t>
  </si>
  <si>
    <t>Escola Básica de Barcouço, Mealhada</t>
  </si>
  <si>
    <t>Escola Básica de Antes, Mealhada</t>
  </si>
  <si>
    <t>Escola Básica de Casal Comba, Mealhada</t>
  </si>
  <si>
    <t>Escola Básica n.º 1 de Mealhada</t>
  </si>
  <si>
    <t>Escola Básica de Monte, Murtosa</t>
  </si>
  <si>
    <t>Escola Básica de São Silvestre, Murtosa</t>
  </si>
  <si>
    <t>Escola Básica de São João, Ovar</t>
  </si>
  <si>
    <t>Escola Básica de Habitovar, Ovar</t>
  </si>
  <si>
    <t>Escola Básica de Combatentes, Ovar</t>
  </si>
  <si>
    <t>Escola Básica de Ponte Nova, Ovar</t>
  </si>
  <si>
    <t>Escola Básica de Oliveirinha, Ovar</t>
  </si>
  <si>
    <t>Escola Básica de Furadouro, Ovar</t>
  </si>
  <si>
    <t>Escola Básica de Cabanões, Ovar</t>
  </si>
  <si>
    <t>Escola Básica de São Donato, Ovar</t>
  </si>
  <si>
    <t>Escola Básica de Paradela do Vouga, Sever do Vouga</t>
  </si>
  <si>
    <t>Escola Básica de Rocas do Vouga, Sever do Vouga</t>
  </si>
  <si>
    <t>Escola Básica de Cedrim, Sever do Vouga</t>
  </si>
  <si>
    <t>Escola Básica de Talhadas, Sever do Vouga</t>
  </si>
  <si>
    <t>Escola Básica de Sever do Vouga</t>
  </si>
  <si>
    <t>Escola Básica de Fonte de Angeão, Vagos</t>
  </si>
  <si>
    <t>Escola Básica da Gafanha da Boa Hora, Vagos</t>
  </si>
  <si>
    <t>Escola Básica de Vigia, Vagos</t>
  </si>
  <si>
    <t>Escola Básica de Calvão, Vagos</t>
  </si>
  <si>
    <t>Escola Básica de Soza, Vagos</t>
  </si>
  <si>
    <t>Escola Básica de Quintã, Vagos</t>
  </si>
  <si>
    <t>Escola Básica de Salgueiro, Vagos</t>
  </si>
  <si>
    <t>Escola Básica de Ouca, Vagos</t>
  </si>
  <si>
    <t>Escola Básica de Lombomeão, Vagos</t>
  </si>
  <si>
    <t>Escola Básica Centro Educativo de Belmonte</t>
  </si>
  <si>
    <t>Escola Básica de São Marcos, Belmonte</t>
  </si>
  <si>
    <t>Escola Básica de São Tiago, Castelo Branco</t>
  </si>
  <si>
    <t>Escola Básica de Sarzedas, Castelo Branco</t>
  </si>
  <si>
    <t>Escola Básica de Mina, Castelo Branco</t>
  </si>
  <si>
    <t>Escola Básica de Castelo, Castelo Branco</t>
  </si>
  <si>
    <t>Jardim de Infância de Salgueiro do Campo, Castelo Branco</t>
  </si>
  <si>
    <t>Escola Básica de Castelejo, Fundão</t>
  </si>
  <si>
    <t>Escola Básica de Aldeia de Joanes, Fundão</t>
  </si>
  <si>
    <t>Escola Básica de Souto da Casa, Fundão</t>
  </si>
  <si>
    <t>Escola Básica de Soalheira, Fundão</t>
  </si>
  <si>
    <t>Escola Básica de Alpedrinha, Fundão</t>
  </si>
  <si>
    <t>Escola Básica de Janeiro de Cima, Fundão</t>
  </si>
  <si>
    <t>Escola Básica Nossa Senhora da Conceição, Fundão</t>
  </si>
  <si>
    <t>Escola Básica de Tílias, Fundão</t>
  </si>
  <si>
    <t>Escola Básica de Donas, Fundão</t>
  </si>
  <si>
    <t>Escola Básica de Atalaias, Atalaia do Campo, Fundão</t>
  </si>
  <si>
    <t>Escola Básica de Alcaide, Fundão</t>
  </si>
  <si>
    <t>Escola Básica de Telhado, Fundão</t>
  </si>
  <si>
    <t>Escola Básica de Vale de Prazeres, Fundão</t>
  </si>
  <si>
    <t>Escola Básica de Cebolais de Cima e Retaxo, Castelo Branco</t>
  </si>
  <si>
    <t>Escola Básica de Quinta da Granja, Castelo Branco</t>
  </si>
  <si>
    <t>Escola Básica de Valongo, Castelo Branco</t>
  </si>
  <si>
    <t>Escola Básica de Refúgio, Covilhã</t>
  </si>
  <si>
    <t>Escola Básica D. Maria Amália Cabral Lobo Vasconcelos, Peraboa, Covilhã</t>
  </si>
  <si>
    <t>Escola Básica de Jardim, Ferro, Covilhã</t>
  </si>
  <si>
    <t>Escola Básica A Lã e a Neve, Covilhã</t>
  </si>
  <si>
    <t>Escola Básica de São Silvestre, Covilhã</t>
  </si>
  <si>
    <t>Escola Básica de Santo António, Covilhã</t>
  </si>
  <si>
    <t>Escola Básica de Rodrigo, Covilhã</t>
  </si>
  <si>
    <t>Escola Básica de Boidobra, Covilhã</t>
  </si>
  <si>
    <t>Escola Básica n.º 1 de Teixoso, Covilhã</t>
  </si>
  <si>
    <t>Escola Básica de Vale Formoso, Covilhã</t>
  </si>
  <si>
    <t>Escola Básica de Orjais, Covilhã</t>
  </si>
  <si>
    <t>Escola Básica de Verdelhos, Covilhã</t>
  </si>
  <si>
    <t>Escola Básica de Alcaria, Fundão</t>
  </si>
  <si>
    <t>Escola Básica de Salgueiro, Fundão</t>
  </si>
  <si>
    <t>Escola Básica Santa Teresinha, Fundão</t>
  </si>
  <si>
    <t>Escola Básica de Fatela, Fundão</t>
  </si>
  <si>
    <t>Escola Básica de Valverde, Fundão</t>
  </si>
  <si>
    <t>Escola Básica de Peroviseu, Fundão</t>
  </si>
  <si>
    <t>Jardim de Infância de Capinha, Fundão</t>
  </si>
  <si>
    <t>Escola Básica de Penamacor</t>
  </si>
  <si>
    <t>Escola Básica São Nuno de Santa Maria, Cernache do Bonjardim, Sertã</t>
  </si>
  <si>
    <t>Escola Básica de Castelo, Sertã</t>
  </si>
  <si>
    <t>Escola Básica de Cumeada, Sertã</t>
  </si>
  <si>
    <t>Escola Básica de Cabeçudo, Sertã</t>
  </si>
  <si>
    <t>Escola Básica de Pedrógão Pequeno, Sertã</t>
  </si>
  <si>
    <t>Escola Básica de Várzea dos Cavaleiros, Sertã</t>
  </si>
  <si>
    <t>Escola Básica de Coja, Arganil</t>
  </si>
  <si>
    <t>Escola Básica de São Martinho da Cortiça, Arganil</t>
  </si>
  <si>
    <t>Escola Básica de Sarzedo, Arganil</t>
  </si>
  <si>
    <t>Escola Básica de Pombeiro da Beira, Arganil</t>
  </si>
  <si>
    <t>Escola Básica n.º 1 de Arganil</t>
  </si>
  <si>
    <t>Escola Básica de Pomares, Arganil</t>
  </si>
  <si>
    <t>Escola Básica de Ançã, Cantanhede</t>
  </si>
  <si>
    <t>Escola Básica de Cadima, Cantanhede</t>
  </si>
  <si>
    <t>Escola Básica de Ourentã, Cantanhede</t>
  </si>
  <si>
    <t>Escola Básica de Cantanhede-Sul, Cantanhede</t>
  </si>
  <si>
    <t>Escola Básica de Cantanhede</t>
  </si>
  <si>
    <t>Escola Básica de Cordinhã, Cantanhede</t>
  </si>
  <si>
    <t>Escola Básica de Murtede, Cantanhede</t>
  </si>
  <si>
    <t>Escola Básica de Bolho-Sepins, Cantanhede</t>
  </si>
  <si>
    <t>Escola Básica de Almalaguês, Coimbra</t>
  </si>
  <si>
    <t>Escola Básica de Vendas de Ceira, Coimbra</t>
  </si>
  <si>
    <t>Escola Básica de Quinta das Flores, Coimbra</t>
  </si>
  <si>
    <t>Escola Básica de Bairro Norton de Matos, Coimbra</t>
  </si>
  <si>
    <t>Escola Básica de Torres do Mondego, Coimbra</t>
  </si>
  <si>
    <t>Escola Básica de Castelo Viegas, Coimbra</t>
  </si>
  <si>
    <t>Escola Básica de Areeiro, Coimbra</t>
  </si>
  <si>
    <t>Escola Básica de Souselas, Coimbra</t>
  </si>
  <si>
    <t>Escola Básica de São Paulo de Frades, Coimbra</t>
  </si>
  <si>
    <t>Escola Básica de Pedrulha, Coimbra</t>
  </si>
  <si>
    <t>Escola Básica de Marmeleira, Coimbra</t>
  </si>
  <si>
    <t>Escola Básica de Santa Apolónia, Coimbra</t>
  </si>
  <si>
    <t>Escola Básica de Trouxemil, Coimbra</t>
  </si>
  <si>
    <t>Escola Básica de Eiras, Coimbra</t>
  </si>
  <si>
    <t>Escola Básica de Adémia, Coimbra</t>
  </si>
  <si>
    <t>Escola Básica de Sargento-Mor, Coimbra</t>
  </si>
  <si>
    <t>Escola Básica de Larçã, Coimbra</t>
  </si>
  <si>
    <t>Escola Básica de Vilela, Coimbra</t>
  </si>
  <si>
    <t>Escola Básica de Loreto, Coimbra</t>
  </si>
  <si>
    <t>Escola Básica de Brasfemes, Coimbra</t>
  </si>
  <si>
    <t>Escola Básica de Ingote, Coimbra</t>
  </si>
  <si>
    <t>Escola Básica de Solum-Sul, Coimbra</t>
  </si>
  <si>
    <t>Escola Básica de Dianteiro, Coimbra</t>
  </si>
  <si>
    <t>Escola Básica de Tovim, Coimbra</t>
  </si>
  <si>
    <t>Escola Básica de Solum, Coimbra</t>
  </si>
  <si>
    <t>Escola Básica de Coselhas, Coimbra</t>
  </si>
  <si>
    <t>Escola Básica de Olivais, Coimbra</t>
  </si>
  <si>
    <t>Escola Básica de Montes Claros, Coimbra</t>
  </si>
  <si>
    <t>Escola Básica de Conchada, Coimbra</t>
  </si>
  <si>
    <t>Escola Básica de Santa Cruz, Coimbra</t>
  </si>
  <si>
    <t>Escola Básica n.º 3 de Condeixa-a-Nova</t>
  </si>
  <si>
    <t>Escola Básica de Belide, Condeixa-a-Nova</t>
  </si>
  <si>
    <t>Escola Básica n.º 1 de Condeixa-a-Nova</t>
  </si>
  <si>
    <t>Escola Básica de Sebal Grande, Condeixa-a-Nova</t>
  </si>
  <si>
    <t>Escola Básica de Anobra, Condeixa-a-Nova</t>
  </si>
  <si>
    <t>Escola Básica de Ega, Condeixa-a-Nova</t>
  </si>
  <si>
    <t>Escola Básica de Brenha, Figueira da Foz</t>
  </si>
  <si>
    <t>Escola Básica de Netos, Figueira da Foz</t>
  </si>
  <si>
    <t>Escola Básica de Maiorca, Figueira da Foz</t>
  </si>
  <si>
    <t>Escola Básica de Santana, Figueira da Foz</t>
  </si>
  <si>
    <t>Escola Básica de Vigários, Moinhos da Gândara, Figueira da Foz</t>
  </si>
  <si>
    <t>Escola Básica de Bom Sucesso, Figueira da Foz</t>
  </si>
  <si>
    <t>Escola Básica de Quiaios, Figueira da Foz</t>
  </si>
  <si>
    <t>Escola Básica de Alhadas, Figueira da Foz</t>
  </si>
  <si>
    <t>Escola Básica de Vila Verde, Figueira da Foz</t>
  </si>
  <si>
    <t>Escola Básica de Castelo, Buarcos, Figueira da Foz</t>
  </si>
  <si>
    <t>Escola Básica de Serrado, Buarcos, Figueira da Foz</t>
  </si>
  <si>
    <t>Escola Básica de Leirosa, Figueira da Foz</t>
  </si>
  <si>
    <t>Escola Básica de Costa de Lavos, Figueira da Foz</t>
  </si>
  <si>
    <t>Escola Básica de Paião, Figueira da Foz</t>
  </si>
  <si>
    <t>Escola Básica de Marinha das Ondas, Figueira da Foz</t>
  </si>
  <si>
    <t>Escola Básica de Carvalhais, Figueira da Foz</t>
  </si>
  <si>
    <t>Escola Básica de Santa Luzia, Figueira da Foz</t>
  </si>
  <si>
    <t>Escola Básica de Alqueidão, Figueira da Foz</t>
  </si>
  <si>
    <t>Escola Básica de Regalheiras, Figueira da Foz</t>
  </si>
  <si>
    <t>Escola Básica de Sobral, Figueira da Foz</t>
  </si>
  <si>
    <t>Escola Básica de São Julião, Tavarede, Figueira da Foz</t>
  </si>
  <si>
    <t>Escola Básica de Viso, Figueira da Foz</t>
  </si>
  <si>
    <t>Escola Básica de Gala, Figueira da Foz</t>
  </si>
  <si>
    <t>Escola Básica Rui Martins, Figueira da Foz</t>
  </si>
  <si>
    <t>Escola Básica de Abadias, Figueira da Foz</t>
  </si>
  <si>
    <t>Escola Básica de Santa Rita, Lousã</t>
  </si>
  <si>
    <t>Escola Básica de Casal de Santo António, Lousã</t>
  </si>
  <si>
    <t>Escola Básica de Miranda do Corvo</t>
  </si>
  <si>
    <t>Escola Básica de Rio de Vide, Miranda do Corvo</t>
  </si>
  <si>
    <t>Escola Básica de Semide, Miranda do Corvo</t>
  </si>
  <si>
    <t>Escola Básica de Moinhos, Miranda do Corvo</t>
  </si>
  <si>
    <t>Escola Básica de Vila Nova, Miranda do Corvo</t>
  </si>
  <si>
    <t>Escola Básica de Pereira, Miranda do Corvo</t>
  </si>
  <si>
    <t>Escola Básica de Lamas, Miranda do Corvo</t>
  </si>
  <si>
    <t>Escola Básica de Seixo, Montemor-o-Velho</t>
  </si>
  <si>
    <t>Escola Básica de Viso, Montemor-o-Velho</t>
  </si>
  <si>
    <t>Escola Básica de Carapinheira, Montemor-o-Velho</t>
  </si>
  <si>
    <t>Escola Básica de Tentúgal, Montemor-o-Velho</t>
  </si>
  <si>
    <t>Escola Básica de Meãs do Campo, Montemor-o-Velho</t>
  </si>
  <si>
    <t>Escola Básica de Gesteira, Soure</t>
  </si>
  <si>
    <t>Escola Básica de Sobral, Soure</t>
  </si>
  <si>
    <t>Escola Básica de Marco, Coles de Samuel, Soure</t>
  </si>
  <si>
    <t>Escola Básica de Vila Nova de Anços, Soure</t>
  </si>
  <si>
    <t>Escola Básica de Alfarelos, Soure</t>
  </si>
  <si>
    <t>Escola Básica de Tapeus, Soure</t>
  </si>
  <si>
    <t>Escola Básica de Figueiró do Campo, Soure</t>
  </si>
  <si>
    <t>Escola Básica de Vinha da Rainha, Soure</t>
  </si>
  <si>
    <t>Escola Básica de Degracias, Soure</t>
  </si>
  <si>
    <t>Escola Básica de Granja do Ulmeiro, Soure</t>
  </si>
  <si>
    <t>Escola Básica n.º 1 de Tábua</t>
  </si>
  <si>
    <t>Escola Básica de Mouronho, Tábua</t>
  </si>
  <si>
    <t>Escola Básica de Miuzela, Almeida</t>
  </si>
  <si>
    <t>Escola Básica de Gonçalo, Guarda</t>
  </si>
  <si>
    <t>Escola Básica Santa Zita, Guarda</t>
  </si>
  <si>
    <t>Escola Básica de Maçainhas, Guarda</t>
  </si>
  <si>
    <t>Escola Básica de Videmonte, Guarda</t>
  </si>
  <si>
    <t>Escola Básica de Famalicão, Guarda</t>
  </si>
  <si>
    <t>Escola Básica de Lameirinhas, Guarda</t>
  </si>
  <si>
    <t>Escola Básica de Trinta, Guarda</t>
  </si>
  <si>
    <t>Escola Básica Adães Bermudes, Guarda</t>
  </si>
  <si>
    <t>Escola Básica Augusto Gil, Guarda</t>
  </si>
  <si>
    <t>Escola Básica de Espírito Santo, Guarda</t>
  </si>
  <si>
    <t>Escola Básica de Bonfim, Guarda</t>
  </si>
  <si>
    <t>Escola Básica de Bendada, Sabugal</t>
  </si>
  <si>
    <t>Escola Básica de Cerdeira, Sabugal</t>
  </si>
  <si>
    <t>Escola Básica de Ruvina, Sabugal</t>
  </si>
  <si>
    <t>Escola Básica de Aldeia de Santo António, Sabugal</t>
  </si>
  <si>
    <t>Escola Básica de Aldeia Velha, Sabugal</t>
  </si>
  <si>
    <t>Escola Básica de Souto, Sabugal</t>
  </si>
  <si>
    <t>Escola Básica de Cogula, Trancoso</t>
  </si>
  <si>
    <t>Escola Básica de Palhais, Trancoso</t>
  </si>
  <si>
    <t>Escola Básica de Freches, Trancoso</t>
  </si>
  <si>
    <t>Escola Básica de Freixedas, Pinhel</t>
  </si>
  <si>
    <t>Escola Básica n.º 1 de Pinhel</t>
  </si>
  <si>
    <t>Escola Básica de Lagarinhos, Gouveia</t>
  </si>
  <si>
    <t>Escola Básica de Folgosinho, Gouveia</t>
  </si>
  <si>
    <t>Escola Básica de Moimenta da Serra, Gouveia</t>
  </si>
  <si>
    <t>Escola Básica de Melo, Gouveia</t>
  </si>
  <si>
    <t>Escola Básica de São Paio, Gouveia</t>
  </si>
  <si>
    <t>Escola Básica de Paços da Serra, Gouveia</t>
  </si>
  <si>
    <t>Escola Básica de Maçãs de Dona Maria, Alvaiázere</t>
  </si>
  <si>
    <t>Escola Básica de Alvaiázere</t>
  </si>
  <si>
    <t>Escola Básica de Abiul, Pombal</t>
  </si>
  <si>
    <t>Escola Básica de Redinha, Pombal</t>
  </si>
  <si>
    <t>Escola Básica de Barrocal, Pombal</t>
  </si>
  <si>
    <t>Escola Básica de Louriçal, Pombal</t>
  </si>
  <si>
    <t>Escola Básica de Pombal</t>
  </si>
  <si>
    <t>Escola Básica de Vila Cã, Pombal</t>
  </si>
  <si>
    <t>Escola Básica de Almagreira, Pombal</t>
  </si>
  <si>
    <t>Escola Básica de Pelariga, Pombal</t>
  </si>
  <si>
    <t>Escola Básica de Machada, Pombal</t>
  </si>
  <si>
    <t>Escola Básica de Vicentes, Pombal</t>
  </si>
  <si>
    <t>Escola Básica de Moita do Boi, Pombal</t>
  </si>
  <si>
    <t>Escola Básica Conde de Castelo Melhor, Pombal</t>
  </si>
  <si>
    <t>Escola Básica de Vidigal, Leiria</t>
  </si>
  <si>
    <t>Escola Básica de Courelas, Leiria</t>
  </si>
  <si>
    <t>Escola Básica de Arrabal, Leiria</t>
  </si>
  <si>
    <t>Escola Básica de Touria, Leiria</t>
  </si>
  <si>
    <t>Escola Básica de Andrinos, Leiria</t>
  </si>
  <si>
    <t>Escola Básica de Branca, Leiria</t>
  </si>
  <si>
    <t>Escola Básica de Arrabalde, Leiria</t>
  </si>
  <si>
    <t>Escola Básica de Capuchos, Leiria</t>
  </si>
  <si>
    <t>Escola Básica de Barosa, Leiria</t>
  </si>
  <si>
    <t>Escola Básica de Amarela, Leiria</t>
  </si>
  <si>
    <t>Escola Básica de Guimarota, Leiria</t>
  </si>
  <si>
    <t>Escola Básica de Barreira, Leiria</t>
  </si>
  <si>
    <t>Escola Básica de Parceiros, Leiria</t>
  </si>
  <si>
    <t>Escola Básica de Reixida, Leiria</t>
  </si>
  <si>
    <t>Escola Básica de Azoia, Leiria</t>
  </si>
  <si>
    <t>Escola Básica de Cruz de Areia, Leiria</t>
  </si>
  <si>
    <t>Escola Básica João Beare, Marinha Grande</t>
  </si>
  <si>
    <t>Escola Básica de Amieira, Marinha Grande</t>
  </si>
  <si>
    <t>Escola Básica de Pilado, Marinha Grande</t>
  </si>
  <si>
    <t>Escola Básica de Engenho, Marinha Grande</t>
  </si>
  <si>
    <t>Escola Básica de Picassinos, Marinha Grande</t>
  </si>
  <si>
    <t>Escola Básica de Cumeira, Marinha Grande</t>
  </si>
  <si>
    <t>Escola Básica de Albergaria, Marinha Grande</t>
  </si>
  <si>
    <t>Escola Básica de Trutas, Marinha Grande</t>
  </si>
  <si>
    <t>Escola Básica de Moita, Marinha Grande</t>
  </si>
  <si>
    <t>Escola Básica de Várzea, Marinha Grande</t>
  </si>
  <si>
    <t>Escola Básica Prof. Francisco Veríssimo, Marinha Grande</t>
  </si>
  <si>
    <t>Escola Básica de Amieirinha, Marinha Grande</t>
  </si>
  <si>
    <t>Escola Básica de Fonte Santa, Marinha Grande</t>
  </si>
  <si>
    <t>Escola Básica de Casal do Malta, Marinha Grande</t>
  </si>
  <si>
    <t>Escola Básica de Ilha, Pombal</t>
  </si>
  <si>
    <t>Escola Básica de Guia, Pombal</t>
  </si>
  <si>
    <t>Escola Básica de Vieirinhos, Pombal</t>
  </si>
  <si>
    <t>Escola Básica de Mata Mourisca, Pombal</t>
  </si>
  <si>
    <t>Escola Básica de Carriço, Pombal</t>
  </si>
  <si>
    <t>Escola Básica Nuno Álvares, Carregal do Sal</t>
  </si>
  <si>
    <t>Escola Básica de Lamas, Castro Daire</t>
  </si>
  <si>
    <t>Escola Básica de Parada de Ester, Castro Daire</t>
  </si>
  <si>
    <t>Escola Básica de Lamelas de Cá, Castro Daire</t>
  </si>
  <si>
    <t>Escola Básica de Póvoa do Veado, Castro Daire</t>
  </si>
  <si>
    <t>Escola Básica de Alva, Castro Daire</t>
  </si>
  <si>
    <t>Escola Básica de Picão, Castro Daire</t>
  </si>
  <si>
    <t>Escola Básica de Carvalhas, Castro Daire</t>
  </si>
  <si>
    <t>Escola Básica de Mezio, Castro Daire</t>
  </si>
  <si>
    <t>Escola Básica de Termas do Carvalhal, Castro Daire</t>
  </si>
  <si>
    <t>Escola Básica do Fojo, Canas de Senhorim, Nelas</t>
  </si>
  <si>
    <t>Escola Básica da Feira, Canas de Senhorim, Nelas</t>
  </si>
  <si>
    <t>Escola Básica de Vale de Madeiros, Nelas</t>
  </si>
  <si>
    <t>Escola Básica de Aguieira, Nelas</t>
  </si>
  <si>
    <t>Escola Básica de Lapa do Lobo, Nelas</t>
  </si>
  <si>
    <t>Escola Básica de Nelas</t>
  </si>
  <si>
    <t>Escola Básica de Santar, Nelas</t>
  </si>
  <si>
    <t>Escola Básica de Vilar Seco, Nelas</t>
  </si>
  <si>
    <t>Escola Básica de Carvalhal Redondo, Nelas</t>
  </si>
  <si>
    <t>Escola Básica de Oliveira de Frades</t>
  </si>
  <si>
    <t>Escola Básica de Arcozelo das Maias, Oliveira de Frades</t>
  </si>
  <si>
    <t>Escola Básica de Ribeiradio, Oliveira de Frades</t>
  </si>
  <si>
    <t>Escola Básica n.º 1 de São Pedro do Sul</t>
  </si>
  <si>
    <t>Escola Básica de Figueiredo de Alva, São Pedro do Sul</t>
  </si>
  <si>
    <t>Escola Básica de Sul, São Pedro do Sul</t>
  </si>
  <si>
    <t>Escola Básica de Vila Maior, São Pedro do Sul</t>
  </si>
  <si>
    <t>Escola Básica de Pindelo dos Milagres, São Pedro do Sul</t>
  </si>
  <si>
    <t>Escola Básica de Santa Comba Dão-Centro</t>
  </si>
  <si>
    <t>Escola Básica de Santa Comba Dão-Sul</t>
  </si>
  <si>
    <t>Escola Básica de Santa Comba Dão-Norte</t>
  </si>
  <si>
    <t>Escola Básica de Canas de Santa Maria, Tondela</t>
  </si>
  <si>
    <t>Escola Básica de Adiça, Tondela</t>
  </si>
  <si>
    <t>Escola Básica de Outeiro de Baixo, Tondela</t>
  </si>
  <si>
    <t>Escola Básica de Tonda, Tondela</t>
  </si>
  <si>
    <t>Escola Básica de São Miguel do Outeiro, Tondela</t>
  </si>
  <si>
    <t>Escola Básica de Molelos, Tondela</t>
  </si>
  <si>
    <t>Escola Básica de Lobão da Beira, Tondela</t>
  </si>
  <si>
    <t>Escola Básica de São Salvador, Viseu</t>
  </si>
  <si>
    <t>Escola Básica de S. Miguel, Viseu</t>
  </si>
  <si>
    <t>Escola Básica de São Martinho de Orgens, Viseu</t>
  </si>
  <si>
    <t>Escola Básica de Avenida, Viseu</t>
  </si>
  <si>
    <t>Escola Básica de Santiago, Viseu</t>
  </si>
  <si>
    <t>Escola Básica de Vildemoinhos, Viseu</t>
  </si>
  <si>
    <t>Escola Básica de Ribeira, Viseu</t>
  </si>
  <si>
    <t>Escola Básica Maria Cecília Correia, Viseu</t>
  </si>
  <si>
    <t>Escola Básica do Bairro Municipal, Viseu</t>
  </si>
  <si>
    <t>Escola Básica Aquilino Ribeiro, Ranhados, Viseu</t>
  </si>
  <si>
    <t>Escola Básica de Vila Chã de Sá, Viseu</t>
  </si>
  <si>
    <t>Escola Básica de São João de Lourosa, Viseu</t>
  </si>
  <si>
    <t>Escola Básica de Oliveira de Barreiros, Viseu</t>
  </si>
  <si>
    <t>Escola Básica de Jugueiros, Viseu</t>
  </si>
  <si>
    <t>Escola Básica de Loureiro de Silgueiros, Viseu</t>
  </si>
  <si>
    <t>Escola Básica de Fail, Viseu</t>
  </si>
  <si>
    <t>Escola Básica de Passos de Silgueiros, Viseu</t>
  </si>
  <si>
    <t>Escola Básica de Teivas, Viseu</t>
  </si>
  <si>
    <t>Escola Básica de Paradinha, Viseu</t>
  </si>
  <si>
    <t>Escola Básica de Repeses, Viseu</t>
  </si>
  <si>
    <t>Escola Básica Mestre Arnaldo Malho, Rio de Loba, Viseu</t>
  </si>
  <si>
    <t>Escola Básica de Santa Eugénia, Viso, Viseu</t>
  </si>
  <si>
    <t>Escola Básica de Nesprido, Viseu</t>
  </si>
  <si>
    <t>Escola Básica de Gumirães, Viseu</t>
  </si>
  <si>
    <t>Escola Básica de Fragosela de Cima, Viseu</t>
  </si>
  <si>
    <t>Escola Básica de Barbeita, Viseu</t>
  </si>
  <si>
    <t>Escola Básica de Santos Evos, Viseu</t>
  </si>
  <si>
    <t>Escola Básica de Póvoa de Sobrinhos, Viseu</t>
  </si>
  <si>
    <t>Escola Básica de Povolide, Viseu</t>
  </si>
  <si>
    <t>Escola Básica de Vila Cova à Coelheira, Vila Nova de Paiva</t>
  </si>
  <si>
    <t>Escola Básica de Vila Nova de Paiva</t>
  </si>
  <si>
    <t>Escola Básica de Touro, Vila Nova de Paiva</t>
  </si>
  <si>
    <t>Escola Básica de Moimenta do Dão, Mangualde</t>
  </si>
  <si>
    <t>Escola Básica de Chãs de Tavares, Mangualde</t>
  </si>
  <si>
    <t>Escola Básica de Fagilde, Mangualde</t>
  </si>
  <si>
    <t>Escola Básica de Santiago de Cassurrães, Mangualde</t>
  </si>
  <si>
    <t>Escola Básica de Mesquitela, Mangualde</t>
  </si>
  <si>
    <t>Escola Básica de Tibaldinho, Mangualde</t>
  </si>
  <si>
    <t>Escola Básica de Penacova</t>
  </si>
  <si>
    <t>Escola Básica de Seixo, Penacova</t>
  </si>
  <si>
    <t>Escola Básica de Aveleira, Penacova</t>
  </si>
  <si>
    <t>Escola Básica de Lorvão, Penacova</t>
  </si>
  <si>
    <t>Escola Básica Joaquim de Oliveira Marques, Penacova</t>
  </si>
  <si>
    <t>Escola Básica de Sátão</t>
  </si>
  <si>
    <t>Escola Básica de Rãs, Sátão</t>
  </si>
  <si>
    <t>Escola Básica de Abrunhosa, Sátão</t>
  </si>
  <si>
    <t>Escola Básica de Santiago, Seia</t>
  </si>
  <si>
    <t>Escola Básica de Seia</t>
  </si>
  <si>
    <t>Escola Básica de São Romão, Seia</t>
  </si>
  <si>
    <t>Escola Básica de Campo Grande, Esmoriz, Ovar</t>
  </si>
  <si>
    <t>Escola Básica de Torre, Esmoriz, Ovar</t>
  </si>
  <si>
    <t>Escola Básica de Praia, Esmoriz, Ovar</t>
  </si>
  <si>
    <t>Escola Básica de Vinha, Esmoriz, Ovar</t>
  </si>
  <si>
    <t>Escola Básica de Estrada, Maceda, Ovar</t>
  </si>
  <si>
    <t>Escola Básica de Relva, Esmoriz, Ovar</t>
  </si>
  <si>
    <t>Escola Básica de Gavinho, Cortegaça, Ovar</t>
  </si>
  <si>
    <t>Escola Básica de Outeiral, Ovar</t>
  </si>
  <si>
    <t>Escola Básica de Murteira, Ovar</t>
  </si>
  <si>
    <t>Escola Básica de Regedoura, Válega, Ovar</t>
  </si>
  <si>
    <t>Escola Básica António Graça, Barrô, Águeda</t>
  </si>
  <si>
    <t>Escola Básica de Travassô, Águeda</t>
  </si>
  <si>
    <t>Escola Básica de Aguada de Baixo, Águeda</t>
  </si>
  <si>
    <t>Escola Básica de Bairro Azul, São Silvestre, Coimbra</t>
  </si>
  <si>
    <t>Escola Básica de Cernache, Coimbra</t>
  </si>
  <si>
    <t>Escola Básica de Antuzede, Coimbra</t>
  </si>
  <si>
    <t>Escola Básica n.º 1 de São Silvestre, Coimbra</t>
  </si>
  <si>
    <t>Escola Básica de Casconha, Coimbra</t>
  </si>
  <si>
    <t>Escola Básica de Palheira, Coimbra</t>
  </si>
  <si>
    <t>Escola Básica de São Bartolomeu, Coimbra</t>
  </si>
  <si>
    <t>Escola Básica de Vila Verde, Coimbra</t>
  </si>
  <si>
    <t>Escola Básica de Feteira, Coimbra</t>
  </si>
  <si>
    <t>Escola Básica de São João do Campo, Coimbra</t>
  </si>
  <si>
    <t>Escola Básica de Almedina, Coimbra</t>
  </si>
  <si>
    <t>Escola Básica de Vera Cruz, Coimbra</t>
  </si>
  <si>
    <t>Escola Básica de São Martinho de Árvore, Coimbra</t>
  </si>
  <si>
    <t>Escola Básica de Assafarge, Coimbra</t>
  </si>
  <si>
    <t>Escola Básica de Antanhol, Coimbra</t>
  </si>
  <si>
    <t>Escola Básica de Ribeira de Frades, Coimbra</t>
  </si>
  <si>
    <t>Escola Básica de Espírito Santo das Touregas, Coimbra</t>
  </si>
  <si>
    <t>Escola Básica de Cruz de Morouços, Coimbra</t>
  </si>
  <si>
    <t>Escola Básica de Casais, Casais do Campo, Coimbra</t>
  </si>
  <si>
    <t>Escola Básica n.º 1 de Taveiro, Coimbra</t>
  </si>
  <si>
    <t>Escola Básica de Ameal, Coimbra</t>
  </si>
  <si>
    <t>Escola Básica de São Martinho do Bispo, Coimbra</t>
  </si>
  <si>
    <t>Escola Básica de Arzila, Coimbra</t>
  </si>
  <si>
    <t>Escola Básica de Almas de Freire, Coimbra</t>
  </si>
  <si>
    <t>Escola Básica de Póvoa, Coimbra</t>
  </si>
  <si>
    <t>Escola Básica de Fala, Coimbra</t>
  </si>
  <si>
    <t>Escola Básica de Vilar de Besteiros, Tondela</t>
  </si>
  <si>
    <t>Escola Básica de São João do Monte, Tondela</t>
  </si>
  <si>
    <t>Escola Básica de Tourigo, Tondela</t>
  </si>
  <si>
    <t>Escola Básica n.º 1 de Oliveira do Hospital</t>
  </si>
  <si>
    <t>Escola Básica de Seixo da Beira, Oliveira do Hospital</t>
  </si>
  <si>
    <t>Escola Básica de Travanca de Lagos, Oliveira do Hospital</t>
  </si>
  <si>
    <t>Escola Básica de Lourosa, Oliveira do Hospital</t>
  </si>
  <si>
    <t>Escola Básica de Nogueira do Cravo, Oliveira do Hospital</t>
  </si>
  <si>
    <t>Escola Básica de São Paio de Gramaços, Oliveira do Hospital</t>
  </si>
  <si>
    <t>Escola Básica de Bobadela, Oliveira do Hospital</t>
  </si>
  <si>
    <t>Escola Básica de Porto da Carne, Guarda</t>
  </si>
  <si>
    <t>Escola Básica de Sequeira, Guarda</t>
  </si>
  <si>
    <t>Escola Básica de Bairro da Luz, Guarda</t>
  </si>
  <si>
    <t>Escola Básica de Alfarazes, Guarda</t>
  </si>
  <si>
    <t>Jardim de Infância de Vila Fernando, Guarda</t>
  </si>
  <si>
    <t>Escola Básica de Estação, Guarda</t>
  </si>
  <si>
    <t>Escola Básica de Póvoa do Mileu, Guarda</t>
  </si>
  <si>
    <t>Escola Básica de Rochoso, Guarda</t>
  </si>
  <si>
    <t>Escola Básica de Barracão, Guarda</t>
  </si>
  <si>
    <t>Escola Básica de Pêra do Moço, Guarda</t>
  </si>
  <si>
    <t>Escola Básica de Bairro do Pinheiro, Guarda</t>
  </si>
  <si>
    <t>Escola Básica de Castanheira, Guarda</t>
  </si>
  <si>
    <t>Escola Básica de Malpica do Tejo, Castelo Branco</t>
  </si>
  <si>
    <t>Escola Básica Nossa Senhora da Piedade, Castelo Branco</t>
  </si>
  <si>
    <t>Escola Básica de Boa Esperança, Castelo Branco</t>
  </si>
  <si>
    <t>Escola Básica de Escalos de Baixo, Castelo Branco</t>
  </si>
  <si>
    <t>Escola Básica de Unhais da Serra, Covilhã</t>
  </si>
  <si>
    <t>Escola Básica de Cortes, Covilhã</t>
  </si>
  <si>
    <t>Escola Básica de Barroca Grande, Covilhã</t>
  </si>
  <si>
    <t>Escola Básica de Largo da Feira, Tortosendo, Covilhã</t>
  </si>
  <si>
    <t>Jardim de Infância de São Jorge da Beira, Covilhã</t>
  </si>
  <si>
    <t>Escola Básica n.º 1 de Paúl, Covilhã</t>
  </si>
  <si>
    <t>Escola Básica de Montes Hermínios, Tortosendo, Covilhã</t>
  </si>
  <si>
    <t>Escola Básica de Dominguizo, Covilhã</t>
  </si>
  <si>
    <t>Escola Básica de Peso, Covilhã</t>
  </si>
  <si>
    <t>Jardim de Infância de Coutada, Covilhã</t>
  </si>
  <si>
    <t>Escola Básica de Vales do Rio, Covilhã</t>
  </si>
  <si>
    <t>Escola Básica da Estrada, Peniche</t>
  </si>
  <si>
    <t>Escola Básica n.º 1 de Ferrel, Peniche</t>
  </si>
  <si>
    <t>Escola Básica da Serra de El-Rei, Peniche</t>
  </si>
  <si>
    <t>Escola Básica de Geraldes, Peniche</t>
  </si>
  <si>
    <t>Escola Básica n.º 1 de Atouguia da Baleia, Peniche</t>
  </si>
  <si>
    <t>Escola Básica da Bufarda, Peniche</t>
  </si>
  <si>
    <t>Escola Básica de Espite, Ourém</t>
  </si>
  <si>
    <t>Escola Básica da Mata, Ourém</t>
  </si>
  <si>
    <t>Escola Básica de Casal dos Bernardos, Ourém</t>
  </si>
  <si>
    <t>Escola Básica de Rio de Couros, Ourém</t>
  </si>
  <si>
    <t>Escola Básica da Urqueira Norte, Amieira, Ourém</t>
  </si>
  <si>
    <t>Escola Básica da Caridade, Ourém</t>
  </si>
  <si>
    <t>Escola Básica Ourém Nascente, Ourém</t>
  </si>
  <si>
    <t>Escola Básica Santa Teresa, Ourém</t>
  </si>
  <si>
    <t>Escola Básica de Atouguia, Ourém</t>
  </si>
  <si>
    <t>Escola Básica das Misericórdias, Ourém</t>
  </si>
  <si>
    <t>Escola Básica de Arcena, Vila Franca de Xira</t>
  </si>
  <si>
    <t>Escola Básica de Turquel, Alcobaça</t>
  </si>
  <si>
    <t>Escola Básica do Vimeiro, Alcobaça</t>
  </si>
  <si>
    <t>Escola Básica n.º 1 de Benedita, Alcobaça</t>
  </si>
  <si>
    <t>Escola Básica de Ribafria, Alcobaça</t>
  </si>
  <si>
    <t>Escola Básica do Casal do Sapo (Fontainhas), Sesimbra</t>
  </si>
  <si>
    <t>Escola Básica de Pegões Cruzamento, Pegões, Montijo</t>
  </si>
  <si>
    <t>Escola Básica de Craveira do Norte, Montijo</t>
  </si>
  <si>
    <t>Escola Básica de Foros da Craveira do Norte, Afonsos, Montijo</t>
  </si>
  <si>
    <t>Escola Básica de Foros do Trapo, Montijo</t>
  </si>
  <si>
    <t>Escola Básica de Pegões Velhos, Montijo</t>
  </si>
  <si>
    <t>Escola Básica de Canha, Montijo</t>
  </si>
  <si>
    <t>Escola Básica da Ericeira, Mafra</t>
  </si>
  <si>
    <t>Escola Básica da Freguesia da Encarnação, Encarnação, Mafra</t>
  </si>
  <si>
    <t>Escola Básica da Freguesia de Santo Isidoro, Lagoa, Mafra</t>
  </si>
  <si>
    <t>Escola Básica da Freguesia da Carvoeira, Fonte Boa da Brincosa, Mafra</t>
  </si>
  <si>
    <t>Escola Básica de Santa Margarida da Coutada, Constância</t>
  </si>
  <si>
    <t>Escola Básica de Constância</t>
  </si>
  <si>
    <t>Escola Básica de Montalvo, Constância</t>
  </si>
  <si>
    <t>Escola Básica n.º 1 do Carregado, Alenquer</t>
  </si>
  <si>
    <t>Escola Básica de Cadafais, Alenquer</t>
  </si>
  <si>
    <t>Escola Básica Professora Manuela Fonseca, Barreiro</t>
  </si>
  <si>
    <t>Escola Básica n.º 72 de Lisboa</t>
  </si>
  <si>
    <t>Escola Básica Engenheiro Ressano Garcia, Lisboa</t>
  </si>
  <si>
    <t>Escola Básica Rainha Santa Isabel, Lisboa</t>
  </si>
  <si>
    <t>Escola Básica Orlando Gonçalves, Alfornelos, Amadora</t>
  </si>
  <si>
    <t>Escola Básica Alice Leite, Alfornelos, Amadora</t>
  </si>
  <si>
    <t>Escola Básica Santos Mattos, Venda Nova, Amadora</t>
  </si>
  <si>
    <t>Escola Básica Maria Irene Lopes de Azevedo, Venda Nova, Amadora</t>
  </si>
  <si>
    <t>Escola Básica n.º 1 da Trafaria, Almada</t>
  </si>
  <si>
    <t>Escola Básica n.º 3 da Trafaria, Almada</t>
  </si>
  <si>
    <t>Escola Básica Cremilde Castro e Norvinda Silva, Almada</t>
  </si>
  <si>
    <t>Escola Básica do Casal do Cotão, Sintra</t>
  </si>
  <si>
    <t>Escola Básica n.º 2 de São Marcos, Sintra</t>
  </si>
  <si>
    <t>Escola Básica n.º 1 de São Marcos, Sintra</t>
  </si>
  <si>
    <t>Escola Básica Miquelina Pombo, Almada</t>
  </si>
  <si>
    <t>Escola Básica n.º 3 de Monte da Caparica, Almada</t>
  </si>
  <si>
    <t>Escola Básica da Fonte Santa, Almada</t>
  </si>
  <si>
    <t>Escola Básica Rogério Ribeiro, Pragal, Almada</t>
  </si>
  <si>
    <t>Escola Básica n.º 1 de Monte da Caparica, Almada</t>
  </si>
  <si>
    <t>Escola Básica de Alvorninha, Caldas da Rainha</t>
  </si>
  <si>
    <t>Escola Básica de A-dos-Francos, Caldas da Rainha</t>
  </si>
  <si>
    <t>Escola Básica de São Gregório, Caldas da Rainha</t>
  </si>
  <si>
    <t>Escola Básica de Relvas, Caldas da Rainha</t>
  </si>
  <si>
    <t>Escola Básica de Casais da Serra, Caldas da Rainha</t>
  </si>
  <si>
    <t>Escola Básica do Carvalhal Benfeito, Caldas da Rainha</t>
  </si>
  <si>
    <t>Escola Básica n.º 1 de Fazendas de Almeirim, Almeirim</t>
  </si>
  <si>
    <t>Escola Básica de Paço dos Negros, Almeirim</t>
  </si>
  <si>
    <t>Escola Básica da Quinta Grande, Alfragide, Amadora</t>
  </si>
  <si>
    <t>Escola Básica do Alto do Moinho, Zambujal, Amadora</t>
  </si>
  <si>
    <t>Escola Básica de Alfragide, Amadora</t>
  </si>
  <si>
    <t>Escola Básica do Norte, Nazaré</t>
  </si>
  <si>
    <t>Escola Básica de Famalicão, Nazaré</t>
  </si>
  <si>
    <t>Escola Básica de Valado dos Frades, Nazaré</t>
  </si>
  <si>
    <t>Escola Básica n.º 2 da Serras das Minas, Sintra</t>
  </si>
  <si>
    <t>Escola Básica n.º 2 de Rio de Mouro, Sintra</t>
  </si>
  <si>
    <t>Escola Básica n.º 2 da Rinchoa, Sintra</t>
  </si>
  <si>
    <t>Escola Básica n.º 1 de Rio de Mouro, Sintra</t>
  </si>
  <si>
    <t>Escola Básica de Mouriscas, Abrantes</t>
  </si>
  <si>
    <t>Escola Básica de Alvega, Abrantes</t>
  </si>
  <si>
    <t>Escola Básica Maria Lucília Moita, Abrantes</t>
  </si>
  <si>
    <t>Escola Básica de Bemposta, Abrantes</t>
  </si>
  <si>
    <t>Escola Básica do Pego, Abrantes</t>
  </si>
  <si>
    <t>Escola Básica Rossio ao Sul do Tejo, Abrantes</t>
  </si>
  <si>
    <t>Escola Básica Maria de Lourdes Pintasilgo, Abrantes</t>
  </si>
  <si>
    <t>Escola Básica n.º 2 de Porto Alto, Benavente</t>
  </si>
  <si>
    <t>Escola Básica de Acácias, Samora Correia, Benavente</t>
  </si>
  <si>
    <t>Escola Básica de Fonte dos Escudeiros, Samora Correia, Benavente</t>
  </si>
  <si>
    <t>Escola Básica de Granho, Salvaterra de Magos</t>
  </si>
  <si>
    <t>Escola Básica de Muge, Salvaterra de Magos</t>
  </si>
  <si>
    <t>Escola Básica de Glória do Ribatejo, Salvaterra de Magos</t>
  </si>
  <si>
    <t>Escola Básica n.º 1 de Marinhais, Salvaterra de Magos</t>
  </si>
  <si>
    <t>Escola Básica de Foros do Rebocho, Coruche</t>
  </si>
  <si>
    <t>Escola Básica da Lamarosa, Coruche</t>
  </si>
  <si>
    <t>Escola Básica de Fajarda, Coruche</t>
  </si>
  <si>
    <t>Escola Básica n.º 1 de Coruche</t>
  </si>
  <si>
    <t>Escola Básica de Santana do Mato, Coruche</t>
  </si>
  <si>
    <t>Escola Básica de Azervadinha, Montinhos dos Pegos, Coruche</t>
  </si>
  <si>
    <t>Escola Básica do Biscainho, Coruche</t>
  </si>
  <si>
    <t>Escola Básica de Erra, Coruche</t>
  </si>
  <si>
    <t>Escola Básica de Foros da Branca, Branca, Coruche</t>
  </si>
  <si>
    <t>Escola Básica de Casais do Vale da Pedra, Cartaxo</t>
  </si>
  <si>
    <t>Escola Básica da Ereira, Cartaxo</t>
  </si>
  <si>
    <t>Escola Básica de Casais Penedos, Cartaxo</t>
  </si>
  <si>
    <t>Escola Básica de Vale da Pinta, Cartaxo</t>
  </si>
  <si>
    <t>Escola Básica da Lapa, Cartaxo</t>
  </si>
  <si>
    <t>Escola Básica de Vila Nova da Barquinha</t>
  </si>
  <si>
    <t>Escola Básica da Praia do Ribatejo, Vila Nova da Barquinha</t>
  </si>
  <si>
    <t>Escola Básica n.º 1 de Alcanede, Santarém</t>
  </si>
  <si>
    <t>Escola Básica de Pernes, Santarém</t>
  </si>
  <si>
    <t>Escola Básica de Azoia de Cima, Santarém</t>
  </si>
  <si>
    <t>Escola Básica de Tremês, Santarém</t>
  </si>
  <si>
    <t>Escola Básica de Tojosa, Santarém</t>
  </si>
  <si>
    <t>Escola Básica de Advagar, Santarém</t>
  </si>
  <si>
    <t>Escola Básica de Amiais de Cima, Santarém</t>
  </si>
  <si>
    <t>Escola Básica de Abrã, Santarém</t>
  </si>
  <si>
    <t>Escola Básica de Casével, Santarém</t>
  </si>
  <si>
    <t>Escola Básica de Amiais de Baixo, Santarém</t>
  </si>
  <si>
    <t>Jardim de Infância de Gançaria, Santarém</t>
  </si>
  <si>
    <t>Escola Básica de Arneiro das Milhariças, Santarém</t>
  </si>
  <si>
    <t>Escola Básica de Assentis e Chancelaria, Outeiro Grande, Torres Novas</t>
  </si>
  <si>
    <t>Escola Básica da Serra de Aire, Pedrógão, Torres Novas</t>
  </si>
  <si>
    <t>Escola Básica de Olaia, Torres Novas</t>
  </si>
  <si>
    <t>Escola Básica Visconde de São Gião, Torres Novas</t>
  </si>
  <si>
    <t>Escola Básica de Benavente</t>
  </si>
  <si>
    <t>Escola Básica de Barrosa, Benavente</t>
  </si>
  <si>
    <t>Escola Básica de Santo Estevão, Benavente</t>
  </si>
  <si>
    <t>Escola Básica n.º 2 de Benavente</t>
  </si>
  <si>
    <t>Escola Básica de Foros da Charneca, Benavente</t>
  </si>
  <si>
    <t>Escola Básica n.º 1 de Benavente</t>
  </si>
  <si>
    <t>Escola Básica da Golegã</t>
  </si>
  <si>
    <t>Escola Básica Augusto do Souto Barreiros, Azinhaga, Golegã</t>
  </si>
  <si>
    <t>Escola Básica de Ulme, Chamusca</t>
  </si>
  <si>
    <t>Escola Básica da Parreira, Chamusca</t>
  </si>
  <si>
    <t>Escola Básica da Chamusca</t>
  </si>
  <si>
    <t>Escola Básica da Carregueira, Chamusca</t>
  </si>
  <si>
    <t>Escola Básica do Chouto, Chamusca</t>
  </si>
  <si>
    <t>Escola Básica de Vale de Cavalos, Chamusca</t>
  </si>
  <si>
    <t>Escola Básica de Santo António, Fráguas, Rio Maior</t>
  </si>
  <si>
    <t>Escola Básica de Alcobertas, Rio Maior</t>
  </si>
  <si>
    <t>Escola Básica Latino Coelho, Rio Maior</t>
  </si>
  <si>
    <t>Escola Básica de Asseiceira, Rio Maior</t>
  </si>
  <si>
    <t>Escola Básica Poeta Ruy Belo, Rio Maior</t>
  </si>
  <si>
    <t>Escola Básica Mina do Espadanal, Rio Maior</t>
  </si>
  <si>
    <t>Escola Básica de Areias, Ferreira do Zêzere</t>
  </si>
  <si>
    <t>Escola Básica de Ferreira do Zêzere</t>
  </si>
  <si>
    <t>Escola Básica Boavida Canada, Azambuja</t>
  </si>
  <si>
    <t>Escola Básica de Vila Nova da Rainha, Azambuja</t>
  </si>
  <si>
    <t>Escola Básica Professor Inocêncio Carrilho Lopes, Azambuja</t>
  </si>
  <si>
    <t>Escola Básica do Bairro da Socasa, Azambuja</t>
  </si>
  <si>
    <t>Escola Básica do Vilar, Cadaval</t>
  </si>
  <si>
    <t>Escola Básica da Murteira, Cadaval</t>
  </si>
  <si>
    <t>Escola Básica do Painho, Cadaval</t>
  </si>
  <si>
    <t>Escola Básica de Chão do Sapo, Cadaval</t>
  </si>
  <si>
    <t>Escola Básica n.º 1 do Cadaval</t>
  </si>
  <si>
    <t>Escola Básica da Sobrena, Cadaval</t>
  </si>
  <si>
    <t>Escola Básica da Dagorda, Cadaval</t>
  </si>
  <si>
    <t>Escola Básica de Alguber, Cadaval</t>
  </si>
  <si>
    <t>Escola Básica da Vermelha, Cadaval</t>
  </si>
  <si>
    <t>Escola Básica de Figueiros, Cadaval</t>
  </si>
  <si>
    <t>Escola Básica São Domingos, Santarém</t>
  </si>
  <si>
    <t>Escola Básica n.º 1 de Vale de Santarém, Santarém</t>
  </si>
  <si>
    <t>Escola Básica de Combatentes, Santarém</t>
  </si>
  <si>
    <t>Escola Básica de Fontainhas, Santarém</t>
  </si>
  <si>
    <t>Escola Básica da Póvoa da Isenta, Santarém</t>
  </si>
  <si>
    <t>Escola Básica de Almoster, Santarém</t>
  </si>
  <si>
    <t>Escola Básica do Mergulhão, Santarém</t>
  </si>
  <si>
    <t>Escola Básica Salgueiro Maia, Santarém</t>
  </si>
  <si>
    <t>Escola Básica de Vale de Figueira, Santarém</t>
  </si>
  <si>
    <t>Escola Básica de Perofilho, Santarém</t>
  </si>
  <si>
    <t>Escola Básica da Ribeira de Santarém, Santarém</t>
  </si>
  <si>
    <t>Escola Básica da Romeira, Santarém</t>
  </si>
  <si>
    <t>Escola Básica de São Bento, Santarém</t>
  </si>
  <si>
    <t>Escola Básica de Abitureiras, Santarém</t>
  </si>
  <si>
    <t>Escola Básica da Portela das Padeiras, Santarém</t>
  </si>
  <si>
    <t>Escola Básica de Alcanhões, Santarém</t>
  </si>
  <si>
    <t>Escola Básica da Póvoa de Santarém, Santarém</t>
  </si>
  <si>
    <t>Escola Básica da Moçarria, Santarém</t>
  </si>
  <si>
    <t>Escola Básica de Vale do Paraíso, Azambuja</t>
  </si>
  <si>
    <t>Escola Básica de Vale do Brejo, Azambuja</t>
  </si>
  <si>
    <t>Escola Básica de Aveiras de Cima, Azambuja</t>
  </si>
  <si>
    <t>Escola Básica António Gedeão, Entroncamento</t>
  </si>
  <si>
    <t>Escola Básica do Bonito, Entroncamento</t>
  </si>
  <si>
    <t>Escola Básica da Zona Verde, Entroncamento</t>
  </si>
  <si>
    <t>Escola Básica de Alenquer</t>
  </si>
  <si>
    <t>Escola Básica de Santana da Carnota, Alenquer</t>
  </si>
  <si>
    <t>Escola Básica de Paredes, Alenquer</t>
  </si>
  <si>
    <t>Escola Básica de Cheganças, Alenquer</t>
  </si>
  <si>
    <t>Escola Básica de Ota, Alenquer</t>
  </si>
  <si>
    <t>Escola Básica de Canados, Alenquer</t>
  </si>
  <si>
    <t>Escola Básica de Cabanas de Torres, Alenquer</t>
  </si>
  <si>
    <t>Escola Básica de Ventosa, Torres Vedras</t>
  </si>
  <si>
    <t>Escola Básica do Barro, Torres Vedras</t>
  </si>
  <si>
    <t>Escola Básica de Dois Portos, Torres Vedras</t>
  </si>
  <si>
    <t>Escola Básica de Torres Vedras</t>
  </si>
  <si>
    <t>Escola Básica de São Pedro da Cadeira, Torres Vedras</t>
  </si>
  <si>
    <t>Escola Básica da Silveira, Torres Vedras</t>
  </si>
  <si>
    <t>Escola Básica n.º 1 de Freiria, Torres Vedras</t>
  </si>
  <si>
    <t>Escola Básica do Varatojo, Torres Vedras</t>
  </si>
  <si>
    <t>Escola Básica da Carvoeira, Torres Vedras</t>
  </si>
  <si>
    <t>Escola Básica de São Domingos de Carmões, Torres Vedras</t>
  </si>
  <si>
    <t>Escola Básica de Santa Cruz, Torres Vedras</t>
  </si>
  <si>
    <t>Escola Básica da Boavista, Torres Vedras</t>
  </si>
  <si>
    <t>Escola Básica de Chãos, Torres Vedras</t>
  </si>
  <si>
    <t>Escola Básica de Casalinhos de Alfaiata, Torres Vedras</t>
  </si>
  <si>
    <t>Escola Básica de Runa, Torres Vedras</t>
  </si>
  <si>
    <t>Escola Básica da Serra da Vila, Torres Vedras</t>
  </si>
  <si>
    <t>Escola Básica n.º 6 do Barreiro</t>
  </si>
  <si>
    <t>Escola Básica n.º 5 do Barreiro</t>
  </si>
  <si>
    <t>Escola Básica n.º 8 do Barreiro</t>
  </si>
  <si>
    <t>Escola Básica Professor Abel Avelino, Alpiarça</t>
  </si>
  <si>
    <t>Escola Básica de Frade de Baixo, Alpiarça</t>
  </si>
  <si>
    <t>Escola Básica de Alpiarça</t>
  </si>
  <si>
    <t>Escola Básica de Alcoentre, Azambuja</t>
  </si>
  <si>
    <t>Escola Básica de Pereiro, Santarém</t>
  </si>
  <si>
    <t>Escola Básica do Sacapeito, Santarém</t>
  </si>
  <si>
    <t>Escola Básica n.º 7 de Santarém - Leões, Santarém</t>
  </si>
  <si>
    <t>Escola Básica de Salvaterra de Magos</t>
  </si>
  <si>
    <t>Escola Básica dos Foros de Salvaterra e da Várzea Fresca, Salvaterra de Magos</t>
  </si>
  <si>
    <t>Escola Básica Fausto Cardoso de Figueiredo, Estoril, Cascais</t>
  </si>
  <si>
    <t>Escola Básica Fernando Teixeira Lopes, Cascais</t>
  </si>
  <si>
    <t>Escola Básica Raul Lino, Cascais</t>
  </si>
  <si>
    <t>Escola Básica n.º 1 de São João do Estoril, Cascais</t>
  </si>
  <si>
    <t>Escola Básica n.º 1 de Galiza, Cascais</t>
  </si>
  <si>
    <t>Escola Básica de Manique, Cascais</t>
  </si>
  <si>
    <t>Escola Básica A. H. Oliveira Marques, Cascais</t>
  </si>
  <si>
    <t>Escola Básica Almada Negreiros, Cascais</t>
  </si>
  <si>
    <t>Escola Básica de Caparide, Cascais</t>
  </si>
  <si>
    <t>Escola Básica Hortênsia Diogo Correia, Cascais</t>
  </si>
  <si>
    <t>Escola Básica Afonso do Paço, Parede, Cascais</t>
  </si>
  <si>
    <t>Escola Básica de Murtal, Cascais</t>
  </si>
  <si>
    <t>Escola Básica Brito Pais, Amadora</t>
  </si>
  <si>
    <t>Escola Básica de Moinhos da Funcheira, Amadora</t>
  </si>
  <si>
    <t>Escola Básica José Garcês, Casal da Mira, Amadora</t>
  </si>
  <si>
    <t>Escola Básica de Assafora, Sintra</t>
  </si>
  <si>
    <t>Escola Básica de Santa Susana, Sintra</t>
  </si>
  <si>
    <t>Escola Básica de São João das Lampas, Sintra</t>
  </si>
  <si>
    <t>Escola Básica de Vila Verde, Sintra</t>
  </si>
  <si>
    <t>Escola Básica de Faião, Sintra</t>
  </si>
  <si>
    <t>Escola Básica de Bolembre, Magoito, Sintra</t>
  </si>
  <si>
    <t>Escola Básica n.º 1 da Terrugem, Sintra</t>
  </si>
  <si>
    <t>Escola Básica Branquinho da Fonseca, Cascais</t>
  </si>
  <si>
    <t>Escola Básica de Areia - Guincho, Cascais</t>
  </si>
  <si>
    <t>Escola Básica n.º 1 de Aldeia do Juso, Cascais</t>
  </si>
  <si>
    <t>Escola Básica da Terra dos Arcos, Falagueira, Amadora</t>
  </si>
  <si>
    <t>Escola Básica Gago Coutinho, Reboleira, Amadora</t>
  </si>
  <si>
    <t>Escola Básica Vasco Martins Rebolo, Reboleira, Amadora</t>
  </si>
  <si>
    <t>Escolas de Alcabideche, Cascais</t>
  </si>
  <si>
    <t>Escola Básica Gracinda Antunes Valido, Alcoitão, Cascais</t>
  </si>
  <si>
    <t>Escola Básica do Alto da Peça, Alcabideche, Cascais</t>
  </si>
  <si>
    <t>Escola Básica Professora Maria Margarida Rodrigues, Cascais</t>
  </si>
  <si>
    <t>Escola Básica Bruno Nascimento, Alcoitão, Cascais</t>
  </si>
  <si>
    <t>Escola Básica Malangatana, Alcoitão, Cascais</t>
  </si>
  <si>
    <t>Escola Básica António Torrado, Tires, Cascais</t>
  </si>
  <si>
    <t>Escola Básica n.º 1 de São Domingos de Rana, Cascais</t>
  </si>
  <si>
    <t>Escola Básica de Tires, Cascais</t>
  </si>
  <si>
    <t>Escola Básica n.º 4 da Parede, Cascais</t>
  </si>
  <si>
    <t>Escola Básica Padre Agostinho da Silva, Tires, Cascais</t>
  </si>
  <si>
    <t>Escola Básica Álvaro Guerra, Vila Franca de Xira</t>
  </si>
  <si>
    <t>Escola Básica de Povos, Vila Franca de Xira</t>
  </si>
  <si>
    <t>Escola Básica de Bragadas, Póvoa de Santa Iria, Vila Franca de Xira</t>
  </si>
  <si>
    <t>Escola Básica n.º 1 da Póvoa de Santa Iria, Vila Franca de Xira</t>
  </si>
  <si>
    <t>Escola Básica do Casal da Serra, Póvoa de Santa Iria, Vila Franca de Xira</t>
  </si>
  <si>
    <t>Escola Básica de Póvoa de Santa Iria Norte, Vila Franca de Xira</t>
  </si>
  <si>
    <t>Escola Básica n.º 4 da Póvoa de Santa Iria, Vila Franca de Xira</t>
  </si>
  <si>
    <t>Escola Básica de Cotovios, Vila Franca de Xira</t>
  </si>
  <si>
    <t>Escola Básica n.º 2 de Alhandra, Vila Franca de Xira</t>
  </si>
  <si>
    <t>Escola Básica de A-dos-Loucos, Vila Franca de Xira</t>
  </si>
  <si>
    <t>Escola Básica do Sobralinho, Vila Franca de Xira</t>
  </si>
  <si>
    <t>Escola Básica n.º 1 de Alhandra, Vila Franca de Xira</t>
  </si>
  <si>
    <t>Escola Básica de Santa Eulália, Vila Franca de Xira</t>
  </si>
  <si>
    <t>Escola Básica n.º 1 de Vialonga, Vila Franca de Xira</t>
  </si>
  <si>
    <t>Escola Básica n.º 2 de Vialonga, Vila Franca de Xira</t>
  </si>
  <si>
    <t>Escola Básica do Cabo, Vialonga, Vila Franca de Xira</t>
  </si>
  <si>
    <t>Escola Básica de Alpriate, Vila Franca de Xira</t>
  </si>
  <si>
    <t>Escola Básica n.º 2 de Alpriate, Vila Franca de Xira</t>
  </si>
  <si>
    <t>Escola Básica n.º 3 de Vialonga, Vila Franca de Xira</t>
  </si>
  <si>
    <t>Escola Básica n.º 4 de Alverca do Ribatejo, Vila Franca de Xira</t>
  </si>
  <si>
    <t>Escola Básica de Alverca - Malva Rosa, Alverca do Ribatejo, Vila Franca de Xira</t>
  </si>
  <si>
    <t>Escola Básica da Quinta da Vala, Vila Franca de Xira</t>
  </si>
  <si>
    <t>Escola Básica n.º 1 de Alverca do Ribatejo, Vila Franca de Xira</t>
  </si>
  <si>
    <t>Escola Básica n.º 3 da Quinta do Conde, Sesimbra</t>
  </si>
  <si>
    <t>Escola Básica da Quinta de Santa Marta de Corroios, Seixal</t>
  </si>
  <si>
    <t>Escola Básica da Quinta Cabouca, Vale de Milhaços, Seixal</t>
  </si>
  <si>
    <t>Escola Básica de Santa Marta do Pinhal, Corroios, Seixal</t>
  </si>
  <si>
    <t>Escola Básica n.º 1 de Corroios, Seixal</t>
  </si>
  <si>
    <t>Escola Básica da Quinta do Campo, Corroios, Seixal</t>
  </si>
  <si>
    <t>Escola Básica do Alto do Moinho, Seixal</t>
  </si>
  <si>
    <t>Escola Básica dos Redondos, Seixal</t>
  </si>
  <si>
    <t>Escola Básica de Pinhal de Frades, Seixal</t>
  </si>
  <si>
    <t>Escola Básica da Quinta dos Morgados, Fernão Ferro, Seixal</t>
  </si>
  <si>
    <t>Escola Básica de Fernão Ferro, Seixal</t>
  </si>
  <si>
    <t>Escola Básica da Torre da Marinha, Seixal</t>
  </si>
  <si>
    <t>Escola Básica da Quinta de São João, Arrentela, Seixal</t>
  </si>
  <si>
    <t>Escola Básica de Arrentela, Seixal</t>
  </si>
  <si>
    <t>Escola Básica da Quinta de Nossa Senhora do Monte Sião, Torre da Marinha, Seixal</t>
  </si>
  <si>
    <t>Escola Básica da Quinta dos Franceses, Seixal</t>
  </si>
  <si>
    <t>Escola Básica do Bairro Novo, Seixal</t>
  </si>
  <si>
    <t>Escola Básica do Casal do Marco, Seixal</t>
  </si>
  <si>
    <t>Escola Básica de Aldeia de Paio Pires, Seixal</t>
  </si>
  <si>
    <t>Escola Básica da Quinta da Courela, Aldeia de Paio Pires, Seixal</t>
  </si>
  <si>
    <t>Escola Básica da Quinta da Princesa, Seixal</t>
  </si>
  <si>
    <t>Escola Básica da Quinta das Inglesinhas, Cruz de Pau, Seixal</t>
  </si>
  <si>
    <t>Escola Básica da Quinta Medideira, Amora, Seixal</t>
  </si>
  <si>
    <t>Escola Básica de Amora, Seixal</t>
  </si>
  <si>
    <t>Escola Básica Infante D. Augusto, Cruz de Pau, Seixal</t>
  </si>
  <si>
    <t>Escola Básica n.º 9 do Barreiro</t>
  </si>
  <si>
    <t>Escola Básica de Palhais, Barreiro</t>
  </si>
  <si>
    <t>Escola Básica do Barreiro</t>
  </si>
  <si>
    <t>Escola Básica n.º 3 da Baixa da Banheira, Moita</t>
  </si>
  <si>
    <t>Escola Básica n.º 5 da Baixa da Banheira, Moita</t>
  </si>
  <si>
    <t>Escola Básica n.º 4 da Baixa da Banheira, Moita</t>
  </si>
  <si>
    <t>Escola Básica n.º 1 de Vale da Amoreira, Moita</t>
  </si>
  <si>
    <t>Escola Básica n.º 2 de Vale da Amoreira, Moita</t>
  </si>
  <si>
    <t>Escola Básica de Sampaio, Sesimbra</t>
  </si>
  <si>
    <t>Escola Básica n.º 1 do Zambujal, Sesimbra</t>
  </si>
  <si>
    <t>Escola Básica da Cotovia, Sesimbra</t>
  </si>
  <si>
    <t>Escola Básica n.º 2 da Costa da Caparica, Almada</t>
  </si>
  <si>
    <t>Escola Básica José Cardoso Pires, Costa da Caparica, Almada</t>
  </si>
  <si>
    <t>Escola Básica da Cova da Piedade, Almada</t>
  </si>
  <si>
    <t>Escola Básica de Almada</t>
  </si>
  <si>
    <t>Escola Básica do Cataventos da Paz, Cacilhas, Almada</t>
  </si>
  <si>
    <t>Escola Básica n.º 3 da Cova da Piedade, Almada</t>
  </si>
  <si>
    <t>Escola Básica de Alfeite, Almada</t>
  </si>
  <si>
    <t>Escola Básica n.º 1 da Cova da Piedade, Almada</t>
  </si>
  <si>
    <t>Escola Básica n.º 3 do Laranjeiro, Almada</t>
  </si>
  <si>
    <t>Escola Básica n.º 2 da Cova da Piedade, Almada</t>
  </si>
  <si>
    <t>Escola Básica n.º 1 do Feijó, Almada</t>
  </si>
  <si>
    <t>Escola Básica n.º 2 do Feijó, Almada</t>
  </si>
  <si>
    <t>Escola Básica de Vale Flores, Feijó, Almada</t>
  </si>
  <si>
    <t>Escola Básica de Outeiro da Cabeça, Torres Vedras</t>
  </si>
  <si>
    <t>Escola Básica de Matacães, Torres Vedras</t>
  </si>
  <si>
    <t>Escola Básica da Ereira, Torres Vedras</t>
  </si>
  <si>
    <t>Escola Básica n.º 1 do Maxial, Torres Vedras</t>
  </si>
  <si>
    <t>Escola Básica de Monte Redondo, Torres Vedras</t>
  </si>
  <si>
    <t>Escola Básica do Ramalhal, Torres Vedras</t>
  </si>
  <si>
    <t>Escola Básica de Orjariça, Torres Vedras</t>
  </si>
  <si>
    <t>Escola Básica da Póvoa de Penafirme, Torres Vedras</t>
  </si>
  <si>
    <t>Escola Básica da Fonte Grada, Torres Vedras</t>
  </si>
  <si>
    <t>Escola Básica da Ponte do Rol, Torres Vedras</t>
  </si>
  <si>
    <t>Escola Básica de Maceira, Torres Vedras</t>
  </si>
  <si>
    <t>Escola Básica do Sobreiro Curvo, Torres Vedras</t>
  </si>
  <si>
    <t>Escola Básica de A-dos-Cunhados, Torres Vedras</t>
  </si>
  <si>
    <t>Escola Básica de Palhagueiras, Torres Vedras</t>
  </si>
  <si>
    <t>Escola Básica do Paúl, Torres Vedras</t>
  </si>
  <si>
    <t>Escola Básica n.º 2 de Alhos Vedros, Moita</t>
  </si>
  <si>
    <t>Escola Básica de Alhos Vedros, Fonte da Prata, Moita</t>
  </si>
  <si>
    <t>Escola Básica n.º 1 de Setúbal</t>
  </si>
  <si>
    <t>Escola Básica de Montalvão, Setúbal</t>
  </si>
  <si>
    <t>Escola Básica de Azeda, Setúbal</t>
  </si>
  <si>
    <t>Escola Básica n.º 8 de Setúbal</t>
  </si>
  <si>
    <t>Escola Básica de Manteigadas, Setúbal</t>
  </si>
  <si>
    <t>Escola Básica n.º 2 do Faralhão, Setúbal</t>
  </si>
  <si>
    <t>Escola Básica do Faralhão, Setúbal</t>
  </si>
  <si>
    <t>Escola Básica n.º 7 de Setúbal</t>
  </si>
  <si>
    <t>Escola Básica de Setúbal</t>
  </si>
  <si>
    <t>Escola Básica n.º 1 do Faralhão, Setúbal</t>
  </si>
  <si>
    <t>Escola Básica n.º 5 de Setúbal</t>
  </si>
  <si>
    <t>Escola Básica da Brejoeira, Vila Nogueira de Azeitão, Setúbal</t>
  </si>
  <si>
    <t>Escola Básica de Vendas de Azeitão, Setúbal</t>
  </si>
  <si>
    <t>Escola Básica de Brejos do Clérigo, Setúbal</t>
  </si>
  <si>
    <t>Escola Básica de Vila Fresca de Azeitão, Setúbal</t>
  </si>
  <si>
    <t>Escola Básica de Vila Nogueira de Azeitão, Setúbal</t>
  </si>
  <si>
    <t>Escola Básica n.º 2 do Lavradio, Barreiro</t>
  </si>
  <si>
    <t>Escola Básica de Fidalguinhos, Barreiro</t>
  </si>
  <si>
    <t>Escola Básica n.º 1 do Lavradio, Barreiro</t>
  </si>
  <si>
    <t>Escola Básica de Azoia, Sesimbra</t>
  </si>
  <si>
    <t>Escola Básica de Aldeia do Meco, Sesimbra</t>
  </si>
  <si>
    <t>Escola Básica de Sesimbra</t>
  </si>
  <si>
    <t>Escola Básica de Aiana de Cima, Sesimbra</t>
  </si>
  <si>
    <t>Escola Básica de Alfarim, Sesimbra</t>
  </si>
  <si>
    <t>Escola Básica da Serra da Luz, Odivelas</t>
  </si>
  <si>
    <t>Escola Básica da Quinta da Paiã, Pontinha, Odivelas</t>
  </si>
  <si>
    <t>Escola Básica Mello Falcão, Pontinha, Odivelas</t>
  </si>
  <si>
    <t>Escola Básica Dr. Mário Madeira, Pontinha, Odivelas</t>
  </si>
  <si>
    <t>Escola Básica de Vale Grande, Odivelas</t>
  </si>
  <si>
    <t>Escola Básica do Casal da Serra, Paiã, Odivelas</t>
  </si>
  <si>
    <t>Escola Básica da Quinta da Condessa, Bairro da Condessa, Odivelas</t>
  </si>
  <si>
    <t>Escola Básica Barbosa du Bocage, Póvoa de Santo Adrião, Odivelas</t>
  </si>
  <si>
    <t>Escola Básica da Quinta de São José, Póvoa de Santo Adrião, Odivelas</t>
  </si>
  <si>
    <t>Escola Básica de Olival Basto, Odivelas</t>
  </si>
  <si>
    <t>Escola Básica da Luz-Carnide, Lisboa</t>
  </si>
  <si>
    <t>Escola Básica Prista Monteiro, Lisboa</t>
  </si>
  <si>
    <t>Escola Básica n.º 1 de Telheiras, Lisboa</t>
  </si>
  <si>
    <t>Escola Básica Dom Luís da Cunha, Lisboa</t>
  </si>
  <si>
    <t>Escola Básica do Lumiar, Lisboa</t>
  </si>
  <si>
    <t>Escola Básica n.º 2 de Palmela</t>
  </si>
  <si>
    <t>Escola Básica n.º 2 de Olhos de Água, Lagoinha, Palmela</t>
  </si>
  <si>
    <t>Escola Básica de Aires, Palmela</t>
  </si>
  <si>
    <t>Escola Básica Joaquim José Carvalho, Palmela</t>
  </si>
  <si>
    <t>Escola Básica do Bairro Alentejano, Palmela</t>
  </si>
  <si>
    <t>Escola Básica n.º 1 de Brejos do Assa, Palmela</t>
  </si>
  <si>
    <t>Escola Básica de Algeruz-Lau, Palmela</t>
  </si>
  <si>
    <t>Escola Básica de Cabanas, Palmela</t>
  </si>
  <si>
    <t>Escola Básica António Matos Fortuna, Quinta do Anjo, Palmela</t>
  </si>
  <si>
    <t>Escola Básica de Fetais, Vila Lorena, Loures</t>
  </si>
  <si>
    <t>Escola Básica n.º 5 de Camarate, Loures</t>
  </si>
  <si>
    <t>Escola Básica da Quinta das Mós, Camarate, Loures</t>
  </si>
  <si>
    <t>Escola Básica n.º 1 de Camarate, Loures</t>
  </si>
  <si>
    <t>Escola Básica n.º 4 de Camarate, Loures</t>
  </si>
  <si>
    <t>Escola Básica n.º 2 de Camarate, Loures</t>
  </si>
  <si>
    <t>Escola Básica da Bemposta, Loures</t>
  </si>
  <si>
    <t>Escola Básica de Vila de Rei, Loures</t>
  </si>
  <si>
    <t>Escola Básica n.º 3 de Unhos, Catujal, Loures</t>
  </si>
  <si>
    <t>Escola Básica da Portela, Loures</t>
  </si>
  <si>
    <t>Escola Básica da Quinta da Alegria, Moscavide, Loures</t>
  </si>
  <si>
    <t>Escola Básica Dr. Catela Gomes, Moscavide, Loures</t>
  </si>
  <si>
    <t>Escola Básica de Moinhos do Restelo, Lisboa</t>
  </si>
  <si>
    <t>Escola Básica do Bairro do Restelo, Lisboa</t>
  </si>
  <si>
    <t>Escola Básica de Caselas, Lisboa</t>
  </si>
  <si>
    <t>Escola Básica Professor Manuel Sérgio, Lisboa</t>
  </si>
  <si>
    <t>Escola Básica Rosa Lobato Faria, Lisboa</t>
  </si>
  <si>
    <t>Escola Básica Professor Oliveira Marques, Lisboa</t>
  </si>
  <si>
    <t>Escola Básica Eurico Gonçalves, Lisboa</t>
  </si>
  <si>
    <t>Escola Básica Quinta dos Frades, Lisboa</t>
  </si>
  <si>
    <t>Escola Básica Actor Vale, Lisboa</t>
  </si>
  <si>
    <t>Escola Básica Engenheiro Duarte Pacheco, Lisboa</t>
  </si>
  <si>
    <t>Escola Básica do Bairro do Armador, Lisboa</t>
  </si>
  <si>
    <t>Escola Básica Infante D. Henrique, Lisboa</t>
  </si>
  <si>
    <t>Escola Básica Arco-Íris, Lisboa</t>
  </si>
  <si>
    <t>Escola Básica Adriano Correia de Oliveira, Lisboa</t>
  </si>
  <si>
    <t>Escola Básica de Vale do Calvo, Tomar</t>
  </si>
  <si>
    <t>Escola Básica de Cem Soldos, Tomar</t>
  </si>
  <si>
    <t>Escola Básica de Carregueiros, Tomar</t>
  </si>
  <si>
    <t>Escola Básica Santo António, Tomar</t>
  </si>
  <si>
    <t>Escola Básica da Pedreira, Tomar</t>
  </si>
  <si>
    <t>Escola Básica do Marmeleiro, Tomar</t>
  </si>
  <si>
    <t>Escola Básica Raul Lopes, Tomar</t>
  </si>
  <si>
    <t>Escola Básica n.º 3 de Agualva, Sintra</t>
  </si>
  <si>
    <t>Escola Básica n.º 2 de Agualva, Sintra</t>
  </si>
  <si>
    <t>Escola Básica da Quinta da Fidalga, Agualva, Sintra</t>
  </si>
  <si>
    <t>Escola Básica de Colaride, Agualva, Sintra</t>
  </si>
  <si>
    <t>Escola Básica n.º 6 da Baixa da Banheira, Moita</t>
  </si>
  <si>
    <t>Escola Básica n.º 2 da Baixa da Banheira, Moita</t>
  </si>
  <si>
    <t>Escola Básica n.º 1 da Baixa da Banheira, Moita</t>
  </si>
  <si>
    <t>Escola Básica n.º 7 da Baixa da Banheira, Moita</t>
  </si>
  <si>
    <t>Escola Básica Aprígio Gomes, Mina, Amadora</t>
  </si>
  <si>
    <t>Escola Básica da Mina, Amadora</t>
  </si>
  <si>
    <t>Escola Básica Ricardo Alberty, São Brás, Amadora</t>
  </si>
  <si>
    <t>Escola Básica Artur Martinho Simões, São Brás, Amadora</t>
  </si>
  <si>
    <t>Escola Básica n.º 11 de Setúbal</t>
  </si>
  <si>
    <t>Escola Básica de Montinho da Cotovia, Pontes, Setúbal</t>
  </si>
  <si>
    <t>Escola Básica n.º 4 de Setúbal</t>
  </si>
  <si>
    <t>Escola Básica n.º 6 de Setúbal</t>
  </si>
  <si>
    <t>Escola Básica de Gâmbia, Setúbal</t>
  </si>
  <si>
    <t>Escola Básica do Alto da Guerra, Setúbal</t>
  </si>
  <si>
    <t>Escola Básica do Bairro Afonso Costa, Setúbal</t>
  </si>
  <si>
    <t>Escola Básica José Afonso, Corroios, Seixal</t>
  </si>
  <si>
    <t>Escola Básica de Miratejo, Seixal</t>
  </si>
  <si>
    <t>Escola Básica D. Nuno Álvares Pereira, Corroios, Seixal</t>
  </si>
  <si>
    <t>Escola Básica de Foros de Amora, Seixal</t>
  </si>
  <si>
    <t>Escola Básica da Quinta das Sementes, Paivas, Seixal</t>
  </si>
  <si>
    <t>Escola Básica da Quinta de Santo António, Cruz de Pau, Seixal</t>
  </si>
  <si>
    <t>Escola Básica de Paivas, Seixal</t>
  </si>
  <si>
    <t>Escola Básica da Quinta do Conde de Portalegre, Paivas, Seixal</t>
  </si>
  <si>
    <t>Escola Básica do Fogueteiro, Seixal</t>
  </si>
  <si>
    <t>Escola Básica dos Charcos, Almeirim</t>
  </si>
  <si>
    <t>Escola Básica Moinho de Vento, Almeirim</t>
  </si>
  <si>
    <t>Escola Básica de Cortiçóis, Almeirim</t>
  </si>
  <si>
    <t>Escola Básica de Benfica do Ribatejo, Almeirim</t>
  </si>
  <si>
    <t>Escola Básica de Almeirim</t>
  </si>
  <si>
    <t>Escola Básica do Rosário, Moita</t>
  </si>
  <si>
    <t>Escola Básica de Barra Cheia, Moita</t>
  </si>
  <si>
    <t>Escola Básica n.º 1 da Moita</t>
  </si>
  <si>
    <t>Escola Básica do Gaio, Moita</t>
  </si>
  <si>
    <t>Escola Básica de Penteado, Moita</t>
  </si>
  <si>
    <t>Escola Básica de Chão Duro, Moita</t>
  </si>
  <si>
    <t>Escola Básica da Moita</t>
  </si>
  <si>
    <t>Escola Básica n.º 2 da Moita</t>
  </si>
  <si>
    <t>Escola Básica de Sarilhos Pequenos, Moita</t>
  </si>
  <si>
    <t>Escola Básica n.º 3 do Cartaxo</t>
  </si>
  <si>
    <t>Escola Básica José Tagarro, Cartaxo</t>
  </si>
  <si>
    <t>Escola Básica n.º 1 de Vila Chã de Ourique, Cartaxo</t>
  </si>
  <si>
    <t>Escola Básica n.º 2 do Cartaxo</t>
  </si>
  <si>
    <t>Escola Básica n.º 1 do Bombarral</t>
  </si>
  <si>
    <t>Escola Básica do Pó, Bombarral</t>
  </si>
  <si>
    <t>Escola Básica do Sanatório do Outão, Setúbal</t>
  </si>
  <si>
    <t>Escola Básica de São Gabriel, Setúbal</t>
  </si>
  <si>
    <t>Escola Básica n.º 12 de Setúbal</t>
  </si>
  <si>
    <t>Escola Básica n.º 2 de Setúbal</t>
  </si>
  <si>
    <t>Escola Básica n.º 3 de Setúbal</t>
  </si>
  <si>
    <t>Escola Básica dos Arcos, Setúbal</t>
  </si>
  <si>
    <t>Escola Básica de São Sebastião da Pedreira, Lisboa</t>
  </si>
  <si>
    <t>Escola Básica Mestre Arnaldo Louro de Almeida, Lisboa</t>
  </si>
  <si>
    <t>Escola Básica Mestre Querubim Lapa, Lisboa</t>
  </si>
  <si>
    <t>Escola Básica Homero Serpa, Lisboa</t>
  </si>
  <si>
    <t>Escola Básica Raúl Lino, Lisboa</t>
  </si>
  <si>
    <t>Escola Básica Alexandre Herculano, Lisboa</t>
  </si>
  <si>
    <t>Escola Básica de Santo Amaro, Lisboa</t>
  </si>
  <si>
    <t>Escola Básica Professor Agostinho da Silva, Lisboa</t>
  </si>
  <si>
    <t>Escola Básica do Beato, Lisboa</t>
  </si>
  <si>
    <t>Escola Básica do Condado, Lisboa</t>
  </si>
  <si>
    <t>Escola Básica do Bairro Madre de Deus, Lisboa</t>
  </si>
  <si>
    <t>Escola Básica Professora Aida Vieira, Lisboa</t>
  </si>
  <si>
    <t>Escola Básica n.º 1 do Bom Retiro, Vila Franca de Xira</t>
  </si>
  <si>
    <t>Escola Básica n.º 4 de Vila Franca de Xira</t>
  </si>
  <si>
    <t>Escola Básica de A-dos-Bispos, Vila Franca de Xira</t>
  </si>
  <si>
    <t>Escola Básica de Cela, Alcobaça</t>
  </si>
  <si>
    <t>Escola Básica de São Martinho do Porto, Alcobaça</t>
  </si>
  <si>
    <t>Escola Básica de Alfeizerão, Alcobaça</t>
  </si>
  <si>
    <t>Escola Básica Manuel Heleno, Carenque, Amadora</t>
  </si>
  <si>
    <t>Escola Básica da Venteira, Amadora</t>
  </si>
  <si>
    <t>Escola Básica da Brandoa, Amadora</t>
  </si>
  <si>
    <t>Escola Básica Sacadura Cabral, Brandoa, Amadora</t>
  </si>
  <si>
    <t>Escola Básica Visconde de Leceia, Leceia, Oeiras</t>
  </si>
  <si>
    <t>Escola Básica Samuel Johnson, Murganhal, Oeiras</t>
  </si>
  <si>
    <t>Escola Básica São Bento, Valejas, Oeiras</t>
  </si>
  <si>
    <t>Escola Básica Sylvia Philips, Carnaxide, Oeiras</t>
  </si>
  <si>
    <t>Escola Básica Antero Basalisa, Carnaxide, Oeiras</t>
  </si>
  <si>
    <t>Escola Básica São Silvestre do Gradil, Gradil, Mafra</t>
  </si>
  <si>
    <t>Escola Básica Artur Patrocínio, Azueira, Mafra</t>
  </si>
  <si>
    <t>Escola Básica São Miguel, Enxara do Bispo, Mafra</t>
  </si>
  <si>
    <t>Escola Básica da Malveira, Mafra</t>
  </si>
  <si>
    <t>Escola Básica de São Miguel de Alcainça, Alcainça, Mafra</t>
  </si>
  <si>
    <t>Escola Básica do Sobral da Abelheira, Mafra</t>
  </si>
  <si>
    <t>Escola Básica Dr. Sanches de Brito, Mafra</t>
  </si>
  <si>
    <t>Escola Básica Hélia Correia, Mafra</t>
  </si>
  <si>
    <t>Escola Básica das Freguesias de Igreja Nova e Cheleiros, Igreja Nova, Mafra</t>
  </si>
  <si>
    <t>Escola Básica da Conquinha, Torres Vedras</t>
  </si>
  <si>
    <t>Escola Básica Carlos Bernardes, Torres Vedras</t>
  </si>
  <si>
    <t>Escola Básica do Sarge, Torres Vedras</t>
  </si>
  <si>
    <t>Escola Básica n.º 1 da Serra das Minas, Sintra</t>
  </si>
  <si>
    <t>Escola Básica n.º 2 de Mem Martins, Sintra</t>
  </si>
  <si>
    <t>Escola Básica do Lourel, Sintra</t>
  </si>
  <si>
    <t>Escola Básica da Várzea de Sintra, Sintra</t>
  </si>
  <si>
    <t>Escola Básica Fernando Formigal de Morais, Varge Mondar, Sintra</t>
  </si>
  <si>
    <t>Escola Básica de Albarraque, Sintra</t>
  </si>
  <si>
    <t>Escola Básica de Francos, Sintra</t>
  </si>
  <si>
    <t>Escola Básica de Abrunheira, Sintra</t>
  </si>
  <si>
    <t>Escola Básica de Serradas, Sintra</t>
  </si>
  <si>
    <t>Escola Básica de Manique de Cima, Sintra</t>
  </si>
  <si>
    <t>Escola Básica de Cabra Figa, Sintra</t>
  </si>
  <si>
    <t>Escola Básica do Sabugo e Vale de Lobos, Sabugo, Sintra</t>
  </si>
  <si>
    <t>Escola Básica de Lameiras e Fação, Sintra</t>
  </si>
  <si>
    <t>Escola Básica de Negrais, Sintra</t>
  </si>
  <si>
    <t>Escola Básica de Cortegaça, Sintra</t>
  </si>
  <si>
    <t>Escola Básica de Maceira, Sintra</t>
  </si>
  <si>
    <t>Escola Básica n.º 1 de Morelena, Sintra</t>
  </si>
  <si>
    <t>Escola Básica de Dona Maria, Sintra</t>
  </si>
  <si>
    <t>Escola Básica de Pêro Pinheiro, Sintra</t>
  </si>
  <si>
    <t>Escola Básica de Aruil, Sintra</t>
  </si>
  <si>
    <t>Escola Básica de Almargem do Bispo, Sintra</t>
  </si>
  <si>
    <t>Escola Básica de Montelavar, Sintra</t>
  </si>
  <si>
    <t>Escola Básica do Casal da Cavaleira, Sintra</t>
  </si>
  <si>
    <t>Escola Básica de Algueirão, Sintra</t>
  </si>
  <si>
    <t>Escola Básica de Lopas, Agualva, Sintra</t>
  </si>
  <si>
    <t>Escola Básica de Meleças, Sintra</t>
  </si>
  <si>
    <t>Escola Básica n.º 2 de Mira Sintra, Sintra</t>
  </si>
  <si>
    <t>Escola Básica de Mira Sintra, Sintra</t>
  </si>
  <si>
    <t>Escola Básica Dr. António Torrado, Agualva, Sintra</t>
  </si>
  <si>
    <t>Escola Básica Padre Himalaia, Damaia, Amadora</t>
  </si>
  <si>
    <t>Escola Básica de Águas Livres, Damaia, Amadora</t>
  </si>
  <si>
    <t>Escola Básica de Caneira, Montijo</t>
  </si>
  <si>
    <t>Escola Básica Ary dos Santos, Montijo</t>
  </si>
  <si>
    <t>Escola Básica Joaquim de Almeida, Montijo</t>
  </si>
  <si>
    <t>Escola Básica Luís de Camões, Montijo</t>
  </si>
  <si>
    <t>Escola Básica da Liberdade, Montijo</t>
  </si>
  <si>
    <t>Escola Básica Viscondessa dos Olivais, Lisboa</t>
  </si>
  <si>
    <t>Escola Básica Paulino Montez, Lisboa</t>
  </si>
  <si>
    <t>Escola Básica de Santa Maria dos Olivais, Lisboa</t>
  </si>
  <si>
    <t>Escola Básica António Nobre, Lisboa</t>
  </si>
  <si>
    <t>Escola Básica Frei Luís de Sousa, Lisboa</t>
  </si>
  <si>
    <t>Escola Básica de Laranjeiras, Lisboa</t>
  </si>
  <si>
    <t>Escola Básica Sarah Afonso, Lisboa</t>
  </si>
  <si>
    <t>Escola Básica Manuel Teixeira Gomes, Lisboa</t>
  </si>
  <si>
    <t>Escola Básica Alice Vieira, Lisboa</t>
  </si>
  <si>
    <t>Escola Básica de Santo Condestável, Lisboa</t>
  </si>
  <si>
    <t>Escola Básica Fernanda de Castro, Lisboa</t>
  </si>
  <si>
    <t>Escola Básica Pintora Maluda, Lisboa</t>
  </si>
  <si>
    <t>Escola Básica Padre José Manuel Rocha e Melo, Lisboa</t>
  </si>
  <si>
    <t>Escola Básica Dr. Nuno Cordeiro Ferreira, Lisboa</t>
  </si>
  <si>
    <t>Escola Básica Maria da Luz de Deus Ramos, Lisboa</t>
  </si>
  <si>
    <t>Escola Básica Rainha D. Estefânia/Hospital, Lisboa</t>
  </si>
  <si>
    <t>Escola Básica dos Coruchéus, Lisboa</t>
  </si>
  <si>
    <t>Escola Básica do Bairro de São Miguel, Lisboa</t>
  </si>
  <si>
    <t>Escola Básica Santo António, Lisboa</t>
  </si>
  <si>
    <t>Escola Básica O Leão de Arroios, Lisboa</t>
  </si>
  <si>
    <t>Escola Básica Teixeira de Pascoais, Lisboa</t>
  </si>
  <si>
    <t>Escola Básica de São João de Brito, Lisboa</t>
  </si>
  <si>
    <t>Escola Básica Jorge Barradas, Lisboa</t>
  </si>
  <si>
    <t>Escola Básica Arquitecto Gonçalo Ribeiro Telles, Lisboa</t>
  </si>
  <si>
    <t>Escola Básica Professor José Salvado Sampaio, Lisboa</t>
  </si>
  <si>
    <t>Escola Básica do Parque Silva Porto, Lisboa</t>
  </si>
  <si>
    <t>Escola Básica da Alta de Lisboa</t>
  </si>
  <si>
    <t>Escola Básica Amélia Vieira Luís, Outurela, Oeiras</t>
  </si>
  <si>
    <t>Escola Básica do Alto de Algés, Oeiras</t>
  </si>
  <si>
    <t>Escola Básica Anselmo de Oliveira, Paço de Arcos, Oeiras</t>
  </si>
  <si>
    <t>Escola Básica Maria Luciana Seruca, Paço de Arcos, Oeiras</t>
  </si>
  <si>
    <t>Escola Básica Dionísio dos Santos Matias, Paço de Arcos, Oeiras</t>
  </si>
  <si>
    <t>Escola Básica Maria Adelaide Silva, Almada</t>
  </si>
  <si>
    <t>Escola Básica Eça de Queirós, Ramada, Odivelas</t>
  </si>
  <si>
    <t>Escola Básica de Amoreira, Ramada, Odivelas</t>
  </si>
  <si>
    <t>Escola Básica João Villaret, Ramada, Odivelas</t>
  </si>
  <si>
    <t>Escola Básica de Casal dos Apréstimos, Ramada, Odivelas</t>
  </si>
  <si>
    <t>Escola Básica Manuel Coco, Odivelas</t>
  </si>
  <si>
    <t>Escola Básica de Porto Pinheiro, Odivelas</t>
  </si>
  <si>
    <t>Escola Básica Professor Romeu Gil, Forte da Casa, Vila Franca de Xira</t>
  </si>
  <si>
    <t>Escola Básica de Ouressa, Mem Martins, Sintra</t>
  </si>
  <si>
    <t>Escola Básica de Mem Martins, Sintra</t>
  </si>
  <si>
    <t>Escola Básica do Casal de Cambra, Sintra</t>
  </si>
  <si>
    <t>Escola Básica n.º 2 de Casal de Cambra, Sintra</t>
  </si>
  <si>
    <t>Escola Básica da Tapada das Mercês, Sintra</t>
  </si>
  <si>
    <t>Escola Básica Eduardo Luna de Carvalho, Tapada das Mercês, Sintra</t>
  </si>
  <si>
    <t>Escola Básica António Maria Bravo, Odivelas</t>
  </si>
  <si>
    <t>Escola Básica D. Dinis n.º 1, Odivelas</t>
  </si>
  <si>
    <t>Escola Básica Maria Máxima Vaz, Odivelas</t>
  </si>
  <si>
    <t>Escola Básica Bernardim Ribeiro, Odivelas</t>
  </si>
  <si>
    <t>Escola Básica da Quinta das Dálias, Famões, Odivelas</t>
  </si>
  <si>
    <t>Escola Básica de Casais de Trigache, Famões, Odivelas</t>
  </si>
  <si>
    <t>Escola Básica Sophia de Mello Breyner Andresen, Famões, Odivelas</t>
  </si>
  <si>
    <t>Escola Básica Veiga Ferreira, Famões, Odivelas</t>
  </si>
  <si>
    <t>Escola Básica Artur Alves Cardoso, Caneças, Odivelas</t>
  </si>
  <si>
    <t>Escola Básica Cesário Verde, Caneças, Odivelas</t>
  </si>
  <si>
    <t>Escola Básica Francisco Vieira Caldas, Caneças, Odivelas</t>
  </si>
  <si>
    <t>Escola Básica Professora Maria Costa, Ponte da Bica, Odivelas</t>
  </si>
  <si>
    <t>Escola Básica Gaivotas, Lisboa</t>
  </si>
  <si>
    <t>Escola Básica Padre Abel Varzim, Lisboa</t>
  </si>
  <si>
    <t>Escola Básica Luísa Ducla Soares, Lisboa</t>
  </si>
  <si>
    <t>Escola Básica Maria Barroso, Lisboa</t>
  </si>
  <si>
    <t>Escola Básica de São José, Lisboa</t>
  </si>
  <si>
    <t>Escola Básica n.º 1 de Lisboa</t>
  </si>
  <si>
    <t>Escola Básica Natália Correia, Lisboa</t>
  </si>
  <si>
    <t>Escola Básica Arquitecto Victor Palla, Lisboa</t>
  </si>
  <si>
    <t>Escola Básica de Chão da Parada, Caldas da Rainha</t>
  </si>
  <si>
    <t>Escola Básica de Salir de Matos, Caldas da Rainha</t>
  </si>
  <si>
    <t>Escola Básica de Reguengo da Parada, Caldas da Rainha</t>
  </si>
  <si>
    <t>Escola Básica de Nossa Senhora do Pópulo, Caldas da Rainha</t>
  </si>
  <si>
    <t>Escola Básica do Coto, Caldas da Rainha</t>
  </si>
  <si>
    <t>Escola Básica da Tornada, Caldas da Rainha</t>
  </si>
  <si>
    <t>Escola Básica de Avenal, Caldas da Rainha</t>
  </si>
  <si>
    <t>Jardim de Infância da Lagoa Parceira, Caldas da Rainha</t>
  </si>
  <si>
    <t>Escola Básica do Campo, Caldas da Rainha</t>
  </si>
  <si>
    <t>Escola Básica da Encosta do Sol, Caldas da Rainha</t>
  </si>
  <si>
    <t>Jardim de Infância de Salir do Porto, Caldas da Rainha</t>
  </si>
  <si>
    <t>Escola Básica António Rebelo de Andrade, Oeiras</t>
  </si>
  <si>
    <t>Escola Básica Sá de Miranda, Oeiras</t>
  </si>
  <si>
    <t>Escola Básica Manuel Beça Múrias, Oeiras</t>
  </si>
  <si>
    <t>Escola Básica Gomes Freire de Andrade, Oeiras</t>
  </si>
  <si>
    <t>Escola Básica Conde de Ferreira, Oeiras</t>
  </si>
  <si>
    <t>Escola Básica Maria Lamas, Odivelas</t>
  </si>
  <si>
    <t>Escola Básica Rainha Santa, Patameiras, Odivelas</t>
  </si>
  <si>
    <t>Escola Básica do Mosteiro, Odivelas</t>
  </si>
  <si>
    <t>Escola Básica da Fonte Santa, Loures</t>
  </si>
  <si>
    <t>Escola Básica de Casaínhos, Loures</t>
  </si>
  <si>
    <t>Escola Básica de Fanhões, Loures</t>
  </si>
  <si>
    <t>Escola Básica de Loures</t>
  </si>
  <si>
    <t>Escola Básica n.º 2 de Loures</t>
  </si>
  <si>
    <t>Escola Básica de Lousa, Loures</t>
  </si>
  <si>
    <t>Escola Básica de Montemor, Loures</t>
  </si>
  <si>
    <t>Escola Básica da Murteira, Loures</t>
  </si>
  <si>
    <t>Escola Básica do Tojalinho, Loures</t>
  </si>
  <si>
    <t>Escola Básica de Cabeço de Montachique, Loures</t>
  </si>
  <si>
    <t>Escola Básica de A-dos-Cãos, Loures</t>
  </si>
  <si>
    <t>Escola Básica do Infantado, Loures</t>
  </si>
  <si>
    <t>Escola Básica de Santo Antão do Tojal, Loures</t>
  </si>
  <si>
    <t>Escola Básica do Zambujal, Loures</t>
  </si>
  <si>
    <t>Escola Básica de São Julião do Tojal, Loures</t>
  </si>
  <si>
    <t>Escola Básica de Fanqueiro, Loures</t>
  </si>
  <si>
    <t>Escola Básica da Manjoeira, Loures</t>
  </si>
  <si>
    <t>Escola Básica de Santo António dos Cavaleiros, Loures</t>
  </si>
  <si>
    <t>Escola Básica da Quinta do Conventinho, Santo António dos Cavaleiros, Loures</t>
  </si>
  <si>
    <t>Escola Básica Fernando de Bulhões, Santo António dos Cavaleiros, Loures</t>
  </si>
  <si>
    <t>Escola Básica de Frielas, Loures</t>
  </si>
  <si>
    <t>Escola Básica da Flamenga, Loures</t>
  </si>
  <si>
    <t>Escola Básica n.º 1 da Bobadela, Loures</t>
  </si>
  <si>
    <t>Escola Básica n.º 2 da Bobadela, Loures</t>
  </si>
  <si>
    <t>Escola Básica n.º 3 da Bobadela, Loures</t>
  </si>
  <si>
    <t>Escola Básica Júlio Dinis, Santa Iria de Azoia, Loures</t>
  </si>
  <si>
    <t>Escola Básica Fernando Pessoa, Santa Iria de Azoia, Loures</t>
  </si>
  <si>
    <t>Escola Básica do Alto da Eira, Santa Iria de Azoia, Loures</t>
  </si>
  <si>
    <t>Escola Básica do Bairro da Covina, Santa Iria de Azoia, Loures</t>
  </si>
  <si>
    <t>Escola Básica de Bela Vista, Santa Iria de Azoia, Loures</t>
  </si>
  <si>
    <t>Escola Básica da Via Rara, Loures</t>
  </si>
  <si>
    <t>Escola Básica n.º 4 de São João da Talha, Loures</t>
  </si>
  <si>
    <t>Escola Básica de Vale Figueira, Loures</t>
  </si>
  <si>
    <t>Escola Básica n.º 1 de São João da Talha, Loures</t>
  </si>
  <si>
    <t>Escola Básica n.º 2 de São João da Talha, Loures</t>
  </si>
  <si>
    <t>Escola Básica de Prior Velho, Loures</t>
  </si>
  <si>
    <t>Escola Básica n.º 3 de Sacavém, Loures</t>
  </si>
  <si>
    <t>Escola Básica de Sacavém, Loures</t>
  </si>
  <si>
    <t>Escola Básica n.º 1 de Apelação, Loures</t>
  </si>
  <si>
    <t>Escola Básica Gil Vicente, Queijas, Oeiras</t>
  </si>
  <si>
    <t>Escola Básica Jorge Mineiro, Queluz de Baixo, Oeiras</t>
  </si>
  <si>
    <t>Escola Básica Narcisa Pereira, Linda-a-Pastora, Oeiras</t>
  </si>
  <si>
    <t>Escola Básica de Santo António de Tercena, Oeiras</t>
  </si>
  <si>
    <t>Escola Básica Cesário Verde, Linda-a-Pastora, Oeiras</t>
  </si>
  <si>
    <t>Escola Básica n.º 2 de Belas, Sintra</t>
  </si>
  <si>
    <t>Escola Básica n.º 5 de Belas, Serra da Silveira, Sintra</t>
  </si>
  <si>
    <t>Escola Básica Mário Cunha Brito, Belas, Sintra</t>
  </si>
  <si>
    <t>Escola Básica de Pego Longo, Sintra</t>
  </si>
  <si>
    <t>Escola Básica n.º 2 de Queluz, Sintra</t>
  </si>
  <si>
    <t>Escola Básica do Pendão, Sintra</t>
  </si>
  <si>
    <t>Escola Básica n.º 3 de Belas, Sintra</t>
  </si>
  <si>
    <t>Escola Básica da Rinchoa, Rio de Mouro, Sintra</t>
  </si>
  <si>
    <t>Escola Básica n.º 1 de Fitares, Sintra</t>
  </si>
  <si>
    <t>Escola Básica da Lagoa da Palha, Palmela</t>
  </si>
  <si>
    <t>Escola Básica de Palhota, Palmela</t>
  </si>
  <si>
    <t>Escola Básica de Batudes, Palmela</t>
  </si>
  <si>
    <t>Escola Básica João Eduardo Xavier, Pinhal Novo, Palmela</t>
  </si>
  <si>
    <t>Escola Básica Salgueiro Maia, Pinhal Novo, Palmela</t>
  </si>
  <si>
    <t>Escola Básica António Santos Jorge, Pinhal Novo, Palmela</t>
  </si>
  <si>
    <t>Escola Básica Alberto Valente, Pinhal Novo, Palmela</t>
  </si>
  <si>
    <t>Escola Básica Zeca Afonso, Pinhal Novo, Palmela</t>
  </si>
  <si>
    <t>Escola Básica da Quinta de São Sebastião, Castanheira do Ribatejo, Vila Franca de Xira</t>
  </si>
  <si>
    <t>Escola Básica da Vala do Carregado, Vila Franca de Xira</t>
  </si>
  <si>
    <t>Escola Básica da Quinta da Cevadeira, Castanheira do Ribatejo, Vila Franca de Xira</t>
  </si>
  <si>
    <t>Escola Básica n.º 9 de Setúbal</t>
  </si>
  <si>
    <t>Escola Básica do Viso, Setúbal</t>
  </si>
  <si>
    <t>Escola Básica do Bairro da Ponte, Caldas da Rainha</t>
  </si>
  <si>
    <t>Escola Básica do Bairro dos Arneiros, Caldas da Rainha</t>
  </si>
  <si>
    <t>Escola Básica n.º 1 de Santo Onofre, Caldas da Rainha</t>
  </si>
  <si>
    <t>Escola Básica da Foz do Arelho, Caldas da Rainha</t>
  </si>
  <si>
    <t>Escola Básica do Nadadouro, Caldas da Rainha</t>
  </si>
  <si>
    <t>Escola Básica Condes da Lousã, Damaia, Amadora</t>
  </si>
  <si>
    <t>Escola Básica José Ruy, Reboleira, Amadora</t>
  </si>
  <si>
    <t>Escola Básica Presidente Maria Emília, Charneca de Caparica, Almada</t>
  </si>
  <si>
    <t>Escola Básica de Marco Cabaço, Charneca de Caparica, Almada</t>
  </si>
  <si>
    <t>Escola Básica n.º 2 de Vale de Figueira, Vale Fetal, Almada</t>
  </si>
  <si>
    <t>Escola Básica n.º 1 de Alfeite, Almada</t>
  </si>
  <si>
    <t>Escola Básica n.º 1 do Laranjeiro, Almada</t>
  </si>
  <si>
    <t>Escola Básica Alexandre Castanheira, Laranjeiro, Almada</t>
  </si>
  <si>
    <t>Escola Básica do Pragal, Almada</t>
  </si>
  <si>
    <t>Escola Básica Feliciano Oleiro, Almada</t>
  </si>
  <si>
    <t>Escola Básica de Massamá, Sintra</t>
  </si>
  <si>
    <t>Escola Básica do Casal da Barôta, Belas, Sintra</t>
  </si>
  <si>
    <t>Escola Básica de Xutaria, Belas, Sintra</t>
  </si>
  <si>
    <t>Escola Básica n.º 2 de Massamá, Sintra</t>
  </si>
  <si>
    <t>Escola Básica de Monte Abraão, Sintra</t>
  </si>
  <si>
    <t>Escola Básica n.º 2 de Monte Abraão, Sintra</t>
  </si>
  <si>
    <t>Escola Básica do Arneiro, Sassoeiros, Cascais</t>
  </si>
  <si>
    <t>Escola Básica n.º 1 de Carcavelos, Cascais</t>
  </si>
  <si>
    <t>Escola Básica de Lombos, Carcavelos, Cascais</t>
  </si>
  <si>
    <t>Escola Básica da Rebelva, Cascais</t>
  </si>
  <si>
    <t>Escola Básica de Sassoeiros, Cascais</t>
  </si>
  <si>
    <t>Escola Básica Rómulo de Carvalho, S. Domingos de Rana, Cascais</t>
  </si>
  <si>
    <t>Escola Básica Padre Andrade, Cascais</t>
  </si>
  <si>
    <t>Escola Básica n.º 2 de Abóboda, Cascais</t>
  </si>
  <si>
    <t>Escola Básica n.º 2 de Tires, Cascais</t>
  </si>
  <si>
    <t>Escola Básica de Alvide, Cascais</t>
  </si>
  <si>
    <t>Escola Básica de São José, Cascais</t>
  </si>
  <si>
    <t>Escola Básica Professor Manuel Gaião, Cascais</t>
  </si>
  <si>
    <t>Escola Básica n.º 5 de Peniche</t>
  </si>
  <si>
    <t>Escola Básica n.º 3 de Peniche</t>
  </si>
  <si>
    <t>Escola Básica Artur Bual, Falagueira, Amadora</t>
  </si>
  <si>
    <t>Escola Básica de São João de Deus, Lisboa</t>
  </si>
  <si>
    <t>Escola Básica Louro Artur, Charneca de Caparica, Almada</t>
  </si>
  <si>
    <t>Escola Básica de Santa Maria, Charneca de Caparica, Almada</t>
  </si>
  <si>
    <t>Escola Básica de Santa Clara, Lisboa</t>
  </si>
  <si>
    <t>Escola Básica do Castelo, Lisboa</t>
  </si>
  <si>
    <t>Escola Básica de Riachos, Torres Novas</t>
  </si>
  <si>
    <t>Escola Básica de Santa Maria, Torres Novas</t>
  </si>
  <si>
    <t>Escola Básica da Meia Via, Torres Novas</t>
  </si>
  <si>
    <t>Escola Básica Professor José Joaquim Rita Seixas, Barreiro</t>
  </si>
  <si>
    <t>Escola Básica da Sapataria, Sobral de Monte Agraço</t>
  </si>
  <si>
    <t>Escola Básica de Pero Negro, Sobral de Monte Agraço</t>
  </si>
  <si>
    <t>Escola Básica Armando Guerreiro, Linda-a-Velha, Oeiras</t>
  </si>
  <si>
    <t>Escola Básica D. Pedro V, Linda-a-Velha, Oeiras</t>
  </si>
  <si>
    <t>Escola Básica do Pinhal General, Quinta do Conde, Sesimbra</t>
  </si>
  <si>
    <t>Escola Básica n.º 2 da Quinta do Conde, Sesimbra</t>
  </si>
  <si>
    <t>Escola Básica de Vila Moreira, Alcanena</t>
  </si>
  <si>
    <t>Escola Básica de Covão do Coelho, Alcanena</t>
  </si>
  <si>
    <t>Escola Básica de Malhou, Alcanena</t>
  </si>
  <si>
    <t>Escola Básica da Serra de Santo António, Alcanena</t>
  </si>
  <si>
    <t>Escola Básica de Chegadinho, Feijó, Almada</t>
  </si>
  <si>
    <t>Escola Básica Maria Rosa Colaço, Feijó, Almada</t>
  </si>
  <si>
    <t>Escola Básica da Lançada, Hortinha, Montijo</t>
  </si>
  <si>
    <t>Escola Básica da Rosa dos Ventos, Afonsoeiro, Montijo</t>
  </si>
  <si>
    <t>Escola Básica do Alto Estanqueiro, Montijo</t>
  </si>
  <si>
    <t>Escola Básica de Jardia, Montijo</t>
  </si>
  <si>
    <t>Escola Básica de Areias, Montijo</t>
  </si>
  <si>
    <t>Escola Básica de Sarilhos Grandes, Montijo</t>
  </si>
  <si>
    <t>Escola Básica de Afonsoeiro, Montijo</t>
  </si>
  <si>
    <t>Escola Básica de Novos Trilhos, Atalaia, Montijo</t>
  </si>
  <si>
    <t>Escola Básica Alice Vieira, Buraca, Amadora</t>
  </si>
  <si>
    <t>Escola Básica da Malveira da Serra, Cascais</t>
  </si>
  <si>
    <t>Escola Básica José Jorge Letria, Cascais</t>
  </si>
  <si>
    <t>Escola Básica do Cobre, Cascais</t>
  </si>
  <si>
    <t>Escola Básica da Portela de Sintra, Sintra</t>
  </si>
  <si>
    <t>Escola Básica de Galamares, Sintra</t>
  </si>
  <si>
    <t>Escola Básica de Sintra</t>
  </si>
  <si>
    <t>Escola Básica de Mucifal, Sintra</t>
  </si>
  <si>
    <t>Escola Básica de São Pedro, Sintra</t>
  </si>
  <si>
    <t>Escola Básica de Ranholas, Sintra</t>
  </si>
  <si>
    <t>Escola Básica n.º 1 do Linhó, Sintra</t>
  </si>
  <si>
    <t>Escola Básica n.º 1 do Cacém, Sintra</t>
  </si>
  <si>
    <t>Escola Básica de Vale Mourão, Sintra</t>
  </si>
  <si>
    <t>Escola Básica Ribeiro de Carvalho, Cacém, Sintra</t>
  </si>
  <si>
    <t>Escola Básica de Casais, Tomar</t>
  </si>
  <si>
    <t>Escola Básica da Junceira, Tomar</t>
  </si>
  <si>
    <t>Escola Básica de Linhaceira, Tomar</t>
  </si>
  <si>
    <t>Escola Básica Templários, Tomar</t>
  </si>
  <si>
    <t>Escola Básica de Olalhas, Tomar</t>
  </si>
  <si>
    <t>Escola Básica da Serra, Tomar</t>
  </si>
  <si>
    <t>Escola Básica de Carvalhos de Figueiredo, Tomar</t>
  </si>
  <si>
    <t>Escola Básica da Curvaceira, Tomar</t>
  </si>
  <si>
    <t>Escola Básica de Vale Donas, Tomar</t>
  </si>
  <si>
    <t>Escola Básica de São Pedro, São Pedro de Tomar, Tomar</t>
  </si>
  <si>
    <t>Escola Básica de Alpedriz, Alcobaça</t>
  </si>
  <si>
    <t>Escola Básica da Vestiaria, Alcobaça</t>
  </si>
  <si>
    <t>Escola Básica de Ataíja de Cima, Alcobaça</t>
  </si>
  <si>
    <t>Escola Básica do Bárrio, Alcobaça</t>
  </si>
  <si>
    <t>Escola Básica do Areeiro, Alcobaça</t>
  </si>
  <si>
    <t>Escola Básica de Martingança, Alcobaça</t>
  </si>
  <si>
    <t>Escola Básica de Carris, Alcobaça</t>
  </si>
  <si>
    <t>Escola Básica de Aljubarrota, Alcobaça</t>
  </si>
  <si>
    <t>Escola Básica da Burinhosa, Alcobaça</t>
  </si>
  <si>
    <t>Escola Básica do Carvalhal de Aljubarrota, Alcobaça</t>
  </si>
  <si>
    <t>Escola Básica da Póvoa, Alcobaça</t>
  </si>
  <si>
    <t>Escola Básica de Évora de Alcobaça, Alcobaça</t>
  </si>
  <si>
    <t>Escola Básica de Maiorga, Alcobaça</t>
  </si>
  <si>
    <t>Escola Básica do Casal dos Ramos, Alcobaça</t>
  </si>
  <si>
    <t>Externato Infantil "O Despertar"</t>
  </si>
  <si>
    <t>Externato Estrela Guia</t>
  </si>
  <si>
    <t>Externato Infantil "Paraíso dos Pequeninos"</t>
  </si>
  <si>
    <t>Jardim Infantil Nossa Senhora da Conceição-Beja</t>
  </si>
  <si>
    <t>Centro Social Do Sagrado Coração De Jesus</t>
  </si>
  <si>
    <t>Externato "Menino Jesus"</t>
  </si>
  <si>
    <t>Barlavento International Primary School</t>
  </si>
  <si>
    <t>Jardim-Escola João de Deus de São Bartolomeu de Messines</t>
  </si>
  <si>
    <t>Externato Menino Jesus</t>
  </si>
  <si>
    <t>Colégio da Penina</t>
  </si>
  <si>
    <t>Externato "Ti-Té"</t>
  </si>
  <si>
    <t>Externato Jardim Infantil da Torraltinha</t>
  </si>
  <si>
    <t>Jardim Escola João de Deus Leiria</t>
  </si>
  <si>
    <t>Jardim Escola de João de Deus Alcobaça</t>
  </si>
  <si>
    <t>Escola Pátio da Inês</t>
  </si>
  <si>
    <t>Externato Santo Adrião</t>
  </si>
  <si>
    <t>Externato "Aljubarrota"</t>
  </si>
  <si>
    <t>Externato Rainha Dona Amélia</t>
  </si>
  <si>
    <t>Externato Miguel Ângelo</t>
  </si>
  <si>
    <t>Externato "Anita"</t>
  </si>
  <si>
    <t>Escola Primária Nova Apostólica</t>
  </si>
  <si>
    <t>Externato Nossa Senhora da Apresentação</t>
  </si>
  <si>
    <t>Externato Príncipes de Aviz</t>
  </si>
  <si>
    <t>Colégio da Bafureira</t>
  </si>
  <si>
    <t>Externato "O Baloiço"</t>
  </si>
  <si>
    <t>Externato O Barquinho</t>
  </si>
  <si>
    <t>Externato Infantil e Primário O Beiral</t>
  </si>
  <si>
    <t>Externato Santa Maria de Belém</t>
  </si>
  <si>
    <t>Externato "Alfa-Beta"</t>
  </si>
  <si>
    <t>Jardim Escola O Bosque</t>
  </si>
  <si>
    <t>Externato "Luso-Britânico"</t>
  </si>
  <si>
    <t>Externato "Calimero"</t>
  </si>
  <si>
    <t>Externato O Cantinho</t>
  </si>
  <si>
    <t>CEBE - Cooperativa de Ensino de Benfica</t>
  </si>
  <si>
    <t>Nuclisol Jean Piaget - Unidade de Desenvolvimento Integrado Bairro do Condado</t>
  </si>
  <si>
    <t>Externato "O Cisne"</t>
  </si>
  <si>
    <t>Colégio "O Cocas"</t>
  </si>
  <si>
    <t>Colégio Colibri</t>
  </si>
  <si>
    <t>Colégio Faz de Conta</t>
  </si>
  <si>
    <t>Externato "O Lar da Criança"</t>
  </si>
  <si>
    <t>Externato São Cristóvão</t>
  </si>
  <si>
    <t>Jardim Escola João De Deus - Alvalade</t>
  </si>
  <si>
    <t>Externato Mãe de Deus</t>
  </si>
  <si>
    <t>Colégio Piloto Diese</t>
  </si>
  <si>
    <t>Externato "Júlio Dinis"</t>
  </si>
  <si>
    <t>Éramos Um - Cooperativa de Ensino</t>
  </si>
  <si>
    <t>Externato A Minha Escola</t>
  </si>
  <si>
    <t>Externato "A Escolinha"</t>
  </si>
  <si>
    <t>Externato "Florbela Espanca"</t>
  </si>
  <si>
    <t>Externato "Rainha D. Estefânea"</t>
  </si>
  <si>
    <t>Escola Alemã do Estoril</t>
  </si>
  <si>
    <t>Colégio Monte Flor</t>
  </si>
  <si>
    <t>Externato Os Fofinhos</t>
  </si>
  <si>
    <t>Externato "Santa Francisca"</t>
  </si>
  <si>
    <t>Externato "Roque Gameiro"</t>
  </si>
  <si>
    <t>Colégio Quinta dos Girassóis</t>
  </si>
  <si>
    <t>Colégio D. João VI</t>
  </si>
  <si>
    <t>Externato Florinda Leal</t>
  </si>
  <si>
    <t>Escolinha da Tia Ló</t>
  </si>
  <si>
    <t>Externato Infantil e Primário Passos Manuel</t>
  </si>
  <si>
    <t>Externato Eduarda Maria</t>
  </si>
  <si>
    <t>Jardim de Infância Mimá</t>
  </si>
  <si>
    <t>Externato O Nial</t>
  </si>
  <si>
    <t>Externato O Nicho</t>
  </si>
  <si>
    <t>Externato Nobel</t>
  </si>
  <si>
    <t>Externato Nova Oeiras</t>
  </si>
  <si>
    <t>Jardim Escola João De Deus - Olivais</t>
  </si>
  <si>
    <t>Externato A Palmeirinha</t>
  </si>
  <si>
    <t>Colégio O Papião</t>
  </si>
  <si>
    <t>Externato Os Primeiros Passos</t>
  </si>
  <si>
    <t>Externato Nossa Senhora da Paz</t>
  </si>
  <si>
    <t>Externato das Pedralvas</t>
  </si>
  <si>
    <t>Colégio "O Pelicano"</t>
  </si>
  <si>
    <t>Jardim Infantil "Pestalozzi"</t>
  </si>
  <si>
    <t>Externato Pica-Pau</t>
  </si>
  <si>
    <t>Externato PIM PAM PUM</t>
  </si>
  <si>
    <t>Externato "O Pinóquio"</t>
  </si>
  <si>
    <t>Jardim Infantil O Pintainho</t>
  </si>
  <si>
    <t>Externato Fernão Mendes Pinto</t>
  </si>
  <si>
    <t>Externato "O Poeta"</t>
  </si>
  <si>
    <t>Externato Primário n.º 4 de Educação Popular</t>
  </si>
  <si>
    <t>Nova Escola João de Deus Ramos</t>
  </si>
  <si>
    <t>Externato Escola da Restauração</t>
  </si>
  <si>
    <t>Externato "A Ritinha"</t>
  </si>
  <si>
    <t>Queen Elizabeths School</t>
  </si>
  <si>
    <t>Externato "A Colina do Sol"</t>
  </si>
  <si>
    <t>Colégio Luso-Suíço</t>
  </si>
  <si>
    <t>Jardim Infantil "Os Amiguinhos Terlu"</t>
  </si>
  <si>
    <t>Externato A Nova Toca</t>
  </si>
  <si>
    <t>Externato "O Viveirinho"</t>
  </si>
  <si>
    <t>Jardim-Escola João de Deus de Ponte de Sor</t>
  </si>
  <si>
    <t>Novo Colégio de Valongo</t>
  </si>
  <si>
    <t>Colégio Creche "Nossa Senhora da Bonança"</t>
  </si>
  <si>
    <t>Jardim Escola A Cegonha</t>
  </si>
  <si>
    <t>Jardim das Cores</t>
  </si>
  <si>
    <t>Jardim Escola João de Deus Santo Tirso</t>
  </si>
  <si>
    <t>Colégio C Kids</t>
  </si>
  <si>
    <t>Externato "Nossa Senhora de Fátima"</t>
  </si>
  <si>
    <t>Externato "Jardim Flori"</t>
  </si>
  <si>
    <t>Centro de Bem-Estar Infantil e Juvenil do Sagrado Coração Jesus</t>
  </si>
  <si>
    <t>Externato Bom Jesus Matosinhos</t>
  </si>
  <si>
    <t>Colégio Madre Isabel Larrañaga</t>
  </si>
  <si>
    <t>Externato S. João de Brito</t>
  </si>
  <si>
    <t>Escola de "Santa Maria"</t>
  </si>
  <si>
    <t>Externato "Sol Nascente"</t>
  </si>
  <si>
    <t>Colégio Primeiros Passos</t>
  </si>
  <si>
    <t>Externato de S. Vicente de Paulo</t>
  </si>
  <si>
    <t>Colégio O Pimpolho</t>
  </si>
  <si>
    <t>Colégio do Sardão</t>
  </si>
  <si>
    <t>Externato Santa Margarida</t>
  </si>
  <si>
    <t>Tangerina - Educação e Ensino</t>
  </si>
  <si>
    <t>Jardim Escola João de Deus - Tramagal</t>
  </si>
  <si>
    <t>Externato Primário de São Domingos e do Santíssimo Rosário</t>
  </si>
  <si>
    <t>Colégio O Cantinho dos Amigos</t>
  </si>
  <si>
    <t>Externato Primário "Santa Ana"</t>
  </si>
  <si>
    <t>Externato O Pátio das Andorinhas</t>
  </si>
  <si>
    <t>Externato "O Barquinho"</t>
  </si>
  <si>
    <t>Externato O Golfinho</t>
  </si>
  <si>
    <t>Externato O Início</t>
  </si>
  <si>
    <t>Externato "As Joaninhas"</t>
  </si>
  <si>
    <t>Colégio Espaço Júnior</t>
  </si>
  <si>
    <t>Externato O Sossego da Mamã</t>
  </si>
  <si>
    <t>EBM n.º 2996 - (Externato "Sol Nascente")</t>
  </si>
  <si>
    <t>Externato "O Piriquito"</t>
  </si>
  <si>
    <t>Externato "Rainha Santa"</t>
  </si>
  <si>
    <t>Externato Rainha Santa (Secção)</t>
  </si>
  <si>
    <t>Colégio Um, Dó, Li,Tá</t>
  </si>
  <si>
    <t>Externato AEIOU</t>
  </si>
  <si>
    <t>Externato "O Pinguim"</t>
  </si>
  <si>
    <t>Jardim Escola João de Deus de Braga</t>
  </si>
  <si>
    <t>Jardim Escola João de Deus Matosinhos</t>
  </si>
  <si>
    <t>Jardim Escola João de Deus Penafiel</t>
  </si>
  <si>
    <t>Casa Nª Senhora da Conceição -A.T.N.P.</t>
  </si>
  <si>
    <t>Jardim Escola João de Deus Chaves</t>
  </si>
  <si>
    <t>Jardim Escola João de Deus Estarreja</t>
  </si>
  <si>
    <t>Jardim Escola João de Deus Coimbra 1</t>
  </si>
  <si>
    <t>Jardim Escola João de Deus Coimbra 2</t>
  </si>
  <si>
    <t>Jardim Escola João de Deus - Alhadas</t>
  </si>
  <si>
    <t>Jardim Escola João de Deus Figueira da Foz 2</t>
  </si>
  <si>
    <t>Jardim Escola João de Deus Figueira da Foz 1</t>
  </si>
  <si>
    <t>Jardim Escola João de Deus de Mortágua</t>
  </si>
  <si>
    <t>Jardim Escola João de Deus Urgeiriça</t>
  </si>
  <si>
    <t>Jardim Escola João de Deus de Viseu</t>
  </si>
  <si>
    <t>Centro Alfredo Pinheiro</t>
  </si>
  <si>
    <t>Colónia Infantil da Educação Popular</t>
  </si>
  <si>
    <t>Escola Privativa n.º 6 de A Voz do Operário</t>
  </si>
  <si>
    <t>Externato Prim. Associação Pró-Infancia Stº António de Lisboa</t>
  </si>
  <si>
    <t>Jardim Escola João de Deus Torres Vedras</t>
  </si>
  <si>
    <t>1.º Jardim Escola João De Deus - Tomar</t>
  </si>
  <si>
    <t>2.º Jardim Escola João De Deus - Tomar</t>
  </si>
  <si>
    <t>Jardim Escola João de Deus Torres Novas</t>
  </si>
  <si>
    <t>Jardim-Escola João de Deus de Faro</t>
  </si>
  <si>
    <t>Edifacoop - Coop.Ed.Indivíduo Formação e Apoio</t>
  </si>
  <si>
    <t>Colégio D. Pedro V</t>
  </si>
  <si>
    <t>Colégio Infantil de Nossa Senhora do Amparo</t>
  </si>
  <si>
    <t>Externato da Misericórdia Nossa Senhora Rosário Unhão</t>
  </si>
  <si>
    <t>Externato Nossa Senhora da Assunção</t>
  </si>
  <si>
    <t>Jardim Escola João de Deus Castelo Branco</t>
  </si>
  <si>
    <t>Centro Social Padres Redentoristas</t>
  </si>
  <si>
    <t>Infancoop</t>
  </si>
  <si>
    <t>Colégio Nossa Senhora de Fátima do Centro Social Paroquial de Caldas da Rainha</t>
  </si>
  <si>
    <t>CEIDE - Centro de Educação e Desenvolvimento</t>
  </si>
  <si>
    <t>Associação Infante De Sagres</t>
  </si>
  <si>
    <t>Nuclisol Jean Piaget - Unidade de Desenvolvimento Integrado São João da Talha</t>
  </si>
  <si>
    <t>Jardim de Infância do Posto Assistência Social da Malveira</t>
  </si>
  <si>
    <t>Externato Nossa Senhora Das Dores</t>
  </si>
  <si>
    <t>Jardim Infantil da Quinta dos Bacelos</t>
  </si>
  <si>
    <t>Colégio Conde Sobral</t>
  </si>
  <si>
    <t>O Girassol - Escola Padre Manuel Gonçalves</t>
  </si>
  <si>
    <t>Externato Silva Teixeira</t>
  </si>
  <si>
    <t>Externato "Infante D. Pedro"</t>
  </si>
  <si>
    <t>Colégio a Nova Formiguinha</t>
  </si>
  <si>
    <t>Colégio O Brinquinho</t>
  </si>
  <si>
    <t>A Torre dos Pequeninos - Creche e Jardim de Infância Unipessoal Lda.</t>
  </si>
  <si>
    <t>Academia de Ensino Particular, Lda</t>
  </si>
  <si>
    <t>Centro Educativo do Mondego</t>
  </si>
  <si>
    <t>Colégio Catarina de Bragança</t>
  </si>
  <si>
    <t>Colégio "Arte Mágica"</t>
  </si>
  <si>
    <t>Colégio Adventista de Setúbal</t>
  </si>
  <si>
    <t>Colégio Alto Pina</t>
  </si>
  <si>
    <t>Colégio Anjos do Saber</t>
  </si>
  <si>
    <t>Colégio Arte &amp; Manha</t>
  </si>
  <si>
    <t>Colégio Bom Jesus</t>
  </si>
  <si>
    <t>Colégio Educa a Brincar</t>
  </si>
  <si>
    <t>Colégio Espinheira Rio</t>
  </si>
  <si>
    <t>Colégio Luz de S. Gonçalo</t>
  </si>
  <si>
    <t>Colégio N´Avózinha</t>
  </si>
  <si>
    <t>Colégio O Castelo da Maia</t>
  </si>
  <si>
    <t>PaRK International School I Restelo</t>
  </si>
  <si>
    <t>Colégio O Pergaminho Mágico</t>
  </si>
  <si>
    <t>Colégio Oceanus</t>
  </si>
  <si>
    <t>Colégio Pirilampo</t>
  </si>
  <si>
    <t>Colégio Quinta do Mar</t>
  </si>
  <si>
    <t>Colégio Quinta do Pinheiro</t>
  </si>
  <si>
    <t>Colégio São Francisco de Assis</t>
  </si>
  <si>
    <t>Colégio São Cristóvão</t>
  </si>
  <si>
    <t>Colégio São Tomás - Sete Rios</t>
  </si>
  <si>
    <t>Colégio Valle dos Príncipes</t>
  </si>
  <si>
    <t>Colégio da Casa do Menino Deus - Escola Particular e Cooperativa de 1º Ciclo</t>
  </si>
  <si>
    <t>Colégio da Fonte</t>
  </si>
  <si>
    <t>Colégio da Beloura</t>
  </si>
  <si>
    <t>Colégio da Gandarinha - Fundação Condessa Penha Longa</t>
  </si>
  <si>
    <t>Colégio da Quinta Inglesa</t>
  </si>
  <si>
    <t>Colégio do Rio</t>
  </si>
  <si>
    <t>Escola Jasmim</t>
  </si>
  <si>
    <t>Escola Mais Plural</t>
  </si>
  <si>
    <t>Escola Primária Dr. Diogo Albino Sá Vargas (Sta. Casa Misericórdia de Bragança)</t>
  </si>
  <si>
    <t>Escola Primária do Centro C. R. C. Cruz. e Rio Seco</t>
  </si>
  <si>
    <t>Escola Rumo ao Futuro</t>
  </si>
  <si>
    <t>Escola de Santa Clara</t>
  </si>
  <si>
    <t>Escola do Patronato Nuno Álvares Pereira</t>
  </si>
  <si>
    <t>Colégio Eurythmia</t>
  </si>
  <si>
    <t>Externato Afonso Albuquerque</t>
  </si>
  <si>
    <t>Externato O Nosso Jardim</t>
  </si>
  <si>
    <t>Externato "O Pirilampo"</t>
  </si>
  <si>
    <t>Externato A Falinha</t>
  </si>
  <si>
    <t>Externato Arco Íris II</t>
  </si>
  <si>
    <t>Externato Paroquial "Nossa Senhora da Conceição"</t>
  </si>
  <si>
    <t>Externato Paroquial de Colares</t>
  </si>
  <si>
    <t>Externato Primário Rainha Santa</t>
  </si>
  <si>
    <t>Externato Quinta da Fraga</t>
  </si>
  <si>
    <t>Externato Santa Catarina</t>
  </si>
  <si>
    <t>Externato da Quintinha</t>
  </si>
  <si>
    <t>Externato da Sociedade Promotora de Educação Popular</t>
  </si>
  <si>
    <t>Externato de Ensino Primário do Centro Paroquial de São João das Lampas</t>
  </si>
  <si>
    <t>Grande Colégio da Póvoa de Varzim</t>
  </si>
  <si>
    <t>Centro de Apoio à Família Crescer para Integrar</t>
  </si>
  <si>
    <t>Ideia - Outeiro de Polima</t>
  </si>
  <si>
    <t>Jardim Escola João de Deus - Vila Nova de Gaia</t>
  </si>
  <si>
    <t>Jardim Escola João de Deus Porto</t>
  </si>
  <si>
    <t>Jardim-Escola João de Deus de Tavira</t>
  </si>
  <si>
    <t>Jardim Escola João de Deus - Odivelas</t>
  </si>
  <si>
    <t>Escola da OSMOPE</t>
  </si>
  <si>
    <t>Colégio Casa do Cuco</t>
  </si>
  <si>
    <t>Seixal International School</t>
  </si>
  <si>
    <t>Colégio Os Timoneiros</t>
  </si>
  <si>
    <t>Jardim de Infância O Refúgio dos Fidalguinhos</t>
  </si>
  <si>
    <t>Jardim de Infância O Talvaizinho</t>
  </si>
  <si>
    <t>Colégio Tickles</t>
  </si>
  <si>
    <t>Jardim de Infância Pião Mágico</t>
  </si>
  <si>
    <t>O Relógio</t>
  </si>
  <si>
    <t>Jardim de Infância o Mestre Cuco</t>
  </si>
  <si>
    <t>Jardim do Fraldinhas</t>
  </si>
  <si>
    <t>Lua Crescente</t>
  </si>
  <si>
    <t>Novo Colégio Chupetão</t>
  </si>
  <si>
    <t>Colégio Vale dos Pintassilgos</t>
  </si>
  <si>
    <t>Colégio Oficina Divertida</t>
  </si>
  <si>
    <t>Parkids</t>
  </si>
  <si>
    <t>Colégio Águas Férreas</t>
  </si>
  <si>
    <t>Jardim Escola João De Deus – Albarraque</t>
  </si>
  <si>
    <t>Colégio Cosme e Damião</t>
  </si>
  <si>
    <t>Escola da Terra</t>
  </si>
  <si>
    <t>Colégio Mãe Galinha - Secção</t>
  </si>
  <si>
    <t>Colégio Dom João de Aboim</t>
  </si>
  <si>
    <t>Colégio Chapim Azul</t>
  </si>
  <si>
    <t>PaRK International School - Praça de Espanha</t>
  </si>
  <si>
    <t>Colégio Mundo do Colibri</t>
  </si>
  <si>
    <t>Colégio Place4all</t>
  </si>
  <si>
    <t>Colégio de Talentos</t>
  </si>
  <si>
    <t>Colégio Mundo das Descobertas</t>
  </si>
  <si>
    <t>Creche Mamã Galinha</t>
  </si>
  <si>
    <t>Projeto Scholé</t>
  </si>
  <si>
    <t>Colégio Small Land</t>
  </si>
  <si>
    <t>Colégio Minerva - Espaço D. Manuel de Mello</t>
  </si>
  <si>
    <t>Escola Casa da Floresta - Pólo Sesimbra</t>
  </si>
  <si>
    <t>Nobel Algarve British International School – Polo de Almancil</t>
  </si>
  <si>
    <t>Brincadeiras ao Cubo - Secções I</t>
  </si>
  <si>
    <t>Astória International School - Secção II</t>
  </si>
  <si>
    <t>Escola Montessori do Porto - Pólo</t>
  </si>
  <si>
    <t>Externato A Nova Toca - Secção</t>
  </si>
  <si>
    <t>Colégio de S. José - Beja</t>
  </si>
  <si>
    <t>AIS – Almada International School</t>
  </si>
  <si>
    <t>ARE</t>
  </si>
  <si>
    <t>CO</t>
  </si>
  <si>
    <t>G</t>
  </si>
  <si>
    <t>H</t>
  </si>
  <si>
    <t>J</t>
  </si>
  <si>
    <t>BTT</t>
  </si>
  <si>
    <t>AT</t>
  </si>
  <si>
    <t>BO</t>
  </si>
  <si>
    <t>CA</t>
  </si>
  <si>
    <t>ES</t>
  </si>
  <si>
    <t>GO</t>
  </si>
  <si>
    <t>LU</t>
  </si>
  <si>
    <t>NA</t>
  </si>
  <si>
    <t>OR</t>
  </si>
  <si>
    <t>BD</t>
  </si>
  <si>
    <t>BS</t>
  </si>
  <si>
    <t>BAS</t>
  </si>
  <si>
    <t>ESG</t>
  </si>
  <si>
    <t>PAD</t>
  </si>
  <si>
    <t>DESR</t>
  </si>
  <si>
    <t>FP</t>
  </si>
  <si>
    <t>HC</t>
  </si>
  <si>
    <t>DEC</t>
  </si>
  <si>
    <t>DEE</t>
  </si>
  <si>
    <t>DA</t>
  </si>
  <si>
    <t>GOLF</t>
  </si>
  <si>
    <t>PAT</t>
  </si>
  <si>
    <t>RE</t>
  </si>
  <si>
    <t>RU</t>
  </si>
  <si>
    <t>SK</t>
  </si>
  <si>
    <t>SURF</t>
  </si>
  <si>
    <t>TAE</t>
  </si>
  <si>
    <t>TE</t>
  </si>
  <si>
    <t>TM</t>
  </si>
  <si>
    <t>TA</t>
  </si>
  <si>
    <t>TRI</t>
  </si>
  <si>
    <t>VE</t>
  </si>
  <si>
    <t>VOL</t>
  </si>
  <si>
    <t>VOLP</t>
  </si>
  <si>
    <t>BASQT</t>
  </si>
  <si>
    <t>XA</t>
  </si>
  <si>
    <t>Total Alunos AE/ENA</t>
  </si>
  <si>
    <t>20% Popul Esc.</t>
  </si>
  <si>
    <t>TOTAL ALUNOS GE's</t>
  </si>
  <si>
    <t>AndebolInfantil B (sub 13)Feminino</t>
  </si>
  <si>
    <t>AndebolInfantil B (sub 13)Masculino</t>
  </si>
  <si>
    <t>AndebolInfantil B (sub 13)Misto</t>
  </si>
  <si>
    <t>AndebolIniciado (sub 15)Feminino</t>
  </si>
  <si>
    <t>AndebolIniciado (sub 15)Masculino</t>
  </si>
  <si>
    <t>AndebolJuvenil (sub 18)Feminino</t>
  </si>
  <si>
    <t>AndebolJuvenil (sub 18)Masculino</t>
  </si>
  <si>
    <t>AndebolJúnior (sub 21)Feminino</t>
  </si>
  <si>
    <t>AndebolJúnior (sub 21)Masculino</t>
  </si>
  <si>
    <t>ARE - DançaVáriosMisto</t>
  </si>
  <si>
    <t>AtletismoVáriosMisto</t>
  </si>
  <si>
    <t>BadmintonVáriosMisto</t>
  </si>
  <si>
    <t>BasquetebolInfantil B (sub 13)Feminino</t>
  </si>
  <si>
    <t>BasquetebolInfantil B (sub 13)Masculino</t>
  </si>
  <si>
    <t>BasquetebolInfantil B (sub 13)Misto</t>
  </si>
  <si>
    <t>BasquetebolIniciado (sub 15)Feminino</t>
  </si>
  <si>
    <t>BasquetebolIniciado (sub 15)Masculino</t>
  </si>
  <si>
    <t>BasquetebolJuvenil (sub 18)Feminino</t>
  </si>
  <si>
    <t>BasquetebolJuvenil (sub 18)Masculino</t>
  </si>
  <si>
    <t>BasquetebolJúnior (sub 21)Feminino</t>
  </si>
  <si>
    <t>BasquetebolJúnior (sub 21)Masculino</t>
  </si>
  <si>
    <t>Basquetebol 3x3Infantil B (sub 13)Feminino</t>
  </si>
  <si>
    <t>Basquetebol 3x3Infantil B (sub 13)Masculino</t>
  </si>
  <si>
    <t>Basquetebol 3x3Infantil B (sub 13)Misto</t>
  </si>
  <si>
    <t>Basquetebol 3x3Iniciado (sub 15)Feminino</t>
  </si>
  <si>
    <t>Basquetebol 3x3Iniciado (sub 15)Masculino</t>
  </si>
  <si>
    <t>Basquetebol 3x3Juvenil (sub 18)Feminino</t>
  </si>
  <si>
    <t>Basquetebol 3x3Juvenil (sub 18)Masculino</t>
  </si>
  <si>
    <t>Basquetebol 3x3Júnior (sub 21)Feminino</t>
  </si>
  <si>
    <t>Beisebol e SoftebolVáriosMisto</t>
  </si>
  <si>
    <t>BocciaVáriosMisto</t>
  </si>
  <si>
    <t>BTT-XCOVáriosMisto</t>
  </si>
  <si>
    <t>CanoagemVáriosMisto</t>
  </si>
  <si>
    <t>CorfebolInfantil B (sub 13)Misto</t>
  </si>
  <si>
    <t>CorfebolIniciado (sub 15)Misto</t>
  </si>
  <si>
    <t>CorfebolJuvenil (sub 18)Misto</t>
  </si>
  <si>
    <t>CorfebolJúnior (sub 21)Misto</t>
  </si>
  <si>
    <t>Futebol de PraiaInfantil B (sub 13)Feminino</t>
  </si>
  <si>
    <t>Futebol de PraiaInfantil B (sub 13)Masculino</t>
  </si>
  <si>
    <t>Futebol de PraiaInfantil B (sub 13)Misto</t>
  </si>
  <si>
    <t>Futebol de PraiaIniciado (sub 15)Feminino</t>
  </si>
  <si>
    <t>Futebol de PraiaIniciado (sub 15)Masculino</t>
  </si>
  <si>
    <t>Futebol de PraiaJuvenil (sub 18)Feminino</t>
  </si>
  <si>
    <t>Futebol de PraiaJuvenil (sub 18)Masculino</t>
  </si>
  <si>
    <t>Futebol de PraiaJúnior (sub 21)Feminino</t>
  </si>
  <si>
    <t>Futebol de PraiaJúnior (sub 21)Masculino</t>
  </si>
  <si>
    <t>FutsalInfantil B (sub 13)Feminino</t>
  </si>
  <si>
    <t>FutsalInfantil B (sub 13)Masculino</t>
  </si>
  <si>
    <t>FutsalInfantil B (sub 13)Misto</t>
  </si>
  <si>
    <t>FutsalIniciado (sub 15)Feminino</t>
  </si>
  <si>
    <t>FutsalIniciado (sub 15)Masculino</t>
  </si>
  <si>
    <t>FutsalJuvenil (sub 18)Feminino</t>
  </si>
  <si>
    <t>FutsalJuvenil (sub 18)Masculino</t>
  </si>
  <si>
    <t>FutsalJúnior (sub 21)Feminino</t>
  </si>
  <si>
    <t>FutsalJúnior (sub 21)Masculino</t>
  </si>
  <si>
    <t>GoalballVáriosMisto</t>
  </si>
  <si>
    <t>GolfeVáriosMisto</t>
  </si>
  <si>
    <t>Hóquei em CampoInfantil B (sub 13)Feminino</t>
  </si>
  <si>
    <t>Hóquei em CampoInfantil B (sub 13)Masculino</t>
  </si>
  <si>
    <t>Hóquei em CampoIniciado (sub 15)Feminino</t>
  </si>
  <si>
    <t>Hóquei em CampoIniciado (sub 15)Masculino</t>
  </si>
  <si>
    <t>Hóquei em CampoJuvenil (sub 18)Feminino</t>
  </si>
  <si>
    <t>Hóquei em CampoJuvenil (sub 18)Masculino</t>
  </si>
  <si>
    <t>Hóquei em CampoJúnior (sub 21)Feminino</t>
  </si>
  <si>
    <t>Hóquei em CampoJúnior (sub 21)Masculino</t>
  </si>
  <si>
    <t>JudoVáriosMisto</t>
  </si>
  <si>
    <t>LutaVáriosMisto</t>
  </si>
  <si>
    <t>Multiatividades de Ar LivreVáriosMisto</t>
  </si>
  <si>
    <t>NataçãoVáriosMisto</t>
  </si>
  <si>
    <t>OrientaçãoVáriosMisto</t>
  </si>
  <si>
    <t>PadelVáriosMisto</t>
  </si>
  <si>
    <t>PatinagemVáriosMisto</t>
  </si>
  <si>
    <t>RemoVáriosMisto</t>
  </si>
  <si>
    <t>RugbyInfantil B (sub 13)Misto</t>
  </si>
  <si>
    <t>RugbyIniciado (sub 15)Feminino</t>
  </si>
  <si>
    <t>RugbyIniciado (sub 15)Masculino</t>
  </si>
  <si>
    <t>RugbyIniciado (sub 15)Misto</t>
  </si>
  <si>
    <t>RugbyJuvenil (sub 18)Feminino</t>
  </si>
  <si>
    <t>RugbyJuvenil (sub 18)Masculino</t>
  </si>
  <si>
    <t>RugbyJúnior (sub 21)Feminino</t>
  </si>
  <si>
    <t>RugbyJúnior (sub 21)Masculino</t>
  </si>
  <si>
    <t>SkateVáriosMisto</t>
  </si>
  <si>
    <t>TaekwondoVáriosMisto</t>
  </si>
  <si>
    <t>TénisVáriosMisto</t>
  </si>
  <si>
    <t>Ténis de MesaVáriosMisto</t>
  </si>
  <si>
    <t>Tiro com ArcoVáriosMisto</t>
  </si>
  <si>
    <t>TriatloVáriosMisto</t>
  </si>
  <si>
    <t>VelaVáriosMisto</t>
  </si>
  <si>
    <t>VoleibolInfantil B (sub 13)Feminino</t>
  </si>
  <si>
    <t>VoleibolInfantil B (sub 13)Masculino</t>
  </si>
  <si>
    <t>VoleibolInfantil B (sub 13)Misto</t>
  </si>
  <si>
    <t>VoleibolIniciado (sub 15)Feminino</t>
  </si>
  <si>
    <t>VoleibolIniciado (sub 15)Masculino</t>
  </si>
  <si>
    <t>VoleibolJuvenil (sub 18)Feminino</t>
  </si>
  <si>
    <t>VoleibolJuvenil (sub 18)Masculino</t>
  </si>
  <si>
    <t>VoleibolJúnior (sub 21)Feminino</t>
  </si>
  <si>
    <t>VoleibolJúnior (sub 21)Masculino</t>
  </si>
  <si>
    <t>Voleibol de PraiaInfantil A (sub 11)Masculino</t>
  </si>
  <si>
    <t>Voleibol de PraiaInfantil A (sub 11)Misto</t>
  </si>
  <si>
    <t>Voleibol de PraiaInfantil B (sub 13)Feminino</t>
  </si>
  <si>
    <t>Voleibol de PraiaInfantil B (sub 13)Masculino</t>
  </si>
  <si>
    <t>Voleibol de PraiaInfantil B (sub 13)Misto</t>
  </si>
  <si>
    <t>Voleibol de PraiaIniciado (sub 15)Feminino</t>
  </si>
  <si>
    <t>Voleibol de PraiaIniciado (sub 15)Masculino</t>
  </si>
  <si>
    <t>Voleibol de PraiaJuvenil (sub 18)Feminino</t>
  </si>
  <si>
    <t>Voleibol de PraiaJuvenil (sub 18)Masculino</t>
  </si>
  <si>
    <t>Voleibol de PraiaJúnior (sub 21)Feminino</t>
  </si>
  <si>
    <t>Voleibol de PraiaJúnior (sub 21)Masculino</t>
  </si>
  <si>
    <t>XadrezVáriosMisto</t>
  </si>
  <si>
    <t>EscaladaVáriosMisto</t>
  </si>
  <si>
    <t>EsgrimaVáriosMisto</t>
  </si>
  <si>
    <t>HipismoVáriosMisto</t>
  </si>
  <si>
    <t>SurfVáriosMisto</t>
  </si>
  <si>
    <t>Trampolins | Acrobática</t>
  </si>
  <si>
    <t>Trampolins | Grupo</t>
  </si>
  <si>
    <t>Acrobática | Grupo</t>
  </si>
  <si>
    <t>Trampolins | Acrobática | Grupo</t>
  </si>
  <si>
    <t>Acrobática | Artística</t>
  </si>
  <si>
    <t>Grupo | Artística</t>
  </si>
  <si>
    <t>Trampolins | Acrobática |Artística</t>
  </si>
  <si>
    <t>Trampolins | Grupo | Artística</t>
  </si>
  <si>
    <t>Acrobática | Grupo | Artística</t>
  </si>
  <si>
    <t>Aeróbica</t>
  </si>
  <si>
    <t>Acrobática | Aeróbica</t>
  </si>
  <si>
    <t>Grupo | Aeróbica</t>
  </si>
  <si>
    <t>Artística | Aeróbica</t>
  </si>
  <si>
    <t>Trampolins | Acrobática | Aeróbica</t>
  </si>
  <si>
    <t>Trampolins | Grupo | Aeróbica</t>
  </si>
  <si>
    <t>Trampolins | Artística | Aeróbica</t>
  </si>
  <si>
    <t>Acrobática | Grupo | Aeróbica</t>
  </si>
  <si>
    <t>Grupo | Artística | Aeróbica</t>
  </si>
  <si>
    <t>Urbana</t>
  </si>
  <si>
    <t>Trampolins | Urbana</t>
  </si>
  <si>
    <t>Acrobática | Urbana</t>
  </si>
  <si>
    <t>Grupo | Urbana</t>
  </si>
  <si>
    <t>Artística | Urbana</t>
  </si>
  <si>
    <t>Aeróbica | Urbana</t>
  </si>
  <si>
    <t>Trampolins | Acrobática | Urbana</t>
  </si>
  <si>
    <t>Trampolins | Grupo | Urbana</t>
  </si>
  <si>
    <t>Trampolins | Artística | Urbana</t>
  </si>
  <si>
    <t>Trampolins | Aeróbica | Urbana</t>
  </si>
  <si>
    <t>Acrobática | Grupo | Urbana</t>
  </si>
  <si>
    <t>Grupo | Artística | Urbana</t>
  </si>
  <si>
    <t>Artística | Aeróbica | Urbana</t>
  </si>
  <si>
    <t>Trampolins |Artística | Aeróbica | Urbana</t>
  </si>
  <si>
    <t>Rítmica</t>
  </si>
  <si>
    <t>Trampolins | Rítmica</t>
  </si>
  <si>
    <t>Acrobática | Rítmica</t>
  </si>
  <si>
    <t>Grupo | Rítmica</t>
  </si>
  <si>
    <t>Artística |Rítmica</t>
  </si>
  <si>
    <t>Aeróbica | Rítmica</t>
  </si>
  <si>
    <t>Urbana | Rítmica</t>
  </si>
  <si>
    <t>Trampolins | Acrobática | Rítmica</t>
  </si>
  <si>
    <t>Trampolins | Grupo |Rítmica</t>
  </si>
  <si>
    <t>Trampolins | Artística | Rítmica</t>
  </si>
  <si>
    <t>Trampolins | Aeróbica | Rítmica</t>
  </si>
  <si>
    <t>Acrobática | Grupo | Rítmica</t>
  </si>
  <si>
    <t>Grupo | Artística | Rítmica</t>
  </si>
  <si>
    <t>Artística | Aeróbica | Rítmica</t>
  </si>
  <si>
    <t>Aeróbica | Urbana | Rítmica</t>
  </si>
  <si>
    <t>Trampolins |Artística | Aeróbica | Rítmica</t>
  </si>
  <si>
    <t>Artística | Aeróbica | Urbana | Rítmica</t>
  </si>
  <si>
    <t>Trampolins | Acrobática | Grupo | Artística</t>
  </si>
  <si>
    <t>Trampolins | Acrobática | Grupo | Aeróbica</t>
  </si>
  <si>
    <t>Trampolins | Acrobática | Grupo | Urbana</t>
  </si>
  <si>
    <t>Trampolins | Acrobática | Grupo | Rítmica</t>
  </si>
  <si>
    <t>Trampolins | Grupo | Artística | Aeróbica</t>
  </si>
  <si>
    <t>Trampolins | Grupo | Artística | Urbana</t>
  </si>
  <si>
    <t>Trampolins | Grupo | Artística | Rítmica</t>
  </si>
  <si>
    <t>Acrobática | Grupo | Artística | Aeróbica</t>
  </si>
  <si>
    <t>Acrobática | Grupo | Artística | Urbana</t>
  </si>
  <si>
    <t>Acrobática | Grupo | Artística | Rítmica</t>
  </si>
  <si>
    <t>Grupo | Artística | Aeróbica | Urbana</t>
  </si>
  <si>
    <t>Grupo | Artística | Aeróbica | Rítmica</t>
  </si>
  <si>
    <t>Trampolins | Acrobática | Grupo | Artística | Aeróbica</t>
  </si>
  <si>
    <t>Trampolins | Acrobática | Grupo | Artística | Urbana</t>
  </si>
  <si>
    <t>Trampolins | Acrobática | Grupo | Artística | Rítmica</t>
  </si>
  <si>
    <t>Acrobática | Grupo | Artística | Aeróbica | Urbana</t>
  </si>
  <si>
    <t>Acrobática | Grupo | Artística | Aeróbica | Rítmica</t>
  </si>
  <si>
    <t>Grupo | Artística | Aeróbica | Urbana | Rítmica</t>
  </si>
  <si>
    <t>Trampolins | Acrobática | Grupo | Artística | Aeróbica | Urbana</t>
  </si>
  <si>
    <t>Trampolins | Acrobática | Grupo | Artística | Aeróbica | Rítmica</t>
  </si>
  <si>
    <t>Acrobática | Grupo | Artística | Aeróbica | Urbana | Rítmica</t>
  </si>
  <si>
    <t>Trampolins | Acrobática | Grupo | Artística | Aeróbica | Urbana | Rítmica</t>
  </si>
  <si>
    <t>Trampolins | Artística</t>
  </si>
  <si>
    <t>Trampolins |Aeróbica</t>
  </si>
  <si>
    <t>Repetição DE Comunidade</t>
  </si>
  <si>
    <t>Repetição DE S Rodas</t>
  </si>
  <si>
    <t>Repetição DE E Ativa</t>
  </si>
  <si>
    <t>Total DEC|DESR|DEEA</t>
  </si>
  <si>
    <t>ENA</t>
  </si>
  <si>
    <t>AE</t>
  </si>
  <si>
    <t>ABCD</t>
  </si>
  <si>
    <t>ABCE</t>
  </si>
  <si>
    <t>ACDE</t>
  </si>
  <si>
    <t>BCDE</t>
  </si>
  <si>
    <t>BCDA</t>
  </si>
  <si>
    <t>ABCDE</t>
  </si>
  <si>
    <t>Tra</t>
  </si>
  <si>
    <t xml:space="preserve"> Acro</t>
  </si>
  <si>
    <t xml:space="preserve"> Grp</t>
  </si>
  <si>
    <t xml:space="preserve"> Artí</t>
  </si>
  <si>
    <t>Aer</t>
  </si>
  <si>
    <t xml:space="preserve"> Urb</t>
  </si>
  <si>
    <t xml:space="preserve"> Rít</t>
  </si>
  <si>
    <t>Repetição Vários Misto</t>
  </si>
  <si>
    <t>Qtx X Repete DEC|DESR|DEEA na Escola</t>
  </si>
  <si>
    <t>TOTAL ALUNOS POR AE/ENA</t>
  </si>
  <si>
    <t>Créditos 23-24</t>
  </si>
  <si>
    <t>Alunos (20% - GE)</t>
  </si>
  <si>
    <t>Previsão Créditos 24-25</t>
  </si>
  <si>
    <t xml:space="preserve">Alentejo Central </t>
  </si>
  <si>
    <t>7 Disciplinas</t>
  </si>
  <si>
    <t>Nº ALUNOS</t>
  </si>
  <si>
    <t>Nº x q a Modal/Escalão/Género
se repete</t>
  </si>
  <si>
    <t>Vários/Misto</t>
  </si>
  <si>
    <t>DSR</t>
  </si>
  <si>
    <t>Disciplinas</t>
  </si>
  <si>
    <t>DESPORTOADAPTADO</t>
  </si>
  <si>
    <t>DISCIPLINAS</t>
  </si>
  <si>
    <t>NORTE</t>
  </si>
  <si>
    <t>CENTRO</t>
  </si>
  <si>
    <t>Baixo Alentejo e Alentejo Litoral</t>
  </si>
  <si>
    <t>Loures, Odivelas e Vila Franca de Xira</t>
  </si>
  <si>
    <t>ALE</t>
  </si>
  <si>
    <t>AL</t>
  </si>
  <si>
    <t>AC</t>
  </si>
  <si>
    <t>AA</t>
  </si>
  <si>
    <t>CB</t>
  </si>
  <si>
    <t>LMT</t>
  </si>
  <si>
    <t>LXC</t>
  </si>
  <si>
    <t>PS</t>
  </si>
  <si>
    <t>BC</t>
  </si>
  <si>
    <t>EDV</t>
  </si>
  <si>
    <t>VC</t>
  </si>
  <si>
    <t>VRD</t>
  </si>
  <si>
    <t>ALG</t>
  </si>
  <si>
    <t>DAM</t>
  </si>
  <si>
    <t>Desportos Gímnicos - Ginástica</t>
  </si>
  <si>
    <t>DesportoAdaptadoMono</t>
  </si>
  <si>
    <t>MISTO</t>
  </si>
  <si>
    <t>Desportos Adaptados (Monomodalidades)AndebolVáriosMisto</t>
  </si>
  <si>
    <t>Desportos Adaptados (Monomodalidades)ARE - DançaVáriosMisto</t>
  </si>
  <si>
    <t>Desportos Adaptados (Monomodalidades)AtletismoVáriosMisto</t>
  </si>
  <si>
    <t>Desportos Adaptados (Monomodalidades)BadmintonVáriosMisto</t>
  </si>
  <si>
    <t>Desportos Adaptados (Monomodalidades)BasquetebolVáriosMisto</t>
  </si>
  <si>
    <t>Desportos Adaptados (Monomodalidades)Beisebol e SoftebolVáriosMisto</t>
  </si>
  <si>
    <t>Desportos Adaptados (Monomodalidades)BTT-XCOVáriosMisto</t>
  </si>
  <si>
    <t>Desportos Adaptados (Monomodalidades)CanoagemVáriosMisto</t>
  </si>
  <si>
    <t>Desportos Adaptados (Monomodalidades)CorfebolVáriosMisto</t>
  </si>
  <si>
    <t>Desportos Adaptados (Monomodalidades)EscaladaVáriosMisto</t>
  </si>
  <si>
    <t>Desportos Adaptados (Monomodalidades)EsgrimaVáriosMisto</t>
  </si>
  <si>
    <t>Desportos Adaptados (Monomodalidades)FutsalVáriosMisto</t>
  </si>
  <si>
    <t>Desportos Adaptados (Monomodalidades)GolfeVáriosMisto</t>
  </si>
  <si>
    <t>Desportos Adaptados (Monomodalidades)HipismoVáriosMisto</t>
  </si>
  <si>
    <t>Desportos Adaptados (Monomodalidades)Hóquei em CampoVáriosMisto</t>
  </si>
  <si>
    <t>Desportos Adaptados (Monomodalidades)JudoVáriosMisto</t>
  </si>
  <si>
    <t>Desportos Adaptados (Monomodalidades)LutaVáriosMisto</t>
  </si>
  <si>
    <t>Desportos Adaptados (Monomodalidades)NataçãoVáriosMisto</t>
  </si>
  <si>
    <t>Desportos Adaptados (Monomodalidades)OrientaçãoVáriosMisto</t>
  </si>
  <si>
    <t>Desportos Adaptados (Monomodalidades)PadelVáriosMisto</t>
  </si>
  <si>
    <t>Desportos Adaptados (Monomodalidades)PatinagemVáriosMisto</t>
  </si>
  <si>
    <t>Desportos Adaptados (Monomodalidades)RemoVáriosMisto</t>
  </si>
  <si>
    <t>Desportos Adaptados (Monomodalidades)RugbyVáriosMisto</t>
  </si>
  <si>
    <t>Desportos Adaptados (Monomodalidades)SurfVáriosMisto</t>
  </si>
  <si>
    <t>Desportos Adaptados (Monomodalidades)TaekwondoVáriosMisto</t>
  </si>
  <si>
    <t>Desportos Adaptados (Monomodalidades)TénisVáriosMisto</t>
  </si>
  <si>
    <t>Desportos Adaptados (Monomodalidades)Ténis de MesaVáriosMisto</t>
  </si>
  <si>
    <t>Desportos Adaptados (Monomodalidades)Tiro com ArcoVáriosMisto</t>
  </si>
  <si>
    <t>Desportos Adaptados (Monomodalidades)TriatloVáriosMisto</t>
  </si>
  <si>
    <t>Desportos Adaptados (Monomodalidades)VelaVáriosMisto</t>
  </si>
  <si>
    <t>Desportos Adaptados (Monomodalidades)VoleibolVáriosMisto</t>
  </si>
  <si>
    <t>Desportos Adaptados (Monomodalidades)XadrezVáriosMisto</t>
  </si>
  <si>
    <t>Desportos Adaptados (Multimodalidades)VáriosMisto</t>
  </si>
  <si>
    <t>Hóquei em CampoInfantil B (sub 13)Misto</t>
  </si>
  <si>
    <t>Hóquei em CampoIniciado (sub 15)Misto</t>
  </si>
  <si>
    <t>Repetição Desportos Gímnicos - Ginástica e Disciplinas</t>
  </si>
  <si>
    <t>Desportos Adaptados (Monomodalidades)Desportos Gímnicos - GinásticaVáriosMisto</t>
  </si>
  <si>
    <t>Desportos Gímnicos - GinásticaTrampolins</t>
  </si>
  <si>
    <t>Desportos Gímnicos - GinásticaAcrobática</t>
  </si>
  <si>
    <t>Desportos Gímnicos - GinásticaGrupo</t>
  </si>
  <si>
    <t>Desportos Gímnicos - GinásticaArtística</t>
  </si>
  <si>
    <t>Desportos Gímnicos - GinásticaAeróbica</t>
  </si>
  <si>
    <t>Desportos Gímnicos - GinásticaUrbana</t>
  </si>
  <si>
    <t>Desportos Gímnicos - GinásticaRítmica</t>
  </si>
  <si>
    <t>Desportos Gímnicos - GinásticaTrampolins | Acrobática</t>
  </si>
  <si>
    <t>Desportos Gímnicos - GinásticaTrampolins | Grupo</t>
  </si>
  <si>
    <t>Desportos Gímnicos - GinásticaTrampolins | Artística</t>
  </si>
  <si>
    <t>Desportos Gímnicos - GinásticaTrampolins |Aeróbica</t>
  </si>
  <si>
    <t>Desportos Gímnicos - GinásticaTrampolins | Urbana</t>
  </si>
  <si>
    <t>Desportos Gímnicos - GinásticaTrampolins | Rítmica</t>
  </si>
  <si>
    <t>Desportos Gímnicos - GinásticaAcrobática | Grupo</t>
  </si>
  <si>
    <t>Desportos Gímnicos - GinásticaAcrobática | Artística</t>
  </si>
  <si>
    <t>Desportos Gímnicos - GinásticaAcrobática | Aeróbica</t>
  </si>
  <si>
    <t>Desportos Gímnicos - GinásticaAcrobática | Urbana</t>
  </si>
  <si>
    <t>Desportos Gímnicos - GinásticaAcrobática | Rítmica</t>
  </si>
  <si>
    <t>Desportos Gímnicos - GinásticaGrupo | Artística</t>
  </si>
  <si>
    <t>Desportos Gímnicos - GinásticaGrupo | Aeróbica</t>
  </si>
  <si>
    <t>Desportos Gímnicos - GinásticaGrupo | Urbana</t>
  </si>
  <si>
    <t>Desportos Gímnicos - GinásticaGrupo | Rítmica</t>
  </si>
  <si>
    <t>Desportos Gímnicos - GinásticaArtística | Aeróbica</t>
  </si>
  <si>
    <t>Desportos Gímnicos - GinásticaArtística | Urbana</t>
  </si>
  <si>
    <t>Desportos Gímnicos - GinásticaArtística |Rítmica</t>
  </si>
  <si>
    <t>Desportos Gímnicos - GinásticaAeróbica | Urbana</t>
  </si>
  <si>
    <t>Desportos Gímnicos - GinásticaAeróbica | Rítmica</t>
  </si>
  <si>
    <t>Desportos Gímnicos - GinásticaUrbana | Rítmica</t>
  </si>
  <si>
    <t>Desportos Gímnicos - GinásticaTrampolins | Acrobática | Grupo</t>
  </si>
  <si>
    <t>Desportos Gímnicos - GinásticaTrampolins | Acrobática |Artística</t>
  </si>
  <si>
    <t>Desportos Gímnicos - GinásticaTrampolins | Acrobática | Aeróbica</t>
  </si>
  <si>
    <t>Desportos Gímnicos - GinásticaTrampolins | Acrobática | Urbana</t>
  </si>
  <si>
    <t>Desportos Gímnicos - GinásticaTrampolins | Acrobática | Rítmica</t>
  </si>
  <si>
    <t>Desportos Gímnicos - GinásticaTrampolins | Grupo | Artística</t>
  </si>
  <si>
    <t>Desportos Gímnicos - GinásticaTrampolins | Grupo | Aeróbica</t>
  </si>
  <si>
    <t>Desportos Gímnicos - GinásticaTrampolins | Grupo | Urbana</t>
  </si>
  <si>
    <t>Desportos Gímnicos - GinásticaTrampolins | Grupo |Rítmica</t>
  </si>
  <si>
    <t>Desportos Gímnicos - GinásticaTrampolins | Artística | Aeróbica</t>
  </si>
  <si>
    <t>Desportos Gímnicos - GinásticaTrampolins | Artística | Urbana</t>
  </si>
  <si>
    <t>Desportos Gímnicos - GinásticaTrampolins | Artística | Rítmica</t>
  </si>
  <si>
    <t>Desportos Gímnicos - GinásticaTrampolins | Aeróbica | Urbana</t>
  </si>
  <si>
    <t>Desportos Gímnicos - GinásticaTrampolins | Aeróbica | Rítmica</t>
  </si>
  <si>
    <t>Desportos Gímnicos - GinásticaAcrobática | Grupo | Artística</t>
  </si>
  <si>
    <t>Desportos Gímnicos - GinásticaAcrobática | Grupo | Aeróbica</t>
  </si>
  <si>
    <t>Desportos Gímnicos - GinásticaAcrobática | Grupo | Urbana</t>
  </si>
  <si>
    <t>Desportos Gímnicos - GinásticaAcrobática | Grupo | Rítmica</t>
  </si>
  <si>
    <t>Desportos Gímnicos - GinásticaGrupo | Artística | Aeróbica</t>
  </si>
  <si>
    <t>Desportos Gímnicos - GinásticaGrupo | Artística | Urbana</t>
  </si>
  <si>
    <t>Desportos Gímnicos - GinásticaGrupo | Artística | Rítmica</t>
  </si>
  <si>
    <t>Desportos Gímnicos - GinásticaArtística | Aeróbica | Urbana</t>
  </si>
  <si>
    <t>Desportos Gímnicos - GinásticaArtística | Aeróbica | Rítmica</t>
  </si>
  <si>
    <t>Desportos Gímnicos - GinásticaAeróbica | Urbana | Rítmica</t>
  </si>
  <si>
    <t>Desportos Gímnicos - GinásticaTrampolins | Acrobática | Grupo | Artística</t>
  </si>
  <si>
    <t>Desportos Gímnicos - GinásticaTrampolins | Acrobática | Grupo | Aeróbica</t>
  </si>
  <si>
    <t>Desportos Gímnicos - GinásticaTrampolins | Acrobática | Grupo | Urbana</t>
  </si>
  <si>
    <t>Desportos Gímnicos - GinásticaTrampolins | Acrobática | Grupo | Rítmica</t>
  </si>
  <si>
    <t>Desportos Gímnicos - GinásticaTrampolins | Grupo | Artística | Aeróbica</t>
  </si>
  <si>
    <t>Desportos Gímnicos - GinásticaTrampolins | Grupo | Artística | Urbana</t>
  </si>
  <si>
    <t>Desportos Gímnicos - GinásticaTrampolins | Grupo | Artística | Rítmica</t>
  </si>
  <si>
    <t>Desportos Gímnicos - GinásticaTrampolins |Artística | Aeróbica | Urbana</t>
  </si>
  <si>
    <t>Desportos Gímnicos - GinásticaTrampolins |Artística | Aeróbica | Rítmica</t>
  </si>
  <si>
    <t>Desportos Gímnicos - GinásticaAcrobática | Grupo | Artística | Aeróbica</t>
  </si>
  <si>
    <t>Desportos Gímnicos - GinásticaAcrobática | Grupo | Artística | Urbana</t>
  </si>
  <si>
    <t>Desportos Gímnicos - GinásticaAcrobática | Grupo | Artística | Rítmica</t>
  </si>
  <si>
    <t>Desportos Gímnicos - GinásticaGrupo | Artística | Aeróbica | Urbana</t>
  </si>
  <si>
    <t>Desportos Gímnicos - GinásticaGrupo | Artística | Aeróbica | Rítmica</t>
  </si>
  <si>
    <t>Desportos Gímnicos - GinásticaArtística | Aeróbica | Urbana | Rítmica</t>
  </si>
  <si>
    <t>Desportos Gímnicos - GinásticaTrampolins | Acrobática | Grupo | Artística | Aeróbica</t>
  </si>
  <si>
    <t>Desportos Gímnicos - GinásticaTrampolins | Acrobática | Grupo | Artística | Urbana</t>
  </si>
  <si>
    <t>Desportos Gímnicos - GinásticaTrampolins | Acrobática | Grupo | Artística | Rítmica</t>
  </si>
  <si>
    <t>Desportos Gímnicos - GinásticaAcrobática | Grupo | Artística | Aeróbica | Urbana</t>
  </si>
  <si>
    <t>Desportos Gímnicos - GinásticaAcrobática | Grupo | Artística | Aeróbica | Rítmica</t>
  </si>
  <si>
    <t>Desportos Gímnicos - GinásticaGrupo | Artística | Aeróbica | Urbana | Rítmica</t>
  </si>
  <si>
    <t>Desportos Gímnicos - GinásticaTrampolins | Acrobática | Grupo | Artística | Aeróbica | Urbana</t>
  </si>
  <si>
    <t>Desportos Gímnicos - GinásticaTrampolins | Acrobática | Grupo | Artística | Aeróbica | Rítmica</t>
  </si>
  <si>
    <t>Desportos Gímnicos - GinásticaAcrobática | Grupo | Artística | Aeróbica | Urbana | Rítmica</t>
  </si>
  <si>
    <t>Desportos Gímnicos - GinásticaTrampolins | Acrobática | Grupo | Artística | Aeróbica | Urbana | Rítmica</t>
  </si>
  <si>
    <t>Repetições Disciplinas Desportos Gímnicos - Ginástica</t>
  </si>
  <si>
    <t>1-Esc/0-VM</t>
  </si>
  <si>
    <t>Desportos Adaptados - Multiatividades</t>
  </si>
  <si>
    <t>Desportos Adaptados (Monomodalidade)</t>
  </si>
  <si>
    <t>Deve ser apresentada candidatura ao projeto de valorização (DE Escola Ativa)</t>
  </si>
  <si>
    <t>AndebolIniciado (sub 15)</t>
  </si>
  <si>
    <t>AndebolJuvenil (sub 18)</t>
  </si>
  <si>
    <t>AndebolJúnior (sub 21)</t>
  </si>
  <si>
    <t>GéneroInfB</t>
  </si>
  <si>
    <t>BasquetebolInfantil B (sub 13)</t>
  </si>
  <si>
    <t>BasquetebolIniciado (sub 15)</t>
  </si>
  <si>
    <t>BasquetebolJuvenil (sub 18)</t>
  </si>
  <si>
    <t>BasquetebolJúnior (sub 21)</t>
  </si>
  <si>
    <t>Basquetebol 3x3Infantil B (sub 13)</t>
  </si>
  <si>
    <t>Basquetebol 3x3Iniciado (sub 15)</t>
  </si>
  <si>
    <t>Basquetebol 3x3Juvenil (sub 18)</t>
  </si>
  <si>
    <t>Basquetebol 3x3Júnior (sub 21)</t>
  </si>
  <si>
    <t>Futebol de PraiaInfantil B (sub 13)</t>
  </si>
  <si>
    <t>FutsalInfantil B (sub 13)</t>
  </si>
  <si>
    <t>Futebol de PraiaIniciado (sub 15)</t>
  </si>
  <si>
    <t>Futebol de PraiaJuvenil (sub 18)</t>
  </si>
  <si>
    <t>Futebol de PraiaJúnior (sub 21)</t>
  </si>
  <si>
    <t>FutsalIniciado (sub 15)</t>
  </si>
  <si>
    <t>FutsalJuvenil (sub 18)</t>
  </si>
  <si>
    <t>FutsalJúnior (sub 21)</t>
  </si>
  <si>
    <t>Hóquei em CampoInfantil B (sub 13)</t>
  </si>
  <si>
    <t>Hóquei em CampoIniciado (sub 15)</t>
  </si>
  <si>
    <t>Hóquei em CampoJuvenil (sub 18)</t>
  </si>
  <si>
    <t>Hóquei em CampoJúnior (sub 21)</t>
  </si>
  <si>
    <t>RugbyIniciado (sub 15)</t>
  </si>
  <si>
    <t>RugbyInfantil B (sub 13)</t>
  </si>
  <si>
    <t>RugbyJuvenil (sub 18)</t>
  </si>
  <si>
    <t>RugbyJúnior (sub 21)</t>
  </si>
  <si>
    <t>VoleibolInfantil B (sub 13)</t>
  </si>
  <si>
    <t>VoleibolIniciado (sub 15)</t>
  </si>
  <si>
    <t>VoleibolJuvenil (sub 18)</t>
  </si>
  <si>
    <t>VoleibolJúnior (sub 21)</t>
  </si>
  <si>
    <t>Voleibol de PraiaInfantil B (sub 13)</t>
  </si>
  <si>
    <t>Voleibol de PraiaIniciado (sub 15)</t>
  </si>
  <si>
    <t>Voleibol de PraiaJuvenil (sub 18)</t>
  </si>
  <si>
    <t>Voleibol de PraiaJúnior (sub 21)</t>
  </si>
  <si>
    <t>AndebolInfantil B (sub 13)</t>
  </si>
  <si>
    <t>ALGARVE</t>
  </si>
  <si>
    <t>ALENTEJO</t>
  </si>
  <si>
    <t>CANDIDATURA AO PLANO DO CLUBE DO DESPORTO ESCOLAR 2024-2025</t>
  </si>
  <si>
    <t>Nota: Preencher seguindo a ordem numérica</t>
  </si>
  <si>
    <t>Selecionar a Direção de Serviços Regional (DSR) a que pertence o AE/EnA/EEPC.</t>
  </si>
  <si>
    <t>Selecionar o Estabelecimento de Ensino onde está sediado o GE. Se escrever na caixa de texto, terá em retorno as possibilidades de escolha.</t>
  </si>
  <si>
    <t>Selecionar o ESCALÃO de acordo com o RGFDE.</t>
  </si>
  <si>
    <t>Selecionar o GÉNERO de acordo com o RGFDE.</t>
  </si>
  <si>
    <t>Selecionar a Coordenação Local do Desporto Escolar (CLDE) a que pertence o AE/EnA/EEPC.</t>
  </si>
  <si>
    <t>Selecionar a DISCIPLINA da modalidade, de acordo com o RGFDE.</t>
  </si>
  <si>
    <t>No escalão Vários e género Misto, apenas é permitido um máximo de 4 GE por modaliade nos AE e um máximo de 2 GE nos ENA/EEPC</t>
  </si>
  <si>
    <t>Nos Desportos Gímnicos – Ginástica, podem inscrever-se até 5 GE por estabelecimento de ensino, até ao máximo de 7 disciplinas, repetindo no máximo 2 delas.</t>
  </si>
  <si>
    <t>É permitido a cada AE a criação de, no máximo 2 GE por cada projeto, desde que não seja no mesmo estabelecimento de ensino. No caso das EnA/EEPC só é permitido a criação de 1 GE por cada projeto.</t>
  </si>
  <si>
    <t>Alerta: Atingidos 20% de alunos elegíveis para integrar o PCDE</t>
  </si>
  <si>
    <t>Favorável</t>
  </si>
  <si>
    <t>Não Favorável</t>
  </si>
  <si>
    <t>Alerta: Atingidos os créditos letivos atribuídos no ano letivo 2023-2024</t>
  </si>
  <si>
    <t>OBSERVAÇÕES</t>
  </si>
  <si>
    <t>Selecionar a MODALIDADE segundo o Regulamento Geral de Funcionamento do Desporto Escolar (RGFDE).</t>
  </si>
  <si>
    <t>Instruções de Preenchimento:</t>
  </si>
  <si>
    <t>Nº de GE do AE/EnA/EEPC</t>
  </si>
  <si>
    <t xml:space="preserve">① </t>
  </si>
  <si>
    <t>②</t>
  </si>
  <si>
    <t>③</t>
  </si>
  <si>
    <t>④</t>
  </si>
  <si>
    <t>⑧</t>
  </si>
  <si>
    <t>⑤</t>
  </si>
  <si>
    <t>⑥</t>
  </si>
  <si>
    <t>⑦</t>
  </si>
  <si>
    <r>
      <rPr>
        <sz val="11"/>
        <color rgb="FFFF0000"/>
        <rFont val="Avenir Next LT Pro Demi"/>
        <family val="2"/>
      </rPr>
      <t>Nota:</t>
    </r>
    <r>
      <rPr>
        <sz val="11"/>
        <color theme="1"/>
        <rFont val="Avenir Next LT Pro Demi"/>
        <family val="2"/>
      </rPr>
      <t xml:space="preserve"> Os alertas que vão aparecendo não impedem o preenchimento da candidatura.</t>
    </r>
  </si>
  <si>
    <t>Inserir o N.º de Grupos-Equipas (GE) para efeitos de candidatura.</t>
  </si>
  <si>
    <t>LISBOA E VALE DO TEJO</t>
  </si>
  <si>
    <t>Amadora, Cascais e Oeiras</t>
  </si>
  <si>
    <t>United Lisbon International School - ULIS</t>
  </si>
  <si>
    <t>DE G
Damo</t>
  </si>
  <si>
    <t>Disc.</t>
  </si>
  <si>
    <t>Colégio Tasis Portugal</t>
  </si>
  <si>
    <t>GéneroInic</t>
  </si>
  <si>
    <t>GéneroJuv</t>
  </si>
  <si>
    <t>GéneroJun</t>
  </si>
  <si>
    <t>ARE - DançaVários</t>
  </si>
  <si>
    <t>AtletismoVários</t>
  </si>
  <si>
    <t>BadmintonVários</t>
  </si>
  <si>
    <t>Beisebol e SoftebolVários</t>
  </si>
  <si>
    <t>BocciaVários</t>
  </si>
  <si>
    <t>BTT-XCOVários</t>
  </si>
  <si>
    <t>CanoagemVários</t>
  </si>
  <si>
    <t>DE ComunidadeVários</t>
  </si>
  <si>
    <t>DE Escola AtivaVários</t>
  </si>
  <si>
    <t>DE Sobre RodasVários</t>
  </si>
  <si>
    <t>Desportos Adaptados (Monomodalidade)Vários</t>
  </si>
  <si>
    <t>Desportos Adaptados - MultiatividadesVários</t>
  </si>
  <si>
    <t>EscaladaVários</t>
  </si>
  <si>
    <t>EsgrimaVários</t>
  </si>
  <si>
    <t>Desportos Gímnicos - GinásticaVários</t>
  </si>
  <si>
    <t>GoalballVários</t>
  </si>
  <si>
    <t>GolfeVários</t>
  </si>
  <si>
    <t>HipismoVários</t>
  </si>
  <si>
    <t>JudoVários</t>
  </si>
  <si>
    <t>LutaVários</t>
  </si>
  <si>
    <t>Multiatividades de Ar LivreVários</t>
  </si>
  <si>
    <t>NataçãoVários</t>
  </si>
  <si>
    <t>OrientaçãoVários</t>
  </si>
  <si>
    <t>PadelVários</t>
  </si>
  <si>
    <t>PatinagemVários</t>
  </si>
  <si>
    <t>RemoVários</t>
  </si>
  <si>
    <t>SkateVários</t>
  </si>
  <si>
    <t>SurfVários</t>
  </si>
  <si>
    <t>TaekwondoVários</t>
  </si>
  <si>
    <t>TénisVários</t>
  </si>
  <si>
    <t>Ténis de MesaVários</t>
  </si>
  <si>
    <t>Tiro com ArcoVários</t>
  </si>
  <si>
    <t>TriatloVários</t>
  </si>
  <si>
    <t>VelaVários</t>
  </si>
  <si>
    <t>XadrezVários</t>
  </si>
  <si>
    <t>CorfebolIniciado (sub 15)</t>
  </si>
  <si>
    <t>CorfebolJuvenil (sub 18)</t>
  </si>
  <si>
    <t>CorfebolJúnior (sub 21)</t>
  </si>
  <si>
    <t>CorfebolInfantil B (sub 13)</t>
  </si>
  <si>
    <t>Não é permitida a criação de 2 GE em idêntica modalidade, escalão e género, no mesmo AE/ENA. Exceções de acordo com ponto 6.1 do Artigo 9.º do RGFDE.</t>
  </si>
  <si>
    <t>NÍVEL 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</si>
</sst>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Calibri"/>
      <family val="2"/>
    </font>
    <font>
      <sz val="8"/>
      <name val="Aptos Narrow"/>
      <family val="2"/>
      <scheme val="minor"/>
    </font>
    <font>
      <b/>
      <sz val="9"/>
      <name val="Calibri"/>
      <family val="2"/>
    </font>
    <font>
      <b/>
      <sz val="7"/>
      <name val="Calibri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venir Next LT Pro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rgb="FFFF0000"/>
      <name val="Aptos Narrow"/>
      <family val="2"/>
    </font>
    <font>
      <b/>
      <sz val="14"/>
      <color theme="1"/>
      <name val="Aptos Narrow"/>
      <family val="2"/>
    </font>
    <font>
      <b/>
      <sz val="8"/>
      <name val="Calibri"/>
      <family val="2"/>
    </font>
    <font>
      <sz val="11"/>
      <name val="Aptos Narrow"/>
      <family val="2"/>
    </font>
    <font>
      <b/>
      <sz val="11"/>
      <color theme="0"/>
      <name val="Aptos Narrow"/>
      <family val="2"/>
    </font>
    <font>
      <b/>
      <sz val="12"/>
      <color theme="0"/>
      <name val="Aptos Narrow"/>
      <family val="2"/>
    </font>
    <font>
      <sz val="12"/>
      <color theme="0"/>
      <name val="Aptos Narrow"/>
      <family val="2"/>
    </font>
    <font>
      <sz val="14"/>
      <color theme="0"/>
      <name val="Aptos Narrow"/>
      <family val="2"/>
      <scheme val="minor"/>
    </font>
    <font>
      <b/>
      <sz val="16"/>
      <color theme="1"/>
      <name val="Abadi"/>
      <family val="2"/>
    </font>
    <font>
      <sz val="16"/>
      <color theme="1"/>
      <name val="Abadi"/>
      <family val="2"/>
    </font>
    <font>
      <sz val="11"/>
      <name val="ADLaM Display"/>
    </font>
    <font>
      <b/>
      <sz val="10"/>
      <color theme="0"/>
      <name val="Aptos Narrow"/>
      <family val="2"/>
      <scheme val="minor"/>
    </font>
    <font>
      <sz val="11"/>
      <color theme="1"/>
      <name val="Avenir Next LT Pro Demi"/>
      <family val="2"/>
    </font>
    <font>
      <b/>
      <sz val="9"/>
      <color theme="0"/>
      <name val="Aptos Narrow"/>
      <family val="2"/>
    </font>
    <font>
      <sz val="11"/>
      <color rgb="FFFF0000"/>
      <name val="Avenir Next LT Pro Demi"/>
      <family val="2"/>
    </font>
    <font>
      <sz val="14"/>
      <color theme="1"/>
      <name val="Avenir Next LT Pro Demi"/>
      <family val="2"/>
    </font>
    <font>
      <u/>
      <sz val="14"/>
      <color theme="1"/>
      <name val="Avenir Next LT Pro Demi"/>
      <family val="2"/>
    </font>
    <font>
      <sz val="16"/>
      <name val="ADLaM Display"/>
    </font>
    <font>
      <b/>
      <sz val="12"/>
      <color theme="5" tint="-0.249977111117893"/>
      <name val="Cambria"/>
      <family val="1"/>
    </font>
    <font>
      <sz val="12"/>
      <color theme="1"/>
      <name val="Avenir Next LT Pro Demi"/>
      <family val="2"/>
    </font>
    <font>
      <b/>
      <sz val="16"/>
      <color theme="5" tint="-0.249977111117893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 tint="-0.25098422193060094"/>
        </stop>
        <stop position="0.5">
          <color theme="0" tint="-0.49803155613879818"/>
        </stop>
        <stop position="1">
          <color theme="0" tint="-0.25098422193060094"/>
        </stop>
      </gradientFill>
    </fill>
    <fill>
      <gradientFill degree="90">
        <stop position="0">
          <color theme="0" tint="-0.34900967436750391"/>
        </stop>
        <stop position="0.5">
          <color theme="0" tint="-0.49803155613879818"/>
        </stop>
        <stop position="1">
          <color theme="0" tint="-0.34900967436750391"/>
        </stop>
      </gradientFill>
    </fill>
    <fill>
      <gradientFill degree="90">
        <stop position="0">
          <color theme="0" tint="-0.1490218817712943"/>
        </stop>
        <stop position="0.5">
          <color theme="0" tint="-0.34900967436750391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rgb="FFE8F8FE"/>
        </stop>
      </gradient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theme="4" tint="0.59996337778862885"/>
      </right>
      <top style="medium">
        <color theme="0"/>
      </top>
      <bottom/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ck">
        <color theme="7" tint="0.39994506668294322"/>
      </left>
      <right style="thick">
        <color theme="7" tint="0.39994506668294322"/>
      </right>
      <top style="thick">
        <color theme="7" tint="0.39994506668294322"/>
      </top>
      <bottom/>
      <diagonal/>
    </border>
    <border>
      <left style="thick">
        <color rgb="FFFF9999"/>
      </left>
      <right style="thick">
        <color rgb="FFFF9999"/>
      </right>
      <top style="dotted">
        <color rgb="FFFF9999"/>
      </top>
      <bottom style="thick">
        <color rgb="FFFF9999"/>
      </bottom>
      <diagonal/>
    </border>
    <border>
      <left style="thick">
        <color rgb="FFFF9999"/>
      </left>
      <right style="thick">
        <color rgb="FFFF9999"/>
      </right>
      <top style="double">
        <color rgb="FFFF9999"/>
      </top>
      <bottom style="dotted">
        <color rgb="FFFF9999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7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shrinkToFit="1"/>
    </xf>
    <xf numFmtId="0" fontId="5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indent="1" shrinkToFit="1"/>
    </xf>
    <xf numFmtId="0" fontId="5" fillId="0" borderId="0" xfId="0" applyFont="1" applyAlignment="1">
      <alignment horizontal="left" vertical="center" indent="1" shrinkToFit="1"/>
    </xf>
    <xf numFmtId="0" fontId="0" fillId="0" borderId="0" xfId="0" applyAlignment="1">
      <alignment horizontal="left" inden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0" xfId="0" applyAlignment="1">
      <alignment horizontal="left" shrinkToFi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shrinkToFit="1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 wrapText="1"/>
    </xf>
    <xf numFmtId="0" fontId="19" fillId="7" borderId="0" xfId="0" applyFont="1" applyFill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Continuous" vertical="center" shrinkToFit="1"/>
    </xf>
    <xf numFmtId="0" fontId="0" fillId="0" borderId="0" xfId="0" applyAlignment="1">
      <alignment horizontal="centerContinuous" vertical="center"/>
    </xf>
    <xf numFmtId="0" fontId="19" fillId="7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 shrinkToFit="1"/>
    </xf>
    <xf numFmtId="0" fontId="0" fillId="0" borderId="0" xfId="0" applyAlignment="1">
      <alignment horizontal="centerContinuous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shrinkToFit="1"/>
    </xf>
    <xf numFmtId="0" fontId="26" fillId="10" borderId="4" xfId="0" applyFont="1" applyFill="1" applyBorder="1" applyAlignment="1">
      <alignment horizontal="center" vertical="center" shrinkToFit="1"/>
    </xf>
    <xf numFmtId="0" fontId="26" fillId="10" borderId="3" xfId="0" applyFont="1" applyFill="1" applyBorder="1" applyAlignment="1">
      <alignment horizontal="center" vertical="center" shrinkToFit="1"/>
    </xf>
    <xf numFmtId="0" fontId="27" fillId="10" borderId="4" xfId="0" applyFont="1" applyFill="1" applyBorder="1" applyAlignment="1">
      <alignment horizontal="center" vertical="center" shrinkToFit="1"/>
    </xf>
    <xf numFmtId="0" fontId="27" fillId="10" borderId="3" xfId="0" applyFont="1" applyFill="1" applyBorder="1" applyAlignment="1">
      <alignment horizontal="center" vertical="center" shrinkToFit="1"/>
    </xf>
    <xf numFmtId="0" fontId="27" fillId="10" borderId="6" xfId="0" applyFont="1" applyFill="1" applyBorder="1" applyAlignment="1">
      <alignment horizontal="center" vertical="center" shrinkToFit="1"/>
    </xf>
    <xf numFmtId="0" fontId="26" fillId="10" borderId="3" xfId="0" applyFont="1" applyFill="1" applyBorder="1" applyAlignment="1">
      <alignment horizontal="center" vertical="center" wrapText="1" shrinkToFi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9" fontId="27" fillId="10" borderId="6" xfId="0" applyNumberFormat="1" applyFont="1" applyFill="1" applyBorder="1" applyAlignment="1">
      <alignment horizontal="center" vertical="center" wrapText="1"/>
    </xf>
    <xf numFmtId="9" fontId="27" fillId="10" borderId="3" xfId="0" applyNumberFormat="1" applyFont="1" applyFill="1" applyBorder="1" applyAlignment="1">
      <alignment horizontal="centerContinuous" vertical="center" wrapText="1"/>
    </xf>
    <xf numFmtId="0" fontId="28" fillId="10" borderId="0" xfId="0" applyFont="1" applyFill="1" applyAlignment="1">
      <alignment horizontal="centerContinuous" vertical="center" wrapText="1"/>
    </xf>
    <xf numFmtId="9" fontId="27" fillId="10" borderId="3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Continuous" vertical="center" wrapText="1"/>
    </xf>
    <xf numFmtId="0" fontId="6" fillId="3" borderId="10" xfId="0" applyFont="1" applyFill="1" applyBorder="1" applyAlignment="1">
      <alignment horizontal="centerContinuous" vertical="center" wrapText="1"/>
    </xf>
    <xf numFmtId="0" fontId="15" fillId="3" borderId="10" xfId="0" applyFont="1" applyFill="1" applyBorder="1" applyAlignment="1">
      <alignment horizontal="centerContinuous" vertical="center" wrapText="1"/>
    </xf>
    <xf numFmtId="0" fontId="15" fillId="3" borderId="9" xfId="0" applyFont="1" applyFill="1" applyBorder="1" applyAlignment="1">
      <alignment horizontal="centerContinuous" vertical="center" wrapText="1"/>
    </xf>
    <xf numFmtId="0" fontId="15" fillId="3" borderId="0" xfId="0" applyFont="1" applyFill="1" applyAlignment="1">
      <alignment horizontal="centerContinuous" vertical="center" wrapText="1"/>
    </xf>
    <xf numFmtId="0" fontId="24" fillId="3" borderId="16" xfId="0" applyFont="1" applyFill="1" applyBorder="1" applyAlignment="1">
      <alignment horizontal="centerContinuous" vertical="center" wrapText="1"/>
    </xf>
    <xf numFmtId="0" fontId="13" fillId="3" borderId="17" xfId="0" applyFont="1" applyFill="1" applyBorder="1" applyAlignment="1">
      <alignment horizontal="centerContinuous" vertical="center" wrapText="1"/>
    </xf>
    <xf numFmtId="0" fontId="6" fillId="3" borderId="18" xfId="0" applyFont="1" applyFill="1" applyBorder="1" applyAlignment="1">
      <alignment horizontal="centerContinuous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Continuous" vertical="center" wrapText="1"/>
    </xf>
    <xf numFmtId="0" fontId="12" fillId="3" borderId="3" xfId="0" applyFont="1" applyFill="1" applyBorder="1" applyAlignment="1">
      <alignment horizontal="centerContinuous" vertical="center" wrapText="1"/>
    </xf>
    <xf numFmtId="0" fontId="24" fillId="3" borderId="8" xfId="0" applyFont="1" applyFill="1" applyBorder="1" applyAlignment="1">
      <alignment horizontal="centerContinuous" vertical="center" wrapText="1"/>
    </xf>
    <xf numFmtId="0" fontId="24" fillId="3" borderId="9" xfId="0" applyFont="1" applyFill="1" applyBorder="1" applyAlignment="1">
      <alignment horizontal="centerContinuous" vertical="center" wrapText="1"/>
    </xf>
    <xf numFmtId="0" fontId="24" fillId="3" borderId="0" xfId="0" applyFont="1" applyFill="1" applyAlignment="1">
      <alignment horizontal="centerContinuous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Continuous" vertical="center" wrapText="1"/>
    </xf>
    <xf numFmtId="0" fontId="14" fillId="3" borderId="8" xfId="0" applyFont="1" applyFill="1" applyBorder="1" applyAlignment="1">
      <alignment horizontal="centerContinuous" vertical="center" wrapText="1" shrinkToFit="1"/>
    </xf>
    <xf numFmtId="0" fontId="12" fillId="3" borderId="9" xfId="0" applyFont="1" applyFill="1" applyBorder="1" applyAlignment="1">
      <alignment horizontal="centerContinuous" vertical="center" shrinkToFit="1"/>
    </xf>
    <xf numFmtId="0" fontId="12" fillId="3" borderId="4" xfId="0" applyFont="1" applyFill="1" applyBorder="1" applyAlignment="1">
      <alignment horizontal="centerContinuous" vertical="center" shrinkToFit="1"/>
    </xf>
    <xf numFmtId="0" fontId="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 shrinkToFit="1"/>
    </xf>
    <xf numFmtId="1" fontId="25" fillId="0" borderId="9" xfId="0" applyNumberFormat="1" applyFont="1" applyBorder="1" applyAlignment="1">
      <alignment horizontal="center" vertical="center" shrinkToFit="1"/>
    </xf>
    <xf numFmtId="1" fontId="20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8" borderId="0" xfId="0" applyFill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1" fontId="0" fillId="4" borderId="17" xfId="0" applyNumberFormat="1" applyFill="1" applyBorder="1" applyAlignment="1">
      <alignment horizontal="center" vertical="center" shrinkToFit="1"/>
    </xf>
    <xf numFmtId="1" fontId="0" fillId="2" borderId="18" xfId="0" applyNumberFormat="1" applyFill="1" applyBorder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1" fontId="0" fillId="4" borderId="8" xfId="0" applyNumberFormat="1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9" borderId="0" xfId="0" applyFill="1" applyAlignment="1">
      <alignment horizontal="center" vertical="center" shrinkToFit="1"/>
    </xf>
    <xf numFmtId="0" fontId="0" fillId="6" borderId="8" xfId="0" applyFill="1" applyBorder="1" applyAlignment="1">
      <alignment horizontal="center" vertical="center" shrinkToFit="1"/>
    </xf>
    <xf numFmtId="0" fontId="0" fillId="6" borderId="10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0" fillId="6" borderId="0" xfId="0" applyFill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wrapText="1" shrinkToFit="1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/>
    </xf>
    <xf numFmtId="0" fontId="31" fillId="0" borderId="0" xfId="0" applyFont="1" applyAlignment="1">
      <alignment horizontal="centerContinuous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27" fillId="12" borderId="3" xfId="0" applyFont="1" applyFill="1" applyBorder="1" applyAlignment="1">
      <alignment horizontal="center" vertical="center" wrapText="1"/>
    </xf>
    <xf numFmtId="0" fontId="27" fillId="12" borderId="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indent="2" shrinkToFit="1"/>
    </xf>
    <xf numFmtId="0" fontId="3" fillId="0" borderId="0" xfId="0" applyFont="1" applyAlignment="1">
      <alignment horizontal="center" vertical="center" wrapText="1" shrinkToFit="1"/>
    </xf>
    <xf numFmtId="0" fontId="33" fillId="0" borderId="0" xfId="0" applyFont="1" applyAlignment="1">
      <alignment horizontal="centerContinuous" vertical="center" wrapText="1" shrinkToFit="1"/>
    </xf>
    <xf numFmtId="0" fontId="3" fillId="0" borderId="0" xfId="0" applyFont="1" applyAlignment="1">
      <alignment horizontal="centerContinuous" vertical="center" wrapText="1" shrinkToFit="1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5" fillId="10" borderId="3" xfId="0" applyFont="1" applyFill="1" applyBorder="1" applyAlignment="1">
      <alignment horizontal="center" vertical="center" wrapText="1" shrinkToFit="1"/>
    </xf>
    <xf numFmtId="0" fontId="33" fillId="0" borderId="0" xfId="0" applyFont="1" applyAlignment="1">
      <alignment vertical="center" wrapText="1" shrinkToFit="1"/>
    </xf>
    <xf numFmtId="0" fontId="11" fillId="0" borderId="0" xfId="0" applyFont="1" applyAlignment="1">
      <alignment horizontal="centerContinuous" vertical="center" wrapText="1" shrinkToFit="1"/>
    </xf>
    <xf numFmtId="0" fontId="23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4" fillId="0" borderId="0" xfId="0" applyFont="1" applyAlignment="1">
      <alignment horizontal="centerContinuous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 vertical="center"/>
    </xf>
    <xf numFmtId="0" fontId="34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 shrinkToFit="1"/>
    </xf>
    <xf numFmtId="0" fontId="19" fillId="7" borderId="19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indent="2" shrinkToFit="1"/>
    </xf>
    <xf numFmtId="0" fontId="40" fillId="0" borderId="0" xfId="0" applyFont="1" applyAlignment="1">
      <alignment horizontal="center" vertical="center" shrinkToFi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center" shrinkToFit="1"/>
    </xf>
    <xf numFmtId="0" fontId="42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3" xfId="0" applyFont="1" applyBorder="1" applyAlignment="1">
      <alignment horizontal="right" vertical="center" shrinkToFit="1"/>
    </xf>
    <xf numFmtId="0" fontId="12" fillId="3" borderId="0" xfId="0" applyFont="1" applyFill="1" applyAlignment="1">
      <alignment horizontal="centerContinuous" vertical="center" wrapText="1" shrinkToFit="1"/>
    </xf>
    <xf numFmtId="0" fontId="5" fillId="0" borderId="23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0" fontId="39" fillId="13" borderId="21" xfId="0" applyFont="1" applyFill="1" applyBorder="1" applyAlignment="1" applyProtection="1">
      <alignment horizontal="center" vertical="center" shrinkToFit="1"/>
      <protection locked="0"/>
    </xf>
    <xf numFmtId="0" fontId="39" fillId="13" borderId="20" xfId="0" applyFont="1" applyFill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11" fillId="11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Fill="1" applyAlignment="1">
      <alignment shrinkToFit="1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0" fillId="0" borderId="0" xfId="0" applyFont="1" applyAlignment="1" applyProtection="1">
      <alignment horizontal="center" vertical="center"/>
    </xf>
  </cellXfs>
  <cellStyles count="3">
    <cellStyle name="Normal" xfId="0" builtinId="0"/>
    <cellStyle name="Normal 2" xfId="1" xr:uid="{1F0FD7C2-6F15-4749-B51F-24FFEF1C3F81}"/>
    <cellStyle name="Normal 3" xfId="2" xr:uid="{87FB8E6E-C113-4D12-AA6D-E68E18BE4CB7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0.5">
            <color theme="7" tint="0.59999389629810485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ECBAE7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BA75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9" tint="0.59999389629810485"/>
          </stop>
          <stop position="1">
            <color theme="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rgb="FFFF9999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7" tint="0.59999389629810485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rgb="FFFFBA75"/>
          </stop>
          <stop position="1">
            <color theme="0"/>
          </stop>
        </gradientFill>
      </fill>
    </dxf>
    <dxf>
      <font>
        <b/>
        <i val="0"/>
        <strike val="0"/>
        <color theme="1"/>
      </font>
      <fill>
        <gradientFill degree="90">
          <stop position="0">
            <color theme="0"/>
          </stop>
          <stop position="0.5">
            <color theme="9" tint="0.59999389629810485"/>
          </stop>
          <stop position="1">
            <color theme="0"/>
          </stop>
        </gradientFill>
      </fill>
    </dxf>
    <dxf>
      <fill>
        <patternFill>
          <bgColor rgb="FFFFFF00"/>
        </patternFill>
      </fill>
    </dxf>
    <dxf>
      <font>
        <color theme="0"/>
      </font>
    </dxf>
    <dxf>
      <border>
        <right style="thin">
          <color auto="1"/>
        </right>
        <bottom style="dott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1">
            <color rgb="FFFFFF99"/>
          </stop>
        </gradientFill>
      </fill>
    </dxf>
    <dxf>
      <fill>
        <gradientFill degree="90">
          <stop position="0">
            <color theme="0"/>
          </stop>
          <stop position="1">
            <color rgb="FFFF9999"/>
          </stop>
        </gradient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8F8FE"/>
      <color rgb="FFFF9999"/>
      <color rgb="FFF5B8A4"/>
      <color rgb="FFFF7C80"/>
      <color rgb="FFF9D0C3"/>
      <color rgb="FFCCFFCC"/>
      <color rgb="FFFFCC99"/>
      <color rgb="FFFF9900"/>
      <color rgb="FFFFBA75"/>
      <color rgb="FFECB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Ficha de Candidatura'!&#193;rea_de_Impress&#227;o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stru&#231;&#245;es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177800</xdr:colOff>
      <xdr:row>0</xdr:row>
      <xdr:rowOff>342900</xdr:rowOff>
    </xdr:from>
    <xdr:to>
      <xdr:col>3</xdr:col>
      <xdr:colOff>120650</xdr:colOff>
      <xdr:row>1</xdr:row>
      <xdr:rowOff>152400</xdr:rowOff>
    </xdr:to>
    <xdr:sp macro="" textlink="">
      <xdr:nvSpPr>
        <xdr:cNvPr id="10" name="Retângulo: Cantos Diagonais Arredondados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7800" y="342900"/>
          <a:ext cx="1771650" cy="368300"/>
        </a:xfrm>
        <a:prstGeom prst="round2Diag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t-PT" sz="1200" b="1" spc="10" baseline="0">
              <a:latin typeface="Avenir Next LT Pro Demi" panose="020B0704020202020204" pitchFamily="34" charset="0"/>
              <a:ea typeface="ADLaM Display" panose="02010000000000000000" pitchFamily="2" charset="0"/>
              <a:cs typeface="ADLaM Display" panose="02010000000000000000" pitchFamily="2" charset="0"/>
            </a:rPr>
            <a:t>Ficha de Candidatura</a:t>
          </a:r>
        </a:p>
      </xdr:txBody>
    </xdr:sp>
    <xdr:clientData/>
  </xdr:twoCellAnchor>
  <xdr:twoCellAnchor editAs="oneCell">
    <xdr:from>
      <xdr:col>13</xdr:col>
      <xdr:colOff>139700</xdr:colOff>
      <xdr:row>22</xdr:row>
      <xdr:rowOff>127000</xdr:rowOff>
    </xdr:from>
    <xdr:to>
      <xdr:col>17</xdr:col>
      <xdr:colOff>260853</xdr:colOff>
      <xdr:row>25</xdr:row>
      <xdr:rowOff>154900</xdr:rowOff>
    </xdr:to>
    <xdr:pic>
      <xdr:nvPicPr>
        <xdr:cNvPr id="11" name="Imagem 10" descr="Uma imagem com texto, captura de ecrã, Gráficos, Tipo de letra&#10;&#10;Descrição gerada automaticament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4500" y="4724400"/>
          <a:ext cx="2559553" cy="5803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508705</xdr:colOff>
      <xdr:row>22</xdr:row>
      <xdr:rowOff>167923</xdr:rowOff>
    </xdr:from>
    <xdr:to>
      <xdr:col>18</xdr:col>
      <xdr:colOff>525675</xdr:colOff>
      <xdr:row>25</xdr:row>
      <xdr:rowOff>36518</xdr:rowOff>
    </xdr:to>
    <xdr:pic>
      <xdr:nvPicPr>
        <xdr:cNvPr id="12" name="Imagem 11" descr="Home | Desporto Escola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1905" y="4765323"/>
          <a:ext cx="626570" cy="4210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2063246</xdr:colOff>
      <xdr:row>0</xdr:row>
      <xdr:rowOff>208139</xdr:rowOff>
    </xdr:from>
    <xdr:to>
      <xdr:col>39</xdr:col>
      <xdr:colOff>269874</xdr:colOff>
      <xdr:row>2</xdr:row>
      <xdr:rowOff>134902</xdr:rowOff>
    </xdr:to>
    <xdr:pic>
      <xdr:nvPicPr>
        <xdr:cNvPr id="4" name="Imagem 3" descr="Uma imagem com texto, captura de ecrã, Gráficos, Tipo de letra&#10;&#10;Descrição gerada automaticament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9579" y="208139"/>
          <a:ext cx="3127878" cy="709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296336</xdr:colOff>
      <xdr:row>0</xdr:row>
      <xdr:rowOff>236361</xdr:rowOff>
    </xdr:from>
    <xdr:to>
      <xdr:col>39</xdr:col>
      <xdr:colOff>1062807</xdr:colOff>
      <xdr:row>1</xdr:row>
      <xdr:rowOff>306916</xdr:rowOff>
    </xdr:to>
    <xdr:pic>
      <xdr:nvPicPr>
        <xdr:cNvPr id="5" name="Imagem 4" descr="Home | Desporto Escolar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9003" y="236361"/>
          <a:ext cx="766471" cy="5150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208340</xdr:colOff>
      <xdr:row>0</xdr:row>
      <xdr:rowOff>96761</xdr:rowOff>
    </xdr:from>
    <xdr:to>
      <xdr:col>3</xdr:col>
      <xdr:colOff>1207508</xdr:colOff>
      <xdr:row>1</xdr:row>
      <xdr:rowOff>61484</xdr:rowOff>
    </xdr:to>
    <xdr:sp macro="" textlink="">
      <xdr:nvSpPr>
        <xdr:cNvPr id="6" name="Retângulo: Cantos Diagonai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41173" y="96761"/>
          <a:ext cx="999168" cy="409223"/>
        </a:xfrm>
        <a:prstGeom prst="round2Diag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t-PT" sz="1400" b="1" spc="10" baseline="0">
              <a:latin typeface="Avenir Next LT Pro Demi" panose="020B0704020202020204" pitchFamily="34" charset="0"/>
              <a:ea typeface="ADLaM Display" panose="02010000000000000000" pitchFamily="2" charset="0"/>
              <a:cs typeface="ADLaM Display" panose="02010000000000000000" pitchFamily="2" charset="0"/>
            </a:rPr>
            <a:t>Instruções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6EBBD-7CC2-49A3-9F75-C30FA922A6E0}">
  <sheetPr>
    <tabColor rgb="FFFFCC99"/>
    <pageSetUpPr fitToPage="1"/>
  </sheetPr>
  <dimension ref="A1:S23"/>
  <sheetViews>
    <sheetView showGridLines="0" zoomScale="90" zoomScaleNormal="90" workbookViewId="0">
      <selection activeCell="A22" sqref="A22"/>
    </sheetView>
  </sheetViews>
  <sheetFormatPr defaultColWidth="8.7265625" defaultRowHeight="14.5" x14ac:dyDescent="0.35"/>
  <cols>
    <col min="1" max="1" width="8.7265625" style="133"/>
    <col min="2" max="2" width="8.7265625" style="132"/>
    <col min="3" max="16384" width="8.7265625" style="133"/>
  </cols>
  <sheetData>
    <row r="1" spans="1:19" ht="44" customHeight="1" x14ac:dyDescent="0.35">
      <c r="A1" s="143" t="s">
        <v>6623</v>
      </c>
      <c r="B1" s="142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3" spans="1:19" ht="11.5" customHeight="1" x14ac:dyDescent="0.35"/>
    <row r="4" spans="1:19" ht="37.5" customHeight="1" x14ac:dyDescent="0.35">
      <c r="B4" s="145" t="s">
        <v>6640</v>
      </c>
      <c r="C4" s="144"/>
      <c r="D4" s="144"/>
      <c r="E4" s="144"/>
      <c r="F4" s="144"/>
      <c r="G4" s="144"/>
      <c r="H4" s="144"/>
      <c r="I4" s="144"/>
      <c r="J4" s="144"/>
      <c r="K4" s="144"/>
    </row>
    <row r="6" spans="1:19" ht="20" x14ac:dyDescent="0.4">
      <c r="B6" s="151" t="s">
        <v>6642</v>
      </c>
      <c r="C6" s="150" t="s">
        <v>6625</v>
      </c>
    </row>
    <row r="7" spans="1:19" ht="15" customHeight="1" x14ac:dyDescent="0.4">
      <c r="B7" s="152"/>
      <c r="C7" s="150"/>
    </row>
    <row r="8" spans="1:19" ht="20" x14ac:dyDescent="0.4">
      <c r="B8" s="151" t="s">
        <v>6643</v>
      </c>
      <c r="C8" s="150" t="s">
        <v>6629</v>
      </c>
    </row>
    <row r="9" spans="1:19" ht="15" customHeight="1" x14ac:dyDescent="0.4">
      <c r="B9" s="152"/>
      <c r="C9" s="150"/>
    </row>
    <row r="10" spans="1:19" ht="20" x14ac:dyDescent="0.4">
      <c r="B10" s="151" t="s">
        <v>6644</v>
      </c>
      <c r="C10" s="150" t="s">
        <v>6651</v>
      </c>
    </row>
    <row r="11" spans="1:19" ht="15" customHeight="1" x14ac:dyDescent="0.4">
      <c r="B11" s="152"/>
      <c r="C11" s="150"/>
    </row>
    <row r="12" spans="1:19" ht="20" x14ac:dyDescent="0.4">
      <c r="B12" s="151" t="s">
        <v>6645</v>
      </c>
      <c r="C12" s="150" t="s">
        <v>6626</v>
      </c>
    </row>
    <row r="13" spans="1:19" ht="15" customHeight="1" x14ac:dyDescent="0.4">
      <c r="B13" s="152"/>
      <c r="C13" s="150"/>
    </row>
    <row r="14" spans="1:19" ht="20" x14ac:dyDescent="0.4">
      <c r="B14" s="151" t="s">
        <v>6647</v>
      </c>
      <c r="C14" s="150" t="s">
        <v>6639</v>
      </c>
    </row>
    <row r="15" spans="1:19" ht="15" customHeight="1" x14ac:dyDescent="0.4">
      <c r="B15" s="152"/>
      <c r="C15" s="150"/>
    </row>
    <row r="16" spans="1:19" ht="20" x14ac:dyDescent="0.4">
      <c r="B16" s="151" t="s">
        <v>6648</v>
      </c>
      <c r="C16" s="150" t="s">
        <v>6630</v>
      </c>
    </row>
    <row r="17" spans="2:17" ht="15" customHeight="1" x14ac:dyDescent="0.4">
      <c r="B17" s="152"/>
      <c r="C17" s="150"/>
    </row>
    <row r="18" spans="2:17" ht="20" x14ac:dyDescent="0.4">
      <c r="B18" s="151" t="s">
        <v>6649</v>
      </c>
      <c r="C18" s="150" t="s">
        <v>6627</v>
      </c>
    </row>
    <row r="19" spans="2:17" ht="15" customHeight="1" x14ac:dyDescent="0.4">
      <c r="B19" s="152"/>
      <c r="C19" s="150"/>
    </row>
    <row r="20" spans="2:17" ht="20" x14ac:dyDescent="0.4">
      <c r="B20" s="151" t="s">
        <v>6646</v>
      </c>
      <c r="C20" s="150" t="s">
        <v>6628</v>
      </c>
    </row>
    <row r="23" spans="2:17" x14ac:dyDescent="0.35">
      <c r="B23" s="141" t="s">
        <v>6650</v>
      </c>
      <c r="C23" s="140"/>
      <c r="D23" s="132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</row>
  </sheetData>
  <sheetProtection algorithmName="SHA-512" hashValue="jslqJia2vzBAYatnqQonr72rDZc91ZZEW3jnwA0I5QjaNx8VNwBKzCuSOze9w3LkYPHz4l+8iZvu80fKMnyTFg==" saltValue="1ROeb4NGSCdEJTmaocaqww==" spinCount="100000" sheet="1" selectLockedCells="1"/>
  <printOptions horizontalCentered="1"/>
  <pageMargins left="0.11811023622047245" right="0.11811023622047245" top="0.15748031496062992" bottom="0.15748031496062992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14C4-D98E-4335-A750-BDB9A572C6CF}">
  <sheetPr codeName="Folha5">
    <pageSetUpPr fitToPage="1"/>
  </sheetPr>
  <dimension ref="A1:DN255"/>
  <sheetViews>
    <sheetView showGridLines="0" tabSelected="1" topLeftCell="C1" zoomScale="60" zoomScaleNormal="60" workbookViewId="0">
      <selection activeCell="E4" sqref="E4:M4"/>
    </sheetView>
  </sheetViews>
  <sheetFormatPr defaultColWidth="8.7265625" defaultRowHeight="14.5" x14ac:dyDescent="0.35"/>
  <cols>
    <col min="1" max="1" width="7.90625" style="2" hidden="1" customWidth="1"/>
    <col min="2" max="2" width="7.453125" style="2" hidden="1" customWidth="1"/>
    <col min="3" max="3" width="3.36328125" style="2" customWidth="1"/>
    <col min="4" max="4" width="19.7265625" style="2" customWidth="1"/>
    <col min="5" max="5" width="3.90625" style="2" customWidth="1"/>
    <col min="6" max="6" width="6.54296875" style="2" hidden="1" customWidth="1"/>
    <col min="7" max="7" width="4.6328125" style="2" hidden="1" customWidth="1"/>
    <col min="8" max="8" width="5.26953125" style="5" hidden="1" customWidth="1"/>
    <col min="9" max="9" width="9.1796875" style="5" customWidth="1"/>
    <col min="10" max="10" width="7.81640625" style="5" hidden="1" customWidth="1"/>
    <col min="11" max="11" width="5.453125" style="5" hidden="1" customWidth="1"/>
    <col min="12" max="12" width="9.6328125" style="5" hidden="1" customWidth="1"/>
    <col min="13" max="13" width="39.81640625" style="5" customWidth="1"/>
    <col min="14" max="14" width="7.453125" style="5" customWidth="1"/>
    <col min="15" max="15" width="35" style="5" customWidth="1"/>
    <col min="16" max="16" width="7.90625" style="5" customWidth="1"/>
    <col min="17" max="17" width="34.08984375" style="5" customWidth="1"/>
    <col min="18" max="18" width="27.08984375" style="2" customWidth="1"/>
    <col min="19" max="19" width="21.7265625" style="2" customWidth="1"/>
    <col min="20" max="20" width="11.90625" style="2" customWidth="1"/>
    <col min="21" max="21" width="8.54296875" style="2" customWidth="1"/>
    <col min="22" max="22" width="4.453125" style="2" customWidth="1"/>
    <col min="23" max="23" width="5.36328125" style="2" customWidth="1"/>
    <col min="24" max="24" width="10.81640625" style="2" hidden="1" customWidth="1"/>
    <col min="25" max="25" width="8.1796875" style="2" hidden="1" customWidth="1"/>
    <col min="26" max="26" width="6.7265625" style="2" hidden="1" customWidth="1"/>
    <col min="27" max="27" width="4.453125" style="2" hidden="1" customWidth="1"/>
    <col min="28" max="28" width="5.6328125" style="2" hidden="1" customWidth="1"/>
    <col min="29" max="29" width="9.7265625" style="2" hidden="1" customWidth="1"/>
    <col min="30" max="30" width="4.7265625" style="2" hidden="1" customWidth="1"/>
    <col min="31" max="31" width="8.81640625" style="2" hidden="1" customWidth="1"/>
    <col min="32" max="32" width="9.54296875" style="2" hidden="1" customWidth="1"/>
    <col min="33" max="34" width="4.7265625" style="2" hidden="1" customWidth="1"/>
    <col min="35" max="35" width="6.453125" style="2" hidden="1" customWidth="1"/>
    <col min="36" max="36" width="32.7265625" style="2" customWidth="1"/>
    <col min="37" max="39" width="12.6328125" style="2" customWidth="1"/>
    <col min="40" max="40" width="24.1796875" style="2" customWidth="1"/>
    <col min="41" max="41" width="19.36328125" style="2" hidden="1" customWidth="1"/>
    <col min="42" max="43" width="2" style="2" hidden="1" customWidth="1"/>
    <col min="44" max="44" width="4.6328125" style="2" hidden="1" customWidth="1"/>
    <col min="45" max="45" width="6.7265625" style="2" hidden="1" customWidth="1"/>
    <col min="46" max="46" width="3.54296875" style="2" hidden="1" customWidth="1"/>
    <col min="47" max="47" width="4.6328125" style="2" hidden="1" customWidth="1"/>
    <col min="48" max="48" width="5.453125" style="2" hidden="1" customWidth="1"/>
    <col min="49" max="49" width="5.08984375" style="2" hidden="1" customWidth="1"/>
    <col min="50" max="50" width="5.453125" style="2" hidden="1" customWidth="1"/>
    <col min="51" max="51" width="6.453125" style="2" hidden="1" customWidth="1"/>
    <col min="52" max="52" width="3.1796875" style="2" hidden="1" customWidth="1"/>
    <col min="53" max="53" width="7.1796875" style="2" hidden="1" customWidth="1"/>
    <col min="54" max="54" width="4.453125" style="2" hidden="1" customWidth="1"/>
    <col min="55" max="55" width="5.453125" style="2" hidden="1" customWidth="1"/>
    <col min="56" max="56" width="5.26953125" style="2" hidden="1" customWidth="1"/>
    <col min="57" max="57" width="5" style="2" hidden="1" customWidth="1"/>
    <col min="58" max="58" width="5.08984375" style="2" hidden="1" customWidth="1"/>
    <col min="59" max="59" width="6" style="2" hidden="1" customWidth="1"/>
    <col min="60" max="60" width="10.7265625" style="5" hidden="1" customWidth="1"/>
    <col min="61" max="61" width="2.1796875" style="5" hidden="1" customWidth="1"/>
    <col min="62" max="62" width="9.453125" style="5" hidden="1" customWidth="1"/>
    <col min="63" max="64" width="6.453125" style="5" hidden="1" customWidth="1"/>
    <col min="65" max="65" width="24.08984375" style="2" hidden="1" customWidth="1"/>
    <col min="66" max="66" width="7.81640625" style="2" hidden="1" customWidth="1"/>
    <col min="67" max="67" width="9.1796875" style="2" hidden="1" customWidth="1"/>
    <col min="68" max="68" width="15.08984375" style="2" hidden="1" customWidth="1"/>
    <col min="69" max="69" width="5.26953125" style="2" hidden="1" customWidth="1"/>
    <col min="70" max="70" width="34.453125" style="5" hidden="1" customWidth="1"/>
    <col min="71" max="100" width="2.7265625" style="2" hidden="1" customWidth="1"/>
    <col min="101" max="101" width="8.7265625" style="2" hidden="1" customWidth="1"/>
    <col min="102" max="108" width="7.7265625" style="5" hidden="1" customWidth="1"/>
    <col min="109" max="118" width="8.7265625" style="2" hidden="1" customWidth="1"/>
    <col min="119" max="121" width="8.7265625" style="2" customWidth="1"/>
    <col min="122" max="16384" width="8.7265625" style="2"/>
  </cols>
  <sheetData>
    <row r="1" spans="1:108" ht="35" customHeight="1" x14ac:dyDescent="0.45">
      <c r="C1" s="118" t="s">
        <v>6623</v>
      </c>
      <c r="D1" s="28"/>
      <c r="E1" s="119"/>
      <c r="F1" s="119"/>
      <c r="G1" s="119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</row>
    <row r="2" spans="1:108" ht="27" customHeight="1" x14ac:dyDescent="0.35">
      <c r="A2" s="115"/>
      <c r="B2" s="115"/>
      <c r="E2" s="121"/>
      <c r="F2" s="121"/>
      <c r="G2" s="121"/>
      <c r="H2" s="122"/>
      <c r="I2" s="122"/>
      <c r="J2" s="122"/>
      <c r="K2" s="122"/>
      <c r="L2" s="122"/>
      <c r="M2" s="122"/>
      <c r="N2" s="117"/>
      <c r="O2" s="116"/>
      <c r="P2" s="170" t="s">
        <v>6631</v>
      </c>
      <c r="Q2" s="170"/>
      <c r="R2" s="170"/>
      <c r="S2" s="170"/>
      <c r="T2" s="170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W2" s="23"/>
    </row>
    <row r="3" spans="1:108" ht="27" customHeight="1" thickBot="1" x14ac:dyDescent="0.4">
      <c r="D3" s="123" t="s">
        <v>6624</v>
      </c>
      <c r="N3" s="25"/>
      <c r="P3" s="170" t="s">
        <v>6633</v>
      </c>
      <c r="Q3" s="170"/>
      <c r="R3" s="170"/>
      <c r="S3" s="170"/>
      <c r="T3" s="170"/>
      <c r="AJ3" s="26"/>
      <c r="AW3" s="27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</row>
    <row r="4" spans="1:108" ht="27" customHeight="1" thickBot="1" x14ac:dyDescent="0.4">
      <c r="A4" s="2" t="e">
        <f>VLOOKUP($E$4,Folha1!$AX$1:$AY$5,2,FALSE)</f>
        <v>#N/A</v>
      </c>
      <c r="B4" s="2" t="e">
        <f>VLOOKUP($E$4,Folha1!$AX$1:$AZ$5,3,FALSE)</f>
        <v>#N/A</v>
      </c>
      <c r="D4" s="24" t="s">
        <v>6440</v>
      </c>
      <c r="E4" s="174"/>
      <c r="F4" s="175"/>
      <c r="G4" s="175"/>
      <c r="H4" s="175"/>
      <c r="I4" s="175"/>
      <c r="J4" s="175"/>
      <c r="K4" s="175"/>
      <c r="L4" s="175"/>
      <c r="M4" s="176"/>
      <c r="N4" s="148" t="s">
        <v>6642</v>
      </c>
      <c r="P4" s="170" t="s">
        <v>6632</v>
      </c>
      <c r="Q4" s="170"/>
      <c r="R4" s="170"/>
      <c r="S4" s="170"/>
      <c r="T4" s="170"/>
      <c r="AJ4" s="26"/>
      <c r="AK4" s="30"/>
      <c r="AL4" s="30"/>
      <c r="AM4" s="30"/>
      <c r="AN4" s="30"/>
      <c r="AW4" s="31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</row>
    <row r="5" spans="1:108" ht="27" customHeight="1" thickBot="1" x14ac:dyDescent="0.4">
      <c r="A5" s="2" t="e">
        <f>VLOOKUP($E$5,Folha1!$BA$1:$BB$24,2,FALSE)</f>
        <v>#N/A</v>
      </c>
      <c r="B5" s="2" t="e">
        <f>VLOOKUP($E$5,Folha1!$BA$1:$BC$24,3,FALSE)</f>
        <v>#N/A</v>
      </c>
      <c r="D5" s="29" t="s">
        <v>1</v>
      </c>
      <c r="E5" s="174"/>
      <c r="F5" s="175"/>
      <c r="G5" s="175"/>
      <c r="H5" s="175"/>
      <c r="I5" s="175"/>
      <c r="J5" s="175"/>
      <c r="K5" s="175"/>
      <c r="L5" s="175"/>
      <c r="M5" s="176"/>
      <c r="N5" s="148" t="s">
        <v>6643</v>
      </c>
      <c r="P5" s="170" t="s">
        <v>6700</v>
      </c>
      <c r="Q5" s="170"/>
      <c r="R5" s="170"/>
      <c r="S5" s="170"/>
      <c r="T5" s="170"/>
      <c r="AJ5" s="26"/>
      <c r="AK5" s="30"/>
      <c r="AL5" s="30"/>
      <c r="AM5" s="30"/>
      <c r="AN5" s="30"/>
      <c r="AW5" s="32"/>
      <c r="BS5" s="28"/>
      <c r="BT5" s="28"/>
      <c r="BU5" s="28"/>
      <c r="BV5" s="28"/>
      <c r="BW5" s="28"/>
      <c r="BX5" s="28"/>
      <c r="BY5" s="179" t="b">
        <f>IF($Q11="Desportos Gímnicos - Ginástica",IF(OR($CX$198=TRUE,$CX$197=TRUE),TRUE,FALSE))</f>
        <v>0</v>
      </c>
      <c r="BZ5" s="179"/>
      <c r="CA5" s="179"/>
      <c r="CB5" s="179"/>
      <c r="CC5" s="179"/>
      <c r="CD5" s="179"/>
      <c r="CE5" s="179"/>
      <c r="CF5" s="179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</row>
    <row r="6" spans="1:108" ht="20" customHeight="1" x14ac:dyDescent="0.35">
      <c r="D6" s="138"/>
      <c r="E6" s="137"/>
      <c r="F6" s="137"/>
      <c r="G6" s="137"/>
      <c r="H6" s="137"/>
      <c r="I6" s="137"/>
      <c r="J6" s="137"/>
      <c r="K6" s="137"/>
      <c r="L6" s="137"/>
      <c r="M6" s="137"/>
      <c r="O6" s="128"/>
      <c r="P6" s="171" t="s">
        <v>6634</v>
      </c>
      <c r="Q6" s="171"/>
      <c r="R6" s="171"/>
      <c r="S6" s="131"/>
      <c r="T6" s="129"/>
      <c r="AJ6" s="26"/>
      <c r="AK6" s="30"/>
      <c r="AL6" s="30"/>
      <c r="AM6" s="30"/>
      <c r="AN6" s="30"/>
      <c r="AW6" s="32"/>
      <c r="BS6" s="28"/>
      <c r="BT6" s="28"/>
      <c r="BU6" s="28"/>
      <c r="BV6" s="28"/>
      <c r="BW6" s="28"/>
      <c r="BX6" s="28"/>
      <c r="BY6" s="179"/>
      <c r="BZ6" s="179"/>
      <c r="CA6" s="179"/>
      <c r="CB6" s="179"/>
      <c r="CC6" s="179"/>
      <c r="CD6" s="179"/>
      <c r="CE6" s="179"/>
      <c r="CF6" s="179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</row>
    <row r="7" spans="1:108" ht="20" customHeight="1" x14ac:dyDescent="0.35">
      <c r="D7" s="138"/>
      <c r="E7" s="137"/>
      <c r="F7" s="137"/>
      <c r="G7" s="137"/>
      <c r="H7" s="137"/>
      <c r="I7" s="137"/>
      <c r="J7" s="137"/>
      <c r="K7" s="137"/>
      <c r="L7" s="137"/>
      <c r="M7" s="137"/>
      <c r="O7" s="128"/>
      <c r="P7" s="171" t="s">
        <v>6637</v>
      </c>
      <c r="Q7" s="171"/>
      <c r="R7" s="171"/>
      <c r="S7" s="131"/>
      <c r="T7" s="129"/>
      <c r="AJ7" s="26"/>
      <c r="AK7" s="30"/>
      <c r="AL7" s="30"/>
      <c r="AM7" s="30"/>
      <c r="AN7" s="30"/>
      <c r="AW7" s="32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</row>
    <row r="8" spans="1:108" ht="17.5" customHeight="1" x14ac:dyDescent="0.35">
      <c r="D8" s="33"/>
      <c r="E8" s="33"/>
      <c r="F8" s="33"/>
      <c r="G8" s="33"/>
      <c r="M8" s="2"/>
      <c r="P8" s="130" t="s">
        <v>6583</v>
      </c>
      <c r="Q8" s="136"/>
      <c r="R8" s="130"/>
      <c r="S8" s="135"/>
      <c r="T8" s="34"/>
      <c r="AJ8" s="26"/>
      <c r="AL8" s="125"/>
      <c r="AM8" s="125"/>
      <c r="AN8" s="125"/>
      <c r="AW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</row>
    <row r="9" spans="1:108" ht="24" customHeight="1" thickBot="1" x14ac:dyDescent="0.4">
      <c r="D9" s="149" t="s">
        <v>6644</v>
      </c>
      <c r="E9" s="33"/>
      <c r="F9" s="33"/>
      <c r="G9" s="33"/>
      <c r="M9" s="149" t="s">
        <v>6645</v>
      </c>
      <c r="Q9" s="149" t="s">
        <v>6647</v>
      </c>
      <c r="R9" s="149" t="s">
        <v>6648</v>
      </c>
      <c r="S9" s="149" t="s">
        <v>6649</v>
      </c>
      <c r="T9" s="149" t="s">
        <v>6646</v>
      </c>
      <c r="AJ9" s="26"/>
      <c r="AK9" s="178" t="s">
        <v>2864</v>
      </c>
      <c r="AL9" s="178"/>
      <c r="AM9" s="178"/>
      <c r="AN9" s="178"/>
      <c r="AW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</row>
    <row r="10" spans="1:108" s="35" customFormat="1" ht="39" customHeight="1" thickTop="1" thickBot="1" x14ac:dyDescent="0.4">
      <c r="D10" s="147" t="s">
        <v>6641</v>
      </c>
      <c r="F10" s="36" t="s">
        <v>2869</v>
      </c>
      <c r="G10" s="36"/>
      <c r="H10" s="37"/>
      <c r="I10" s="38" t="s">
        <v>2868</v>
      </c>
      <c r="J10" s="39" t="s">
        <v>2844</v>
      </c>
      <c r="K10" s="40" t="s">
        <v>6440</v>
      </c>
      <c r="L10" s="41" t="s">
        <v>1</v>
      </c>
      <c r="M10" s="42" t="s">
        <v>2861</v>
      </c>
      <c r="N10" s="43" t="s">
        <v>2860</v>
      </c>
      <c r="O10" s="41" t="s">
        <v>1555</v>
      </c>
      <c r="P10" s="134" t="s">
        <v>2</v>
      </c>
      <c r="Q10" s="41" t="s">
        <v>2858</v>
      </c>
      <c r="R10" s="44" t="s">
        <v>2859</v>
      </c>
      <c r="S10" s="44" t="s">
        <v>2863</v>
      </c>
      <c r="T10" s="44" t="s">
        <v>2862</v>
      </c>
      <c r="U10" s="45" t="s">
        <v>6701</v>
      </c>
      <c r="V10" s="44" t="s">
        <v>5</v>
      </c>
      <c r="W10" s="44" t="s">
        <v>6</v>
      </c>
      <c r="X10" s="44" t="s">
        <v>6221</v>
      </c>
      <c r="Y10" s="46" t="s">
        <v>6222</v>
      </c>
      <c r="Z10" s="47" t="s">
        <v>6223</v>
      </c>
      <c r="AA10" s="48"/>
      <c r="AB10" s="47" t="s">
        <v>6433</v>
      </c>
      <c r="AC10" s="47"/>
      <c r="AD10" s="47"/>
      <c r="AE10" s="49" t="s">
        <v>6432</v>
      </c>
      <c r="AF10" s="47" t="s">
        <v>6434</v>
      </c>
      <c r="AG10" s="47"/>
      <c r="AH10" s="47"/>
      <c r="AI10" s="49" t="s">
        <v>2865</v>
      </c>
      <c r="AJ10" s="44" t="s">
        <v>6638</v>
      </c>
      <c r="AK10" s="126" t="s">
        <v>1</v>
      </c>
      <c r="AL10" s="126" t="s">
        <v>0</v>
      </c>
      <c r="AM10" s="126" t="s">
        <v>2856</v>
      </c>
      <c r="AN10" s="127" t="s">
        <v>7</v>
      </c>
      <c r="AO10" s="50" t="s">
        <v>6438</v>
      </c>
      <c r="AP10" s="51"/>
      <c r="AQ10" s="52"/>
      <c r="AR10" s="53"/>
      <c r="AS10" s="54"/>
      <c r="AT10" s="55" t="s">
        <v>6429</v>
      </c>
      <c r="AU10" s="56"/>
      <c r="AV10" s="57"/>
      <c r="AW10" s="58"/>
      <c r="AX10" s="59" t="s">
        <v>6438</v>
      </c>
      <c r="AY10" s="60"/>
      <c r="AZ10" s="61" t="s">
        <v>6500</v>
      </c>
      <c r="BA10" s="62"/>
      <c r="BB10" s="63"/>
      <c r="BC10" s="64" t="s">
        <v>6410</v>
      </c>
      <c r="BD10" s="65" t="s">
        <v>6411</v>
      </c>
      <c r="BE10" s="66" t="s">
        <v>6412</v>
      </c>
      <c r="BF10" s="67"/>
      <c r="BG10" s="68" t="s">
        <v>6413</v>
      </c>
      <c r="BH10" s="69" t="s">
        <v>6430</v>
      </c>
      <c r="BI10" s="70"/>
      <c r="BJ10" s="71"/>
      <c r="BK10" s="168" t="s">
        <v>6655</v>
      </c>
      <c r="BL10" s="168" t="s">
        <v>6656</v>
      </c>
      <c r="BR10" s="72"/>
      <c r="BS10" s="73">
        <v>1</v>
      </c>
      <c r="BT10" s="73">
        <v>2</v>
      </c>
      <c r="BU10" s="73">
        <v>3</v>
      </c>
      <c r="BV10" s="73">
        <v>4</v>
      </c>
      <c r="BW10" s="73">
        <v>5</v>
      </c>
      <c r="BX10" s="73">
        <v>6</v>
      </c>
      <c r="BY10" s="73">
        <v>7</v>
      </c>
      <c r="BZ10" s="73">
        <v>8</v>
      </c>
      <c r="CA10" s="73">
        <v>9</v>
      </c>
      <c r="CB10" s="73">
        <v>10</v>
      </c>
      <c r="CC10" s="73">
        <v>11</v>
      </c>
      <c r="CD10" s="73">
        <v>12</v>
      </c>
      <c r="CE10" s="73">
        <v>13</v>
      </c>
      <c r="CF10" s="73">
        <v>14</v>
      </c>
      <c r="CG10" s="73">
        <v>15</v>
      </c>
      <c r="CH10" s="73">
        <v>16</v>
      </c>
      <c r="CI10" s="73">
        <v>17</v>
      </c>
      <c r="CJ10" s="73">
        <v>18</v>
      </c>
      <c r="CK10" s="73">
        <v>19</v>
      </c>
      <c r="CL10" s="73">
        <v>20</v>
      </c>
      <c r="CM10" s="73">
        <v>21</v>
      </c>
      <c r="CN10" s="73">
        <v>22</v>
      </c>
      <c r="CO10" s="73">
        <v>23</v>
      </c>
      <c r="CP10" s="73">
        <v>24</v>
      </c>
      <c r="CQ10" s="73">
        <v>25</v>
      </c>
      <c r="CR10" s="73">
        <v>26</v>
      </c>
      <c r="CS10" s="73">
        <v>27</v>
      </c>
      <c r="CT10" s="73">
        <v>28</v>
      </c>
      <c r="CU10" s="73">
        <v>29</v>
      </c>
      <c r="CV10" s="73">
        <v>30</v>
      </c>
      <c r="CX10" s="72"/>
      <c r="CY10" s="72"/>
      <c r="CZ10" s="72"/>
      <c r="DA10" s="72"/>
      <c r="DB10" s="72"/>
      <c r="DC10" s="72"/>
      <c r="DD10" s="72"/>
    </row>
    <row r="11" spans="1:108" ht="17.5" customHeight="1" thickTop="1" x14ac:dyDescent="0.35">
      <c r="D11" s="172"/>
      <c r="F11" s="2" t="str">
        <f>IFERROR(VLOOKUP($P11,'Escolas 23-24'!C3:$H$5370,6,FALSE),"")</f>
        <v/>
      </c>
      <c r="G11" s="2" t="str">
        <f t="shared" ref="G11:G40" si="0">IF(AND($E$4="",$E$5=""),"",IF($F11="Público",$E$4&amp;$P11&amp;$E$4,""))</f>
        <v/>
      </c>
      <c r="H11" s="5" t="str">
        <f>IF($N11="","",COUNTIF($N$11:$N$40,N11))</f>
        <v/>
      </c>
      <c r="I11" s="74" t="str">
        <f>IF(OR($E$4="",$D$11=0),"","1ª")</f>
        <v/>
      </c>
      <c r="J11" s="74" t="str">
        <f>IF($P$11="","",VLOOKUP($P11,'Escolas 23-24'!$C$3:$G$5370,3,FALSE))</f>
        <v/>
      </c>
      <c r="K11" s="74" t="str">
        <f>IF(OR($E$4="",$D$11=0),"",$E$4)</f>
        <v/>
      </c>
      <c r="L11" s="74" t="str">
        <f>IF(OR($E$4="",$D$11=0),"",$E$5)</f>
        <v/>
      </c>
      <c r="M11" s="20"/>
      <c r="N11" s="74" t="str">
        <f>IF(OR($E$5="",$D$11=0,$M11=""),"",INDEX(DGEEC,MATCH('Ficha de Candidatura'!$M11,'Escolas 23-24'!$B$4:$B$5370,0)))</f>
        <v/>
      </c>
      <c r="O11" s="74" t="str">
        <f>IFERROR(IF(OR($D$11=0,$E$5=""),"",INDEX('Escolas 23-24'!$D$4:$D$5370,MATCH('Ficha de Candidatura'!$M11,'Escolas 23-24'!$B$4:$B$5370,0))),"")</f>
        <v/>
      </c>
      <c r="P11" s="74" t="str">
        <f>IFERROR(INDEX('Escolas 23-24'!$C$4:$C$5370,MATCH('Ficha de Candidatura'!$O11,'Escolas 23-24'!$D$4:$D$5370,0)),"")</f>
        <v/>
      </c>
      <c r="Q11" s="20"/>
      <c r="R11" s="20"/>
      <c r="S11" s="20"/>
      <c r="T11" s="20"/>
      <c r="U11" s="74" t="str">
        <f>IFERROR(VLOOKUP($Q11,Folha1!$Y$1:$AA$46,3,FALSE),"")</f>
        <v/>
      </c>
      <c r="V11" s="75" t="str">
        <f>IF($F11="Privado",0,IF(AND($F11="Público",$Q11&lt;&gt;""),3,""))</f>
        <v/>
      </c>
      <c r="W11" s="124"/>
      <c r="X11" s="76" t="str">
        <f>IFERROR(VLOOKUP($P$11,'Escolas 23-24'!$J$1:$K$1922,2),"")</f>
        <v/>
      </c>
      <c r="Y11" s="77" t="str">
        <f>IFERROR($X$11*20%,"")</f>
        <v/>
      </c>
      <c r="Z11" s="78" t="str">
        <f>IFERROR(VLOOKUP($Q11,Folha1!$Y$1:$AB$45,4),"")</f>
        <v/>
      </c>
      <c r="AA11" s="79">
        <f>SUM(Z11:Z40)</f>
        <v>0</v>
      </c>
      <c r="AB11" s="80" t="str">
        <f>IFERROR($Y$11-Z11,"")</f>
        <v/>
      </c>
      <c r="AC11" s="81" t="b">
        <f>IF($AB11&lt;0,TRUE,FALSE)</f>
        <v>0</v>
      </c>
      <c r="AD11" s="82" t="b">
        <f>IF(COUNTIF($AC$11:$AC$40,TRUE)&gt;0,TRUE,FALSE)</f>
        <v>0</v>
      </c>
      <c r="AE11" s="77" t="str">
        <f>IFERROR(VLOOKUP($P$11,Folha1!AD1:AE925,2,FALSE),"")</f>
        <v/>
      </c>
      <c r="AF11" s="80" t="str">
        <f>IFERROR($AE$11-V11,"")</f>
        <v/>
      </c>
      <c r="AG11" s="81" t="b">
        <f>IF($AF11&lt;0,TRUE,FALSE)</f>
        <v>0</v>
      </c>
      <c r="AH11" s="82" t="b">
        <f>IF(COUNTIF($AG$11:$AG$40,TRUE)&gt;0,TRUE,FALSE)</f>
        <v>0</v>
      </c>
      <c r="AI11" s="83" t="str">
        <f>IF($V11="","",IF($V11=3,1,FALSE))</f>
        <v/>
      </c>
      <c r="AJ11" s="20"/>
      <c r="AK11" s="124"/>
      <c r="AL11" s="124"/>
      <c r="AM11" s="186"/>
      <c r="AN11" s="186"/>
      <c r="AO11" s="114" t="str">
        <f>IF(OR($Q11="DE Comunidade",$Q11="DE Sobre Rodas",$Q11="DE Escola Ativa",$Q11="Desportos Gímnicos - Ginástica"),$Q11&amp;$R11,Q11&amp;R11&amp;S11&amp;T11)</f>
        <v/>
      </c>
      <c r="AP11" s="85" t="str">
        <f>IF($AO11="","",COUNTIF($AO$11:$AO$40,AO11))</f>
        <v/>
      </c>
      <c r="AQ11" s="85" t="str">
        <f>IFERROR(VLOOKUP($Q11,Folha1!$Y$2:$AC$46,5,FALSE),"")</f>
        <v/>
      </c>
      <c r="AR11" s="86" t="b">
        <f>IF(AND(AP11&gt;1,S11&lt;&gt;"",T11&lt;&gt;"",AQ11=1),TRUE,FALSE)</f>
        <v>0</v>
      </c>
      <c r="AS11" s="87">
        <f>COUNTIF($AR$11:$AR$40,TRUE)</f>
        <v>0</v>
      </c>
      <c r="AT11" s="88" t="str">
        <f>IFERROR(VLOOKUP($Q11,Folha1!$AG$2:$AH$32,2,FALSE),"")</f>
        <v/>
      </c>
      <c r="AU11" s="89" t="b">
        <f t="shared" ref="AU11:AU40" si="1">IF(AND($J11="ENA",$AT11=1,$AP11&gt;2),TRUE,IF(AND($J$11="AE",$AT11=1,$AP11&gt;4),TRUE,FALSE))</f>
        <v>0</v>
      </c>
      <c r="AV11" s="90">
        <f>COUNTIF($AU$11:$AU$40,TRUE)</f>
        <v>0</v>
      </c>
      <c r="AW11" s="91" t="b">
        <f t="shared" ref="AW11:AW40" si="2">IF(AND(Q11="Desportos Gímnicos - Ginástica",R11&lt;&gt;"",BA11=TRUE),TRUE,FALSE)</f>
        <v>0</v>
      </c>
      <c r="AX11" s="92">
        <f t="shared" ref="AX11:AX40" si="3">IFERROR(VLOOKUP($AO11,$BR$11:$CW$267,41,FALSE),0)</f>
        <v>0</v>
      </c>
      <c r="AY11" s="93" t="str">
        <f>IF(Q11="","",IF(AND(Q11="Desportos Gímnicos - Ginástica",$AZ$11&gt;5),TRUE,IF(AND(OR(T11="Misto",T11="Masculino",T11="Feminino"),AX11&gt;=2,S11&lt;&gt;"Vários"),TRUE,IF(AND(J11="ENA",Q11&lt;&gt;"Desportos Gímnicos - Ginástica",AX11&gt;2,AT11=1),TRUE,IF(AND(J11="AE",Q11&lt;&gt;"Desportos Gímnicos - Ginástica",AX11&gt;4,AT11=1),TRUE,FALSE)))))</f>
        <v/>
      </c>
      <c r="AZ11" s="94">
        <f>COUNTIF($Q$11:$Q$40,"Desportos Gímnicos - Ginástica")</f>
        <v>0</v>
      </c>
      <c r="BA11" s="95" t="str">
        <f t="shared" ref="BA11:BA40" si="4">IF(AND($Q11="Desportos Gímnicos - Ginástica",OR($AZ$11&gt;5,$CX$197=TRUE,$CX$198=TRUE)),TRUE,"")</f>
        <v/>
      </c>
      <c r="BB11" s="96">
        <f>COUNTIF($BA$11:$BA$40,TRUE)</f>
        <v>0</v>
      </c>
      <c r="BC11" s="97">
        <f>COUNTIF($Q$11:$Q$40,"DE Comunidade")</f>
        <v>0</v>
      </c>
      <c r="BD11" s="98">
        <f>COUNTIF($Q$11:$Q$40,"DE Sobre Rodas")</f>
        <v>0</v>
      </c>
      <c r="BE11" s="99">
        <f>COUNTIF($Q$11:$Q$40,"DE Escola Ativa")</f>
        <v>0</v>
      </c>
      <c r="BF11" s="100" t="b">
        <f>IF(AND($J11="ENA",OR($BC$11&gt;1,$BD$11&gt;1,$BE$11&gt;1)),TRUE,IF(AND($J11="AE",OR($BC$11&gt;2,$BD$11&gt;2,$BE$11&gt;2)),TRUE,FALSE))</f>
        <v>0</v>
      </c>
      <c r="BG11" s="101" t="b">
        <f>IF(OR($BF11=TRUE,$BJ11=TRUE),TRUE,FALSE)</f>
        <v>0</v>
      </c>
      <c r="BH11" s="102" t="str">
        <f t="shared" ref="BH11:BH40" si="5">IF(OR(Q11="DE Comunidade",Q11="DE Escola Ativa",Q11="DE Sobre Rodas"),N11&amp;Q11,"")</f>
        <v/>
      </c>
      <c r="BI11" s="103" t="str">
        <f>IF(BH11="","",COUNTIF($BH$11:$BH$40,BH11))</f>
        <v/>
      </c>
      <c r="BJ11" s="93" t="str">
        <f t="shared" ref="BJ11:BJ40" si="6">IF(BI11="","",IF(BI11&gt;=2,TRUE,FALSE))</f>
        <v/>
      </c>
      <c r="BK11" s="5" t="b">
        <f>IF(OR($Q11="Desportos Gímnicos - Ginástica",$Q11="Desportos Adaptados (Monomodalidade)"),TRUE,FALSE)</f>
        <v>0</v>
      </c>
      <c r="BL11" s="5" t="b">
        <f>IF($R11&lt;&gt;"",TRUE,FALSE)</f>
        <v>0</v>
      </c>
      <c r="BM11" s="5" t="str">
        <f>Q11&amp;S11</f>
        <v/>
      </c>
      <c r="BN11" s="2" t="str">
        <f>IFERROR(INDEX(Folha1!$AL$2:$AL$121,MATCH('Ficha de Candidatura'!$Q11,Folha1!$AJ$2:$AJ$121,0)),"")</f>
        <v/>
      </c>
      <c r="BO11" s="2" t="str">
        <f>IFERROR(INDEX(Folha1!$AM$2:$AM$121,MATCH('Ficha de Candidatura'!$Q11,Folha1!$AJ$2:$AJ$121,0)),"")</f>
        <v/>
      </c>
      <c r="BP11" s="2" t="str">
        <f>IFERROR(INDEX(Folha1!$AM$2:$AM$121,MATCH('Ficha de Candidatura'!$BM11,Folha1!$AJ$2:$AJ$121,0)),"")</f>
        <v/>
      </c>
      <c r="BQ11" s="2" t="str">
        <f>IFERROR(INDEX(Folha1!$AK$3:$AK$121,MATCH('Ficha de Candidatura'!Q11,Folha1!$AJ$3:$AJ$121,0)),"")</f>
        <v/>
      </c>
      <c r="BR11" s="3"/>
    </row>
    <row r="12" spans="1:108" ht="17.5" customHeight="1" thickBot="1" x14ac:dyDescent="0.4">
      <c r="D12" s="173"/>
      <c r="F12" s="2" t="str">
        <f>IFERROR(VLOOKUP($P12,'Escolas 23-24'!C4:$H$5370,6,FALSE),"")</f>
        <v/>
      </c>
      <c r="G12" s="2" t="str">
        <f t="shared" si="0"/>
        <v/>
      </c>
      <c r="H12" s="5" t="str">
        <f t="shared" ref="H12:H40" si="7">IF($N12="","",COUNTIF($N$11:$N$40,N12))</f>
        <v/>
      </c>
      <c r="I12" s="74" t="str">
        <f>IF($E4="","",IF($D$11&gt;=2,"2ª",""))</f>
        <v/>
      </c>
      <c r="J12" s="74" t="str">
        <f>IF($D$11&gt;=2,$J$11,"")</f>
        <v/>
      </c>
      <c r="K12" s="74" t="str">
        <f>IF($D$11&gt;=2,$E$4,"")</f>
        <v/>
      </c>
      <c r="L12" s="74" t="str">
        <f>IF($D$11&gt;=2,$E$5,"")</f>
        <v/>
      </c>
      <c r="M12" s="20"/>
      <c r="N12" s="74" t="str">
        <f>IFERROR(IF($D$11&gt;=2,INDEX(DGEEC,MATCH('Ficha de Candidatura'!$M12,'Escolas 23-24'!$B$4:$B$5370,0)),""),"")</f>
        <v/>
      </c>
      <c r="O12" s="74" t="str">
        <f>IFERROR(IF($D$11&gt;=2,INDEX('Escolas 23-24'!$D$4:$D$5370,MATCH('Ficha de Candidatura'!$M12,'Escolas 23-24'!$B$4:$B$5370,0)),""),"")</f>
        <v/>
      </c>
      <c r="P12" s="74" t="str">
        <f>IFERROR(INDEX('Escolas 23-24'!$C$4:$C$5370,MATCH('Ficha de Candidatura'!$O12,'Escolas 23-24'!$D$4:$D$5370,0)),"")</f>
        <v/>
      </c>
      <c r="Q12" s="20"/>
      <c r="R12" s="20"/>
      <c r="S12" s="20"/>
      <c r="T12" s="20"/>
      <c r="U12" s="74" t="str">
        <f>IFERROR(VLOOKUP($Q12,Folha1!$Y$1:$AA$46,3,FALSE),"")</f>
        <v/>
      </c>
      <c r="V12" s="75" t="str">
        <f t="shared" ref="V12:V40" si="8">IF($F12="Privado",0,IF(AND($F12="Público",$Q12&lt;&gt;""),3,""))</f>
        <v/>
      </c>
      <c r="W12" s="124"/>
      <c r="X12" s="104"/>
      <c r="Y12" s="83"/>
      <c r="Z12" s="78" t="str">
        <f>IFERROR(VLOOKUP($Q12,Folha1!$Y$1:$AB$45,4),"")</f>
        <v/>
      </c>
      <c r="AA12" s="105"/>
      <c r="AB12" s="80" t="str">
        <f>IFERROR(AB11-Z12,"")</f>
        <v/>
      </c>
      <c r="AC12" s="81" t="b">
        <f t="shared" ref="AC12:AC40" si="9">IF($AB12&lt;0,TRUE,FALSE)</f>
        <v>0</v>
      </c>
      <c r="AD12" s="106"/>
      <c r="AE12" s="77"/>
      <c r="AF12" s="80" t="str">
        <f>IFERROR(AF11-V12,"")</f>
        <v/>
      </c>
      <c r="AG12" s="81" t="b">
        <f t="shared" ref="AG12:AG40" si="10">IF($AF12&lt;0,TRUE,FALSE)</f>
        <v>0</v>
      </c>
      <c r="AH12" s="82"/>
      <c r="AI12" s="83" t="str">
        <f t="shared" ref="AI12:AI40" si="11">IF($V12="","",IF($V12=3,1,FALSE))</f>
        <v/>
      </c>
      <c r="AJ12" s="20"/>
      <c r="AK12" s="124"/>
      <c r="AL12" s="124"/>
      <c r="AM12" s="186"/>
      <c r="AN12" s="186"/>
      <c r="AO12" s="114" t="str">
        <f>IF(OR($Q12="DE Comunidade",$Q12="DE Sobre Rodas",$Q12="DE Escola Ativa",$Q12="Desportos Gímnicos - Ginástica"),$Q12&amp;$R12,Q12&amp;R12&amp;S12&amp;T12)</f>
        <v/>
      </c>
      <c r="AP12" s="85" t="str">
        <f t="shared" ref="AP12:AP40" si="12">IF($AO12="","",COUNTIF($AO$11:$AO$40,AO12))</f>
        <v/>
      </c>
      <c r="AQ12" s="85" t="str">
        <f>IFERROR(VLOOKUP($Q12,Folha1!$Y$2:$AC$46,5,FALSE),"")</f>
        <v/>
      </c>
      <c r="AR12" s="86" t="b">
        <f>IF(AND(AP12&gt;1,S12&lt;&gt;"",T12&lt;&gt;"",AQ12=1),TRUE,FALSE)</f>
        <v>0</v>
      </c>
      <c r="AS12" s="5"/>
      <c r="AT12" s="88" t="str">
        <f>IFERROR(VLOOKUP($Q12,Folha1!$AG$2:$AH$32,2,FALSE),"")</f>
        <v/>
      </c>
      <c r="AU12" s="89" t="b">
        <f t="shared" si="1"/>
        <v>0</v>
      </c>
      <c r="AV12" s="107"/>
      <c r="AW12" s="91" t="b">
        <f t="shared" si="2"/>
        <v>0</v>
      </c>
      <c r="AX12" s="92">
        <f t="shared" si="3"/>
        <v>0</v>
      </c>
      <c r="AY12" s="93" t="str">
        <f>IF(Q12="","",IF(AND(Q12="Desportos Gímnicos - Ginástica",$AZ$11&gt;5),TRUE,IF(AND(OR(T12="Misto",T12="Masculino",T12="Feminino"),AX12&gt;=2,S12&lt;&gt;"Vários"),TRUE,IF(AND(J12="ENA",Q12&lt;&gt;"Desportos Gímnicos - Ginástica",AX12&gt;2,AT12=1),TRUE,IF(AND(J12="AE",Q12&lt;&gt;"Desportos Gímnicos - Ginástica",AX12&gt;4,AT12=1),TRUE,FALSE)))))</f>
        <v/>
      </c>
      <c r="AZ12" s="102"/>
      <c r="BA12" s="95" t="str">
        <f t="shared" si="4"/>
        <v/>
      </c>
      <c r="BB12" s="5"/>
      <c r="BC12" s="84"/>
      <c r="BD12" s="85"/>
      <c r="BE12" s="95"/>
      <c r="BF12" s="108"/>
      <c r="BG12" s="91"/>
      <c r="BH12" s="102" t="str">
        <f t="shared" si="5"/>
        <v/>
      </c>
      <c r="BI12" s="103" t="str">
        <f t="shared" ref="BI12:BI40" si="13">IF(BH12="","",COUNTIF($BH$11:$BH$40,BH12))</f>
        <v/>
      </c>
      <c r="BJ12" s="93" t="str">
        <f t="shared" si="6"/>
        <v/>
      </c>
      <c r="BK12" s="5" t="b">
        <f t="shared" ref="BK12:BK40" si="14">IF(OR($Q12="Desportos Gímnicos - Ginástica",$Q12="Desportos Adaptados (Monomodalidade)"),TRUE,FALSE)</f>
        <v>0</v>
      </c>
      <c r="BL12" s="5" t="b">
        <f t="shared" ref="BL12:BL40" si="15">IF($R12&lt;&gt;"",TRUE,FALSE)</f>
        <v>0</v>
      </c>
      <c r="BM12" s="5" t="str">
        <f t="shared" ref="BM12:BM40" si="16">Q12&amp;S12</f>
        <v/>
      </c>
      <c r="BN12" s="2" t="str">
        <f>IFERROR(INDEX(Folha1!$AL$2:$AL$121,MATCH('Ficha de Candidatura'!$Q12,Folha1!$AJ$2:$AJ$121,0)),"")</f>
        <v/>
      </c>
      <c r="BO12" s="2" t="str">
        <f>IFERROR(INDEX(Folha1!$AM$2:$AM$121,MATCH('Ficha de Candidatura'!$Q12,Folha1!$AJ$2:$AJ$121,0)),"")</f>
        <v/>
      </c>
      <c r="BP12" s="2" t="str">
        <f>IFERROR(INDEX(Folha1!$AM$2:$AM$121,MATCH('Ficha de Candidatura'!$BM12,Folha1!$AJ$2:$AJ$121,0)),"")</f>
        <v/>
      </c>
      <c r="BQ12" s="2" t="str">
        <f>IFERROR(INDEX(Folha1!$AK$3:$AK$121,MATCH('Ficha de Candidatura'!Q12,Folha1!$AJ$3:$AJ$121,0)),"")</f>
        <v/>
      </c>
      <c r="BR12" s="3" t="s">
        <v>6224</v>
      </c>
      <c r="BS12" s="2" t="str">
        <f t="shared" ref="BS12:BS42" si="17">IF(BR12=$AO$11,1,"")</f>
        <v/>
      </c>
      <c r="BT12" s="2" t="str">
        <f t="shared" ref="BT12:BT42" si="18">IF(BR12=$AO$12,1,"")</f>
        <v/>
      </c>
      <c r="BU12" s="2" t="str">
        <f t="shared" ref="BU12:BU42" si="19">IF(BR12=$AO$13,1,"")</f>
        <v/>
      </c>
      <c r="BV12" s="2" t="str">
        <f t="shared" ref="BV12:BV42" si="20">IF(BR12=$AO$14,1,"")</f>
        <v/>
      </c>
      <c r="BW12" s="2" t="str">
        <f t="shared" ref="BW12:BW42" si="21">IF(BR12=$AO$15,1,"")</f>
        <v/>
      </c>
      <c r="BX12" s="2" t="str">
        <f t="shared" ref="BX12:BX42" si="22">IF(BR12=$AO$16,1,"")</f>
        <v/>
      </c>
      <c r="BY12" s="2" t="str">
        <f t="shared" ref="BY12:BY42" si="23">IF(BR12=$AO$17,1,"")</f>
        <v/>
      </c>
      <c r="BZ12" s="2" t="str">
        <f t="shared" ref="BZ12:BZ42" si="24">IF(BR12=$AO$18,1,"")</f>
        <v/>
      </c>
      <c r="CA12" s="2" t="str">
        <f t="shared" ref="CA12:CA42" si="25">IF(BR12=$AO$19,1,"")</f>
        <v/>
      </c>
      <c r="CB12" s="2" t="str">
        <f t="shared" ref="CB12:CB23" si="26">IF($BR12=$AO$20,1,"")</f>
        <v/>
      </c>
      <c r="CC12" s="2" t="str">
        <f t="shared" ref="CC12:CC42" si="27">IF(BR12=$AO$21,1,"")</f>
        <v/>
      </c>
      <c r="CD12" s="2" t="str">
        <f t="shared" ref="CD12:CD42" si="28">IF(BR12=$AO$22,1,"")</f>
        <v/>
      </c>
      <c r="CE12" s="2" t="str">
        <f t="shared" ref="CE12:CE42" si="29">IF(BR12=$AO$23,1,"")</f>
        <v/>
      </c>
      <c r="CF12" s="2" t="str">
        <f t="shared" ref="CF12:CF42" si="30">IF(BR12=$AO$24,1,"")</f>
        <v/>
      </c>
      <c r="CG12" s="2" t="str">
        <f t="shared" ref="CG12:CG42" si="31">IF(BR12=$AO$25,1,"")</f>
        <v/>
      </c>
      <c r="CH12" s="2" t="str">
        <f t="shared" ref="CH12:CH42" si="32">IF(BR12=$AO$26,1,"")</f>
        <v/>
      </c>
      <c r="CI12" s="2" t="str">
        <f t="shared" ref="CI12:CI42" si="33">IF(BR12=$AO$27,1,"")</f>
        <v/>
      </c>
      <c r="CJ12" s="2" t="str">
        <f t="shared" ref="CJ12:CJ42" si="34">IF(BR12=$AO$28,1,"")</f>
        <v/>
      </c>
      <c r="CK12" s="2" t="str">
        <f t="shared" ref="CK12:CK42" si="35">IF(BR12=$AO$29,1,"")</f>
        <v/>
      </c>
      <c r="CL12" s="2" t="str">
        <f t="shared" ref="CL12:CL42" si="36">IF(BR12=$AO$30,1,"")</f>
        <v/>
      </c>
      <c r="CM12" s="2" t="str">
        <f t="shared" ref="CM12:CM42" si="37">IF(BR12=$AO$31,1,"")</f>
        <v/>
      </c>
      <c r="CN12" s="2" t="str">
        <f t="shared" ref="CN12:CN42" si="38">IF(BR12=$AO$32,1,"")</f>
        <v/>
      </c>
      <c r="CO12" s="2" t="str">
        <f t="shared" ref="CO12:CO42" si="39">IF(BR12=$AO$33,1,"")</f>
        <v/>
      </c>
      <c r="CP12" s="2" t="str">
        <f t="shared" ref="CP12:CP42" si="40">IF(BR12=$AO$34,1,"")</f>
        <v/>
      </c>
      <c r="CQ12" s="2" t="str">
        <f t="shared" ref="CQ12:CQ42" si="41">IF(BR12=$AO$35,1,"")</f>
        <v/>
      </c>
      <c r="CR12" s="2" t="str">
        <f t="shared" ref="CR12:CR42" si="42">IF(BR12=$AO$36,1,"")</f>
        <v/>
      </c>
      <c r="CS12" s="2" t="str">
        <f t="shared" ref="CS12:CS42" si="43">IF(BR12=$AO$37,1,"")</f>
        <v/>
      </c>
      <c r="CT12" s="2" t="str">
        <f t="shared" ref="CT12:CT42" si="44">IF(BR12=$AO$38,1,"")</f>
        <v/>
      </c>
      <c r="CU12" s="2" t="str">
        <f t="shared" ref="CU12:CU42" si="45">IF(BR12=$AO$39,1,"")</f>
        <v/>
      </c>
      <c r="CV12" s="2" t="str">
        <f t="shared" ref="CV12:CV42" si="46">IF(BR12=$AO$40,1,"")</f>
        <v/>
      </c>
      <c r="CW12" s="2">
        <f t="shared" ref="CW12:CW74" si="47">SUM(BS12:CV12)</f>
        <v>0</v>
      </c>
    </row>
    <row r="13" spans="1:108" ht="17.5" customHeight="1" thickTop="1" x14ac:dyDescent="0.35">
      <c r="D13" s="146"/>
      <c r="E13" s="109"/>
      <c r="F13" s="2" t="str">
        <f>IFERROR(VLOOKUP($P13,'Escolas 23-24'!C5:$H$5370,6,FALSE),"")</f>
        <v/>
      </c>
      <c r="G13" s="2" t="str">
        <f t="shared" si="0"/>
        <v/>
      </c>
      <c r="H13" s="5" t="str">
        <f t="shared" si="7"/>
        <v/>
      </c>
      <c r="I13" s="74" t="str">
        <f>IF($E4="","",IF($D$11&gt;=3,"3ª",""))</f>
        <v/>
      </c>
      <c r="J13" s="74" t="str">
        <f>IF($D$11&gt;=3,J11,"")</f>
        <v/>
      </c>
      <c r="K13" s="74" t="str">
        <f>IF($D$11&gt;=3,$E$4,"")</f>
        <v/>
      </c>
      <c r="L13" s="74" t="str">
        <f>IF($D$11&gt;=3,$E$5,"")</f>
        <v/>
      </c>
      <c r="M13" s="20"/>
      <c r="N13" s="74" t="str">
        <f>IFERROR(IF($D$11&gt;=3,INDEX(DGEEC,MATCH('Ficha de Candidatura'!$M13,'Escolas 23-24'!$B$4:$B$5370,0)),""),"")</f>
        <v/>
      </c>
      <c r="O13" s="74" t="str">
        <f>IFERROR(IF($D$11&gt;=3,INDEX('Escolas 23-24'!$D$4:$D$5370,MATCH('Ficha de Candidatura'!$M13,'Escolas 23-24'!$B$4:$B$5370,0)),""),"")</f>
        <v/>
      </c>
      <c r="P13" s="74" t="str">
        <f>IFERROR(INDEX('Escolas 23-24'!$C$4:$C$5370,MATCH('Ficha de Candidatura'!$O13,'Escolas 23-24'!$D$4:$D$5370,0)),"")</f>
        <v/>
      </c>
      <c r="Q13" s="20"/>
      <c r="R13" s="20"/>
      <c r="S13" s="20"/>
      <c r="T13" s="20"/>
      <c r="U13" s="74" t="str">
        <f>IFERROR(VLOOKUP($Q13,Folha1!$Y$1:$AA$46,3,FALSE),"")</f>
        <v/>
      </c>
      <c r="V13" s="75" t="str">
        <f t="shared" si="8"/>
        <v/>
      </c>
      <c r="W13" s="124"/>
      <c r="X13" s="104"/>
      <c r="Y13" s="83"/>
      <c r="Z13" s="78" t="str">
        <f>IFERROR(VLOOKUP($Q13,Folha1!$Y$1:$AB$45,4),"")</f>
        <v/>
      </c>
      <c r="AA13" s="105"/>
      <c r="AB13" s="80" t="str">
        <f t="shared" ref="AB13:AB40" si="48">IFERROR(AB12-Z13,"")</f>
        <v/>
      </c>
      <c r="AC13" s="81" t="b">
        <f t="shared" si="9"/>
        <v>0</v>
      </c>
      <c r="AD13" s="106"/>
      <c r="AE13" s="77"/>
      <c r="AF13" s="80" t="str">
        <f t="shared" ref="AF13:AF40" si="49">IFERROR(AF12-V13,"")</f>
        <v/>
      </c>
      <c r="AG13" s="81" t="b">
        <f t="shared" si="10"/>
        <v>0</v>
      </c>
      <c r="AH13" s="82"/>
      <c r="AI13" s="83" t="str">
        <f t="shared" si="11"/>
        <v/>
      </c>
      <c r="AJ13" s="20"/>
      <c r="AK13" s="124"/>
      <c r="AL13" s="124"/>
      <c r="AM13" s="186"/>
      <c r="AN13" s="186"/>
      <c r="AO13" s="114" t="str">
        <f>IF(OR($Q13="DE Comunidade",$Q13="DE Sobre Rodas",$Q13="DE Escola Ativa",$Q13="Desportos Gímnicos - Ginástica"),$Q13&amp;$R13,Q13&amp;R13&amp;S13&amp;T13)</f>
        <v/>
      </c>
      <c r="AP13" s="85" t="str">
        <f t="shared" si="12"/>
        <v/>
      </c>
      <c r="AQ13" s="85" t="str">
        <f>IFERROR(VLOOKUP($Q13,Folha1!$Y$2:$AC$46,5,FALSE),"")</f>
        <v/>
      </c>
      <c r="AR13" s="86" t="b">
        <f>IF(AND(AP13&gt;1,S13&lt;&gt;"",T13&lt;&gt;"",AQ13=1),TRUE,FALSE)</f>
        <v>0</v>
      </c>
      <c r="AS13" s="5"/>
      <c r="AT13" s="88" t="str">
        <f>IFERROR(VLOOKUP($Q13,Folha1!$AG$2:$AH$32,2,FALSE),"")</f>
        <v/>
      </c>
      <c r="AU13" s="89" t="b">
        <f t="shared" si="1"/>
        <v>0</v>
      </c>
      <c r="AV13" s="107"/>
      <c r="AW13" s="91" t="b">
        <f t="shared" si="2"/>
        <v>0</v>
      </c>
      <c r="AX13" s="92">
        <f t="shared" si="3"/>
        <v>0</v>
      </c>
      <c r="AY13" s="93" t="str">
        <f t="shared" ref="AY13:AY40" si="50">IF(Q13="","",IF(AND(Q13="Desportos Gímnicos - Ginástica",$AZ$11&gt;5),TRUE,IF(AND(OR(T13="Misto",T13="Masculino",T13="Feminino"),AX13&gt;=2,S13&lt;&gt;"Vários"),TRUE,IF(AND(J13="ENA",Q13&lt;&gt;"Desportos Gímnicos - Ginástica",AX13&gt;2,AT13=1),TRUE,IF(AND(J13="AE",Q13&lt;&gt;"Desportos Gímnicos - Ginástica",AX13&gt;4,AT13=1),TRUE,FALSE)))))</f>
        <v/>
      </c>
      <c r="AZ13" s="102"/>
      <c r="BA13" s="95" t="str">
        <f t="shared" si="4"/>
        <v/>
      </c>
      <c r="BB13" s="5"/>
      <c r="BC13" s="84"/>
      <c r="BD13" s="85"/>
      <c r="BE13" s="95"/>
      <c r="BF13" s="108"/>
      <c r="BG13" s="91"/>
      <c r="BH13" s="102" t="str">
        <f t="shared" si="5"/>
        <v/>
      </c>
      <c r="BI13" s="103" t="str">
        <f t="shared" si="13"/>
        <v/>
      </c>
      <c r="BJ13" s="93" t="str">
        <f t="shared" si="6"/>
        <v/>
      </c>
      <c r="BK13" s="5" t="b">
        <f t="shared" si="14"/>
        <v>0</v>
      </c>
      <c r="BL13" s="5" t="b">
        <f t="shared" si="15"/>
        <v>0</v>
      </c>
      <c r="BM13" s="5" t="str">
        <f t="shared" si="16"/>
        <v/>
      </c>
      <c r="BN13" s="2" t="str">
        <f>IFERROR(INDEX(Folha1!$AL$2:$AL$121,MATCH('Ficha de Candidatura'!$Q13,Folha1!$AJ$2:$AJ$121,0)),"")</f>
        <v/>
      </c>
      <c r="BO13" s="2" t="str">
        <f>IFERROR(INDEX(Folha1!$AM$2:$AM$121,MATCH('Ficha de Candidatura'!$Q13,Folha1!$AJ$2:$AJ$121,0)),"")</f>
        <v/>
      </c>
      <c r="BP13" s="2" t="str">
        <f>IFERROR(INDEX(Folha1!$AM$2:$AM$121,MATCH('Ficha de Candidatura'!$BM13,Folha1!$AJ$2:$AJ$121,0)),"")</f>
        <v/>
      </c>
      <c r="BQ13" s="2" t="str">
        <f>IFERROR(INDEX(Folha1!$AK$3:$AK$121,MATCH('Ficha de Candidatura'!Q13,Folha1!$AJ$3:$AJ$121,0)),"")</f>
        <v/>
      </c>
      <c r="BR13" s="3" t="s">
        <v>6225</v>
      </c>
      <c r="BS13" s="2" t="str">
        <f t="shared" si="17"/>
        <v/>
      </c>
      <c r="BT13" s="2" t="str">
        <f t="shared" si="18"/>
        <v/>
      </c>
      <c r="BU13" s="2" t="str">
        <f t="shared" si="19"/>
        <v/>
      </c>
      <c r="BV13" s="2" t="str">
        <f t="shared" si="20"/>
        <v/>
      </c>
      <c r="BW13" s="2" t="str">
        <f t="shared" si="21"/>
        <v/>
      </c>
      <c r="BX13" s="2" t="str">
        <f t="shared" si="22"/>
        <v/>
      </c>
      <c r="BY13" s="2" t="str">
        <f t="shared" si="23"/>
        <v/>
      </c>
      <c r="BZ13" s="2" t="str">
        <f t="shared" si="24"/>
        <v/>
      </c>
      <c r="CA13" s="2" t="str">
        <f t="shared" si="25"/>
        <v/>
      </c>
      <c r="CB13" s="2" t="str">
        <f t="shared" si="26"/>
        <v/>
      </c>
      <c r="CC13" s="2" t="str">
        <f t="shared" si="27"/>
        <v/>
      </c>
      <c r="CD13" s="2" t="str">
        <f t="shared" si="28"/>
        <v/>
      </c>
      <c r="CE13" s="2" t="str">
        <f t="shared" si="29"/>
        <v/>
      </c>
      <c r="CF13" s="2" t="str">
        <f t="shared" si="30"/>
        <v/>
      </c>
      <c r="CG13" s="2" t="str">
        <f t="shared" si="31"/>
        <v/>
      </c>
      <c r="CH13" s="2" t="str">
        <f t="shared" si="32"/>
        <v/>
      </c>
      <c r="CI13" s="2" t="str">
        <f t="shared" si="33"/>
        <v/>
      </c>
      <c r="CJ13" s="2" t="str">
        <f t="shared" si="34"/>
        <v/>
      </c>
      <c r="CK13" s="2" t="str">
        <f t="shared" si="35"/>
        <v/>
      </c>
      <c r="CL13" s="2" t="str">
        <f t="shared" si="36"/>
        <v/>
      </c>
      <c r="CM13" s="2" t="str">
        <f t="shared" si="37"/>
        <v/>
      </c>
      <c r="CN13" s="2" t="str">
        <f t="shared" si="38"/>
        <v/>
      </c>
      <c r="CO13" s="2" t="str">
        <f t="shared" si="39"/>
        <v/>
      </c>
      <c r="CP13" s="2" t="str">
        <f t="shared" si="40"/>
        <v/>
      </c>
      <c r="CQ13" s="2" t="str">
        <f t="shared" si="41"/>
        <v/>
      </c>
      <c r="CR13" s="2" t="str">
        <f t="shared" si="42"/>
        <v/>
      </c>
      <c r="CS13" s="2" t="str">
        <f t="shared" si="43"/>
        <v/>
      </c>
      <c r="CT13" s="2" t="str">
        <f t="shared" si="44"/>
        <v/>
      </c>
      <c r="CU13" s="2" t="str">
        <f t="shared" si="45"/>
        <v/>
      </c>
      <c r="CV13" s="2" t="str">
        <f t="shared" si="46"/>
        <v/>
      </c>
      <c r="CW13" s="2">
        <f t="shared" si="47"/>
        <v>0</v>
      </c>
    </row>
    <row r="14" spans="1:108" ht="17.5" customHeight="1" x14ac:dyDescent="0.35">
      <c r="E14" s="109"/>
      <c r="F14" s="2" t="str">
        <f>IFERROR(VLOOKUP($P14,'Escolas 23-24'!C6:$H$5370,6,FALSE),"")</f>
        <v/>
      </c>
      <c r="G14" s="2" t="str">
        <f t="shared" si="0"/>
        <v/>
      </c>
      <c r="H14" s="5" t="str">
        <f t="shared" si="7"/>
        <v/>
      </c>
      <c r="I14" s="74" t="str">
        <f>IF($E4="","",IF($D$11&gt;=4,"4ª",""))</f>
        <v/>
      </c>
      <c r="J14" s="74" t="str">
        <f>IF($D$11&gt;=4,J11,"")</f>
        <v/>
      </c>
      <c r="K14" s="74" t="str">
        <f>IF($D$11&gt;=4,$E$4,"")</f>
        <v/>
      </c>
      <c r="L14" s="74" t="str">
        <f>IF($D$11&gt;=4,$E$5,"")</f>
        <v/>
      </c>
      <c r="M14" s="20"/>
      <c r="N14" s="74" t="str">
        <f>IFERROR(IF($D$11&gt;=4,INDEX(DGEEC,MATCH('Ficha de Candidatura'!$M14,'Escolas 23-24'!$B$4:$B$5370,0)),""),"")</f>
        <v/>
      </c>
      <c r="O14" s="74" t="str">
        <f>IFERROR(IF($D$11&gt;=4,INDEX('Escolas 23-24'!$D$4:$D$5370,MATCH('Ficha de Candidatura'!$M14,'Escolas 23-24'!$B$4:$B$5370,0)),""),"")</f>
        <v/>
      </c>
      <c r="P14" s="74" t="str">
        <f>IFERROR(INDEX('Escolas 23-24'!$C$4:$C$5370,MATCH('Ficha de Candidatura'!$O14,'Escolas 23-24'!$D$4:$D$5370,0)),"")</f>
        <v/>
      </c>
      <c r="Q14" s="20"/>
      <c r="R14" s="20"/>
      <c r="S14" s="20"/>
      <c r="T14" s="20"/>
      <c r="U14" s="74" t="str">
        <f>IFERROR(VLOOKUP($Q14,Folha1!$Y$1:$AA$46,3,FALSE),"")</f>
        <v/>
      </c>
      <c r="V14" s="75" t="str">
        <f t="shared" si="8"/>
        <v/>
      </c>
      <c r="W14" s="124"/>
      <c r="X14" s="104"/>
      <c r="Y14" s="83"/>
      <c r="Z14" s="78" t="str">
        <f>IFERROR(VLOOKUP($Q14,Folha1!$Y$1:$AB$45,4),"")</f>
        <v/>
      </c>
      <c r="AA14" s="105"/>
      <c r="AB14" s="80" t="str">
        <f t="shared" si="48"/>
        <v/>
      </c>
      <c r="AC14" s="81" t="b">
        <f t="shared" si="9"/>
        <v>0</v>
      </c>
      <c r="AD14" s="106"/>
      <c r="AE14" s="77"/>
      <c r="AF14" s="80" t="str">
        <f t="shared" si="49"/>
        <v/>
      </c>
      <c r="AG14" s="81" t="b">
        <f t="shared" si="10"/>
        <v>0</v>
      </c>
      <c r="AH14" s="82"/>
      <c r="AI14" s="83" t="str">
        <f t="shared" si="11"/>
        <v/>
      </c>
      <c r="AJ14" s="20"/>
      <c r="AK14" s="124"/>
      <c r="AL14" s="124"/>
      <c r="AM14" s="186"/>
      <c r="AN14" s="186"/>
      <c r="AO14" s="114" t="str">
        <f>IF(OR($Q14="DE Comunidade",$Q14="DE Sobre Rodas",$Q14="DE Escola Ativa",$Q14="Desportos Gímnicos - Ginástica"),$Q14&amp;$R14,Q14&amp;R14&amp;S14&amp;T14)</f>
        <v/>
      </c>
      <c r="AP14" s="85" t="str">
        <f t="shared" si="12"/>
        <v/>
      </c>
      <c r="AQ14" s="85" t="str">
        <f>IFERROR(VLOOKUP($Q14,Folha1!$Y$2:$AC$46,5,FALSE),"")</f>
        <v/>
      </c>
      <c r="AR14" s="86" t="b">
        <f>IF(AND(AP14&gt;1,S14&lt;&gt;"",T14&lt;&gt;"",AQ14=1),TRUE,FALSE)</f>
        <v>0</v>
      </c>
      <c r="AS14" s="5"/>
      <c r="AT14" s="88" t="str">
        <f>IFERROR(VLOOKUP($Q14,Folha1!$AG$2:$AH$32,2,FALSE),"")</f>
        <v/>
      </c>
      <c r="AU14" s="89" t="b">
        <f t="shared" si="1"/>
        <v>0</v>
      </c>
      <c r="AV14" s="107"/>
      <c r="AW14" s="91" t="b">
        <f t="shared" si="2"/>
        <v>0</v>
      </c>
      <c r="AX14" s="92">
        <f t="shared" si="3"/>
        <v>0</v>
      </c>
      <c r="AY14" s="93" t="str">
        <f t="shared" si="50"/>
        <v/>
      </c>
      <c r="AZ14" s="102"/>
      <c r="BA14" s="95" t="str">
        <f t="shared" si="4"/>
        <v/>
      </c>
      <c r="BB14" s="5"/>
      <c r="BC14" s="84"/>
      <c r="BD14" s="85"/>
      <c r="BE14" s="95"/>
      <c r="BF14" s="108"/>
      <c r="BG14" s="91"/>
      <c r="BH14" s="102" t="str">
        <f t="shared" si="5"/>
        <v/>
      </c>
      <c r="BI14" s="103" t="str">
        <f t="shared" si="13"/>
        <v/>
      </c>
      <c r="BJ14" s="93" t="str">
        <f>IF(BI14="","",IF(BI14&gt;=2,TRUE,FALSE))</f>
        <v/>
      </c>
      <c r="BK14" s="5" t="b">
        <f t="shared" si="14"/>
        <v>0</v>
      </c>
      <c r="BL14" s="5" t="b">
        <f t="shared" si="15"/>
        <v>0</v>
      </c>
      <c r="BM14" s="5" t="str">
        <f t="shared" si="16"/>
        <v/>
      </c>
      <c r="BN14" s="2" t="str">
        <f>IFERROR(INDEX(Folha1!$AL$2:$AL$121,MATCH('Ficha de Candidatura'!$Q14,Folha1!$AJ$2:$AJ$121,0)),"")</f>
        <v/>
      </c>
      <c r="BO14" s="2" t="str">
        <f>IFERROR(INDEX(Folha1!$AM$2:$AM$121,MATCH('Ficha de Candidatura'!$Q14,Folha1!$AJ$2:$AJ$121,0)),"")</f>
        <v/>
      </c>
      <c r="BP14" s="2" t="str">
        <f>IFERROR(INDEX(Folha1!$AM$2:$AM$121,MATCH('Ficha de Candidatura'!$BM14,Folha1!$AJ$2:$AJ$121,0)),"")</f>
        <v/>
      </c>
      <c r="BQ14" s="2" t="str">
        <f>IFERROR(INDEX(Folha1!$AK$3:$AK$121,MATCH('Ficha de Candidatura'!Q14,Folha1!$AJ$3:$AJ$121,0)),"")</f>
        <v/>
      </c>
      <c r="BR14" s="3" t="s">
        <v>6226</v>
      </c>
      <c r="BS14" s="2" t="str">
        <f t="shared" si="17"/>
        <v/>
      </c>
      <c r="BT14" s="2" t="str">
        <f t="shared" si="18"/>
        <v/>
      </c>
      <c r="BU14" s="2" t="str">
        <f t="shared" si="19"/>
        <v/>
      </c>
      <c r="BV14" s="2" t="str">
        <f t="shared" si="20"/>
        <v/>
      </c>
      <c r="BW14" s="2" t="str">
        <f t="shared" si="21"/>
        <v/>
      </c>
      <c r="BX14" s="2" t="str">
        <f t="shared" si="22"/>
        <v/>
      </c>
      <c r="BY14" s="2" t="str">
        <f t="shared" si="23"/>
        <v/>
      </c>
      <c r="BZ14" s="2" t="str">
        <f t="shared" si="24"/>
        <v/>
      </c>
      <c r="CA14" s="2" t="str">
        <f t="shared" si="25"/>
        <v/>
      </c>
      <c r="CB14" s="2" t="str">
        <f t="shared" si="26"/>
        <v/>
      </c>
      <c r="CC14" s="2" t="str">
        <f t="shared" si="27"/>
        <v/>
      </c>
      <c r="CD14" s="2" t="str">
        <f t="shared" si="28"/>
        <v/>
      </c>
      <c r="CE14" s="2" t="str">
        <f t="shared" si="29"/>
        <v/>
      </c>
      <c r="CF14" s="2" t="str">
        <f t="shared" si="30"/>
        <v/>
      </c>
      <c r="CG14" s="2" t="str">
        <f t="shared" si="31"/>
        <v/>
      </c>
      <c r="CH14" s="2" t="str">
        <f t="shared" si="32"/>
        <v/>
      </c>
      <c r="CI14" s="2" t="str">
        <f t="shared" si="33"/>
        <v/>
      </c>
      <c r="CJ14" s="2" t="str">
        <f t="shared" si="34"/>
        <v/>
      </c>
      <c r="CK14" s="2" t="str">
        <f t="shared" si="35"/>
        <v/>
      </c>
      <c r="CL14" s="2" t="str">
        <f t="shared" si="36"/>
        <v/>
      </c>
      <c r="CM14" s="2" t="str">
        <f t="shared" si="37"/>
        <v/>
      </c>
      <c r="CN14" s="2" t="str">
        <f t="shared" si="38"/>
        <v/>
      </c>
      <c r="CO14" s="2" t="str">
        <f t="shared" si="39"/>
        <v/>
      </c>
      <c r="CP14" s="2" t="str">
        <f t="shared" si="40"/>
        <v/>
      </c>
      <c r="CQ14" s="2" t="str">
        <f t="shared" si="41"/>
        <v/>
      </c>
      <c r="CR14" s="2" t="str">
        <f t="shared" si="42"/>
        <v/>
      </c>
      <c r="CS14" s="2" t="str">
        <f t="shared" si="43"/>
        <v/>
      </c>
      <c r="CT14" s="2" t="str">
        <f t="shared" si="44"/>
        <v/>
      </c>
      <c r="CU14" s="2" t="str">
        <f t="shared" si="45"/>
        <v/>
      </c>
      <c r="CV14" s="2" t="str">
        <f t="shared" si="46"/>
        <v/>
      </c>
      <c r="CW14" s="2">
        <f t="shared" si="47"/>
        <v>0</v>
      </c>
    </row>
    <row r="15" spans="1:108" ht="17.5" customHeight="1" x14ac:dyDescent="0.35">
      <c r="F15" s="2" t="str">
        <f>IFERROR(VLOOKUP($P15,'Escolas 23-24'!C7:$H$5370,6,FALSE),"")</f>
        <v/>
      </c>
      <c r="G15" s="2" t="str">
        <f t="shared" si="0"/>
        <v/>
      </c>
      <c r="H15" s="5" t="str">
        <f t="shared" si="7"/>
        <v/>
      </c>
      <c r="I15" s="74" t="str">
        <f>IF($E4="","",IF($D$11&gt;=5,"5ª",""))</f>
        <v/>
      </c>
      <c r="J15" s="74" t="str">
        <f>IF($D$11&gt;=5,J11,"")</f>
        <v/>
      </c>
      <c r="K15" s="74" t="str">
        <f>IF($D$11&gt;=5,$E$4,"")</f>
        <v/>
      </c>
      <c r="L15" s="74" t="str">
        <f>IF($D$11&gt;=5,$E$5,"")</f>
        <v/>
      </c>
      <c r="M15" s="20"/>
      <c r="N15" s="74" t="str">
        <f>IFERROR(IF($D$11&gt;=5,INDEX(DGEEC,MATCH('Ficha de Candidatura'!$M15,'Escolas 23-24'!$B$4:$B$5370,0)),""),"")</f>
        <v/>
      </c>
      <c r="O15" s="74" t="str">
        <f>IFERROR(IF($D$11&gt;=5,INDEX('Escolas 23-24'!$D$4:$D$5370,MATCH('Ficha de Candidatura'!$M15,'Escolas 23-24'!$B$4:$B$5370,0)),""),"")</f>
        <v/>
      </c>
      <c r="P15" s="74" t="str">
        <f>IFERROR(INDEX('Escolas 23-24'!$C$4:$C$5370,MATCH('Ficha de Candidatura'!$O15,'Escolas 23-24'!$D$4:$D$5370,0)),"")</f>
        <v/>
      </c>
      <c r="Q15" s="20"/>
      <c r="R15" s="20"/>
      <c r="S15" s="20"/>
      <c r="T15" s="20"/>
      <c r="U15" s="74" t="str">
        <f>IFERROR(VLOOKUP($Q15,Folha1!$Y$1:$AA$46,3,FALSE),"")</f>
        <v/>
      </c>
      <c r="V15" s="75" t="str">
        <f t="shared" si="8"/>
        <v/>
      </c>
      <c r="W15" s="124"/>
      <c r="X15" s="104"/>
      <c r="Y15" s="83"/>
      <c r="Z15" s="78" t="str">
        <f>IFERROR(VLOOKUP($Q15,Folha1!$Y$1:$AB$45,4),"")</f>
        <v/>
      </c>
      <c r="AA15" s="105"/>
      <c r="AB15" s="80" t="str">
        <f t="shared" si="48"/>
        <v/>
      </c>
      <c r="AC15" s="81" t="b">
        <f t="shared" si="9"/>
        <v>0</v>
      </c>
      <c r="AD15" s="106"/>
      <c r="AE15" s="77"/>
      <c r="AF15" s="80" t="str">
        <f t="shared" si="49"/>
        <v/>
      </c>
      <c r="AG15" s="81" t="b">
        <f t="shared" si="10"/>
        <v>0</v>
      </c>
      <c r="AH15" s="82"/>
      <c r="AI15" s="83" t="str">
        <f t="shared" si="11"/>
        <v/>
      </c>
      <c r="AJ15" s="20"/>
      <c r="AK15" s="124"/>
      <c r="AL15" s="124"/>
      <c r="AM15" s="186"/>
      <c r="AN15" s="186"/>
      <c r="AO15" s="114" t="str">
        <f t="shared" ref="AO15:AO40" si="51">IF(OR($Q15="DE Comunidade",$Q15="DE Sobre Rodas",$Q15="DE Escola Ativa",$Q15="Desportos Gímnicos - Ginástica"),$Q15&amp;$R15,Q15&amp;R15&amp;S15&amp;T15)</f>
        <v/>
      </c>
      <c r="AP15" s="85" t="str">
        <f t="shared" si="12"/>
        <v/>
      </c>
      <c r="AQ15" s="85" t="str">
        <f>IFERROR(VLOOKUP($Q15,Folha1!$Y$2:$AC$46,5,FALSE),"")</f>
        <v/>
      </c>
      <c r="AR15" s="86" t="b">
        <f t="shared" ref="AR15:AR40" si="52">IF(AND(AP15&gt;1,S15&lt;&gt;"",T15&lt;&gt;"",AQ15=1),TRUE,FALSE)</f>
        <v>0</v>
      </c>
      <c r="AS15" s="5"/>
      <c r="AT15" s="88" t="str">
        <f>IFERROR(VLOOKUP($Q15,Folha1!$AG$2:$AH$32,2,FALSE),"")</f>
        <v/>
      </c>
      <c r="AU15" s="89" t="b">
        <f t="shared" si="1"/>
        <v>0</v>
      </c>
      <c r="AV15" s="107"/>
      <c r="AW15" s="91" t="b">
        <f t="shared" si="2"/>
        <v>0</v>
      </c>
      <c r="AX15" s="92">
        <f t="shared" si="3"/>
        <v>0</v>
      </c>
      <c r="AY15" s="93" t="str">
        <f t="shared" si="50"/>
        <v/>
      </c>
      <c r="AZ15" s="102"/>
      <c r="BA15" s="95" t="str">
        <f t="shared" si="4"/>
        <v/>
      </c>
      <c r="BB15" s="5"/>
      <c r="BC15" s="84"/>
      <c r="BD15" s="85"/>
      <c r="BE15" s="95"/>
      <c r="BF15" s="108"/>
      <c r="BG15" s="91"/>
      <c r="BH15" s="102" t="str">
        <f t="shared" si="5"/>
        <v/>
      </c>
      <c r="BI15" s="103" t="str">
        <f t="shared" si="13"/>
        <v/>
      </c>
      <c r="BJ15" s="93" t="str">
        <f t="shared" si="6"/>
        <v/>
      </c>
      <c r="BK15" s="5" t="b">
        <f t="shared" si="14"/>
        <v>0</v>
      </c>
      <c r="BL15" s="5" t="b">
        <f t="shared" si="15"/>
        <v>0</v>
      </c>
      <c r="BM15" s="5" t="str">
        <f t="shared" si="16"/>
        <v/>
      </c>
      <c r="BN15" s="2" t="str">
        <f>IFERROR(INDEX(Folha1!$AL$2:$AL$121,MATCH('Ficha de Candidatura'!$Q15,Folha1!$AJ$2:$AJ$121,0)),"")</f>
        <v/>
      </c>
      <c r="BO15" s="2" t="str">
        <f>IFERROR(INDEX(Folha1!$AM$2:$AM$121,MATCH('Ficha de Candidatura'!$Q15,Folha1!$AJ$2:$AJ$121,0)),"")</f>
        <v/>
      </c>
      <c r="BP15" s="2" t="str">
        <f>IFERROR(INDEX(Folha1!$AM$2:$AM$121,MATCH('Ficha de Candidatura'!$BM15,Folha1!$AJ$2:$AJ$121,0)),"")</f>
        <v/>
      </c>
      <c r="BQ15" s="2" t="str">
        <f>IFERROR(INDEX(Folha1!$AK$3:$AK$121,MATCH('Ficha de Candidatura'!Q15,Folha1!$AJ$3:$AJ$121,0)),"")</f>
        <v/>
      </c>
      <c r="BR15" s="3" t="s">
        <v>6227</v>
      </c>
      <c r="BS15" s="2" t="str">
        <f t="shared" si="17"/>
        <v/>
      </c>
      <c r="BT15" s="2" t="str">
        <f t="shared" si="18"/>
        <v/>
      </c>
      <c r="BU15" s="2" t="str">
        <f t="shared" si="19"/>
        <v/>
      </c>
      <c r="BV15" s="2" t="str">
        <f t="shared" si="20"/>
        <v/>
      </c>
      <c r="BW15" s="2" t="str">
        <f t="shared" si="21"/>
        <v/>
      </c>
      <c r="BX15" s="2" t="str">
        <f t="shared" si="22"/>
        <v/>
      </c>
      <c r="BY15" s="2" t="str">
        <f t="shared" si="23"/>
        <v/>
      </c>
      <c r="BZ15" s="2" t="str">
        <f t="shared" si="24"/>
        <v/>
      </c>
      <c r="CA15" s="2" t="str">
        <f t="shared" si="25"/>
        <v/>
      </c>
      <c r="CB15" s="2" t="str">
        <f t="shared" si="26"/>
        <v/>
      </c>
      <c r="CC15" s="2" t="str">
        <f t="shared" si="27"/>
        <v/>
      </c>
      <c r="CD15" s="2" t="str">
        <f t="shared" si="28"/>
        <v/>
      </c>
      <c r="CE15" s="2" t="str">
        <f t="shared" si="29"/>
        <v/>
      </c>
      <c r="CF15" s="2" t="str">
        <f t="shared" si="30"/>
        <v/>
      </c>
      <c r="CG15" s="2" t="str">
        <f t="shared" si="31"/>
        <v/>
      </c>
      <c r="CH15" s="2" t="str">
        <f t="shared" si="32"/>
        <v/>
      </c>
      <c r="CI15" s="2" t="str">
        <f t="shared" si="33"/>
        <v/>
      </c>
      <c r="CJ15" s="2" t="str">
        <f t="shared" si="34"/>
        <v/>
      </c>
      <c r="CK15" s="2" t="str">
        <f t="shared" si="35"/>
        <v/>
      </c>
      <c r="CL15" s="2" t="str">
        <f t="shared" si="36"/>
        <v/>
      </c>
      <c r="CM15" s="2" t="str">
        <f t="shared" si="37"/>
        <v/>
      </c>
      <c r="CN15" s="2" t="str">
        <f t="shared" si="38"/>
        <v/>
      </c>
      <c r="CO15" s="2" t="str">
        <f t="shared" si="39"/>
        <v/>
      </c>
      <c r="CP15" s="2" t="str">
        <f t="shared" si="40"/>
        <v/>
      </c>
      <c r="CQ15" s="2" t="str">
        <f t="shared" si="41"/>
        <v/>
      </c>
      <c r="CR15" s="2" t="str">
        <f t="shared" si="42"/>
        <v/>
      </c>
      <c r="CS15" s="2" t="str">
        <f t="shared" si="43"/>
        <v/>
      </c>
      <c r="CT15" s="2" t="str">
        <f t="shared" si="44"/>
        <v/>
      </c>
      <c r="CU15" s="2" t="str">
        <f t="shared" si="45"/>
        <v/>
      </c>
      <c r="CV15" s="2" t="str">
        <f t="shared" si="46"/>
        <v/>
      </c>
      <c r="CW15" s="2">
        <f t="shared" si="47"/>
        <v>0</v>
      </c>
    </row>
    <row r="16" spans="1:108" ht="17.5" customHeight="1" x14ac:dyDescent="0.35">
      <c r="F16" s="2" t="str">
        <f>IFERROR(VLOOKUP($P16,'Escolas 23-24'!C8:$H$5370,6,FALSE),"")</f>
        <v/>
      </c>
      <c r="G16" s="2" t="str">
        <f t="shared" si="0"/>
        <v/>
      </c>
      <c r="H16" s="5" t="str">
        <f t="shared" si="7"/>
        <v/>
      </c>
      <c r="I16" s="74" t="str">
        <f>IF($E4="","",IF($D$11&gt;=6,"6ª",""))</f>
        <v/>
      </c>
      <c r="J16" s="74" t="str">
        <f>IF($D$11&gt;=6,J11,"")</f>
        <v/>
      </c>
      <c r="K16" s="74" t="str">
        <f>IF($D$11&gt;=6,$E$4,"")</f>
        <v/>
      </c>
      <c r="L16" s="74" t="str">
        <f>IF($D$11&gt;=6,$E$5,"")</f>
        <v/>
      </c>
      <c r="M16" s="20"/>
      <c r="N16" s="74" t="str">
        <f>IFERROR(IF($D$11&gt;=6,INDEX(DGEEC,MATCH('Ficha de Candidatura'!$M16,'Escolas 23-24'!$B$4:$B$5370,0)),""),"")</f>
        <v/>
      </c>
      <c r="O16" s="74" t="str">
        <f>IFERROR(IF($D$11&gt;=6,INDEX('Escolas 23-24'!$D$4:$D$5370,MATCH('Ficha de Candidatura'!$M16,'Escolas 23-24'!$B$4:$B$5370,0)),""),"")</f>
        <v/>
      </c>
      <c r="P16" s="74" t="str">
        <f>IFERROR(INDEX('Escolas 23-24'!$C$4:$C$5370,MATCH('Ficha de Candidatura'!$O16,'Escolas 23-24'!$D$4:$D$5370,0)),"")</f>
        <v/>
      </c>
      <c r="Q16" s="20"/>
      <c r="R16" s="21"/>
      <c r="S16" s="20"/>
      <c r="T16" s="20"/>
      <c r="U16" s="74" t="str">
        <f>IFERROR(VLOOKUP($Q16,Folha1!$Y$1:$AA$46,3,FALSE),"")</f>
        <v/>
      </c>
      <c r="V16" s="75" t="str">
        <f t="shared" si="8"/>
        <v/>
      </c>
      <c r="W16" s="124"/>
      <c r="X16" s="104"/>
      <c r="Y16" s="83"/>
      <c r="Z16" s="78" t="str">
        <f>IFERROR(VLOOKUP($Q16,Folha1!$Y$1:$AB$45,4),"")</f>
        <v/>
      </c>
      <c r="AA16" s="105"/>
      <c r="AB16" s="80" t="str">
        <f t="shared" si="48"/>
        <v/>
      </c>
      <c r="AC16" s="81" t="b">
        <f t="shared" si="9"/>
        <v>0</v>
      </c>
      <c r="AD16" s="106"/>
      <c r="AE16" s="77"/>
      <c r="AF16" s="80" t="str">
        <f t="shared" si="49"/>
        <v/>
      </c>
      <c r="AG16" s="81" t="b">
        <f t="shared" si="10"/>
        <v>0</v>
      </c>
      <c r="AH16" s="82"/>
      <c r="AI16" s="83" t="str">
        <f t="shared" si="11"/>
        <v/>
      </c>
      <c r="AJ16" s="20"/>
      <c r="AK16" s="124"/>
      <c r="AL16" s="124"/>
      <c r="AM16" s="186"/>
      <c r="AN16" s="186"/>
      <c r="AO16" s="114" t="str">
        <f>IF(OR($Q16="DE Comunidade",$Q16="DE Sobre Rodas",$Q16="DE Escola Ativa",$Q16="Desportos Gímnicos - Ginástica"),$Q16&amp;$R16,Q16&amp;R16&amp;S16&amp;T16)</f>
        <v/>
      </c>
      <c r="AP16" s="85" t="str">
        <f t="shared" si="12"/>
        <v/>
      </c>
      <c r="AQ16" s="85" t="str">
        <f>IFERROR(VLOOKUP($Q16,Folha1!$Y$2:$AC$46,5,FALSE),"")</f>
        <v/>
      </c>
      <c r="AR16" s="86" t="b">
        <f t="shared" si="52"/>
        <v>0</v>
      </c>
      <c r="AS16" s="5"/>
      <c r="AT16" s="88" t="str">
        <f>IFERROR(VLOOKUP($Q16,Folha1!$AG$2:$AH$32,2,FALSE),"")</f>
        <v/>
      </c>
      <c r="AU16" s="89" t="b">
        <f t="shared" si="1"/>
        <v>0</v>
      </c>
      <c r="AV16" s="107"/>
      <c r="AW16" s="91" t="b">
        <f t="shared" si="2"/>
        <v>0</v>
      </c>
      <c r="AX16" s="92">
        <f t="shared" si="3"/>
        <v>0</v>
      </c>
      <c r="AY16" s="93" t="str">
        <f t="shared" si="50"/>
        <v/>
      </c>
      <c r="AZ16" s="102"/>
      <c r="BA16" s="95" t="str">
        <f t="shared" si="4"/>
        <v/>
      </c>
      <c r="BB16" s="5"/>
      <c r="BC16" s="84"/>
      <c r="BD16" s="85"/>
      <c r="BE16" s="95"/>
      <c r="BF16" s="108"/>
      <c r="BG16" s="91"/>
      <c r="BH16" s="102" t="str">
        <f t="shared" si="5"/>
        <v/>
      </c>
      <c r="BI16" s="103" t="str">
        <f t="shared" si="13"/>
        <v/>
      </c>
      <c r="BJ16" s="93" t="str">
        <f t="shared" si="6"/>
        <v/>
      </c>
      <c r="BK16" s="5" t="b">
        <f t="shared" si="14"/>
        <v>0</v>
      </c>
      <c r="BL16" s="5" t="b">
        <f t="shared" si="15"/>
        <v>0</v>
      </c>
      <c r="BM16" s="5" t="str">
        <f t="shared" si="16"/>
        <v/>
      </c>
      <c r="BN16" s="2" t="str">
        <f>IFERROR(INDEX(Folha1!$AL$2:$AL$121,MATCH('Ficha de Candidatura'!$Q16,Folha1!$AJ$2:$AJ$121,0)),"")</f>
        <v/>
      </c>
      <c r="BO16" s="2" t="str">
        <f>IFERROR(INDEX(Folha1!$AM$2:$AM$121,MATCH('Ficha de Candidatura'!$Q16,Folha1!$AJ$2:$AJ$121,0)),"")</f>
        <v/>
      </c>
      <c r="BP16" s="2" t="str">
        <f>IFERROR(INDEX(Folha1!$AM$2:$AM$121,MATCH('Ficha de Candidatura'!$BM16,Folha1!$AJ$2:$AJ$121,0)),"")</f>
        <v/>
      </c>
      <c r="BQ16" s="2" t="str">
        <f>IFERROR(INDEX(Folha1!$AK$3:$AK$121,MATCH('Ficha de Candidatura'!Q16,Folha1!$AJ$3:$AJ$121,0)),"")</f>
        <v/>
      </c>
      <c r="BR16" s="3" t="s">
        <v>6228</v>
      </c>
      <c r="BS16" s="2" t="str">
        <f t="shared" si="17"/>
        <v/>
      </c>
      <c r="BT16" s="2" t="str">
        <f t="shared" si="18"/>
        <v/>
      </c>
      <c r="BU16" s="2" t="str">
        <f t="shared" si="19"/>
        <v/>
      </c>
      <c r="BV16" s="2" t="str">
        <f t="shared" si="20"/>
        <v/>
      </c>
      <c r="BW16" s="2" t="str">
        <f t="shared" si="21"/>
        <v/>
      </c>
      <c r="BX16" s="2" t="str">
        <f t="shared" si="22"/>
        <v/>
      </c>
      <c r="BY16" s="2" t="str">
        <f t="shared" si="23"/>
        <v/>
      </c>
      <c r="BZ16" s="2" t="str">
        <f t="shared" si="24"/>
        <v/>
      </c>
      <c r="CA16" s="2" t="str">
        <f t="shared" si="25"/>
        <v/>
      </c>
      <c r="CB16" s="2" t="str">
        <f t="shared" si="26"/>
        <v/>
      </c>
      <c r="CC16" s="2" t="str">
        <f t="shared" si="27"/>
        <v/>
      </c>
      <c r="CD16" s="2" t="str">
        <f t="shared" si="28"/>
        <v/>
      </c>
      <c r="CE16" s="2" t="str">
        <f t="shared" si="29"/>
        <v/>
      </c>
      <c r="CF16" s="2" t="str">
        <f t="shared" si="30"/>
        <v/>
      </c>
      <c r="CG16" s="2" t="str">
        <f t="shared" si="31"/>
        <v/>
      </c>
      <c r="CH16" s="2" t="str">
        <f t="shared" si="32"/>
        <v/>
      </c>
      <c r="CI16" s="2" t="str">
        <f t="shared" si="33"/>
        <v/>
      </c>
      <c r="CJ16" s="2" t="str">
        <f t="shared" si="34"/>
        <v/>
      </c>
      <c r="CK16" s="2" t="str">
        <f t="shared" si="35"/>
        <v/>
      </c>
      <c r="CL16" s="2" t="str">
        <f t="shared" si="36"/>
        <v/>
      </c>
      <c r="CM16" s="2" t="str">
        <f t="shared" si="37"/>
        <v/>
      </c>
      <c r="CN16" s="2" t="str">
        <f t="shared" si="38"/>
        <v/>
      </c>
      <c r="CO16" s="2" t="str">
        <f t="shared" si="39"/>
        <v/>
      </c>
      <c r="CP16" s="2" t="str">
        <f t="shared" si="40"/>
        <v/>
      </c>
      <c r="CQ16" s="2" t="str">
        <f t="shared" si="41"/>
        <v/>
      </c>
      <c r="CR16" s="2" t="str">
        <f t="shared" si="42"/>
        <v/>
      </c>
      <c r="CS16" s="2" t="str">
        <f t="shared" si="43"/>
        <v/>
      </c>
      <c r="CT16" s="2" t="str">
        <f t="shared" si="44"/>
        <v/>
      </c>
      <c r="CU16" s="2" t="str">
        <f t="shared" si="45"/>
        <v/>
      </c>
      <c r="CV16" s="2" t="str">
        <f t="shared" si="46"/>
        <v/>
      </c>
      <c r="CW16" s="2">
        <f t="shared" si="47"/>
        <v>0</v>
      </c>
    </row>
    <row r="17" spans="4:101" ht="17.5" customHeight="1" x14ac:dyDescent="0.35">
      <c r="F17" s="2" t="str">
        <f>IFERROR(VLOOKUP($P17,'Escolas 23-24'!C9:$H$5370,6,FALSE),"")</f>
        <v/>
      </c>
      <c r="G17" s="2" t="str">
        <f t="shared" si="0"/>
        <v/>
      </c>
      <c r="H17" s="5" t="str">
        <f t="shared" si="7"/>
        <v/>
      </c>
      <c r="I17" s="74" t="str">
        <f>IF($E4="","",IF($D$11&gt;=7,"7ª",""))</f>
        <v/>
      </c>
      <c r="J17" s="74" t="str">
        <f>IF($D$11&gt;=7,J11,"")</f>
        <v/>
      </c>
      <c r="K17" s="74" t="str">
        <f>IF($D$11&gt;=7,$E$4,"")</f>
        <v/>
      </c>
      <c r="L17" s="74" t="str">
        <f>IF($D$11&gt;=7,$E$5,"")</f>
        <v/>
      </c>
      <c r="M17" s="20"/>
      <c r="N17" s="74" t="str">
        <f>IFERROR(IF($D$11&gt;=7,INDEX(DGEEC,MATCH('Ficha de Candidatura'!$M17,'Escolas 23-24'!$B$4:$B$5370,0)),""),"")</f>
        <v/>
      </c>
      <c r="O17" s="74" t="str">
        <f>IFERROR(IF($D$11&gt;=7,INDEX('Escolas 23-24'!$D$4:$D$5370,MATCH('Ficha de Candidatura'!$M17,'Escolas 23-24'!$B$4:$B$5370,0)),""),"")</f>
        <v/>
      </c>
      <c r="P17" s="74" t="str">
        <f>IFERROR(INDEX('Escolas 23-24'!$C$4:$C$5370,MATCH('Ficha de Candidatura'!$O17,'Escolas 23-24'!$D$4:$D$5370,0)),"")</f>
        <v/>
      </c>
      <c r="Q17" s="20"/>
      <c r="R17" s="20"/>
      <c r="S17" s="20"/>
      <c r="T17" s="20"/>
      <c r="U17" s="74" t="str">
        <f>IFERROR(VLOOKUP($Q17,Folha1!$Y$1:$AA$46,3,FALSE),"")</f>
        <v/>
      </c>
      <c r="V17" s="75" t="str">
        <f t="shared" si="8"/>
        <v/>
      </c>
      <c r="W17" s="124"/>
      <c r="X17" s="104"/>
      <c r="Y17" s="83"/>
      <c r="Z17" s="78" t="str">
        <f>IFERROR(VLOOKUP($Q17,Folha1!$Y$1:$AB$45,4),"")</f>
        <v/>
      </c>
      <c r="AA17" s="105"/>
      <c r="AB17" s="80" t="str">
        <f t="shared" si="48"/>
        <v/>
      </c>
      <c r="AC17" s="81" t="b">
        <f t="shared" si="9"/>
        <v>0</v>
      </c>
      <c r="AD17" s="106"/>
      <c r="AE17" s="77"/>
      <c r="AF17" s="80" t="str">
        <f t="shared" si="49"/>
        <v/>
      </c>
      <c r="AG17" s="81" t="b">
        <f t="shared" si="10"/>
        <v>0</v>
      </c>
      <c r="AH17" s="82"/>
      <c r="AI17" s="83" t="str">
        <f t="shared" si="11"/>
        <v/>
      </c>
      <c r="AJ17" s="20"/>
      <c r="AK17" s="124"/>
      <c r="AL17" s="124"/>
      <c r="AM17" s="186"/>
      <c r="AN17" s="186"/>
      <c r="AO17" s="114" t="str">
        <f>IF(OR($Q17="DE Comunidade",$Q17="DE Sobre Rodas",$Q17="DE Escola Ativa",$Q17="Desportos Gímnicos - Ginástica"),$Q17&amp;$R17,Q17&amp;R17&amp;S17&amp;T17)</f>
        <v/>
      </c>
      <c r="AP17" s="85" t="str">
        <f t="shared" si="12"/>
        <v/>
      </c>
      <c r="AQ17" s="85" t="str">
        <f>IFERROR(VLOOKUP($Q17,Folha1!$Y$2:$AC$46,5,FALSE),"")</f>
        <v/>
      </c>
      <c r="AR17" s="86" t="b">
        <f t="shared" si="52"/>
        <v>0</v>
      </c>
      <c r="AS17" s="5"/>
      <c r="AT17" s="88" t="str">
        <f>IFERROR(VLOOKUP($Q17,Folha1!$AG$2:$AH$32,2,FALSE),"")</f>
        <v/>
      </c>
      <c r="AU17" s="89" t="b">
        <f t="shared" si="1"/>
        <v>0</v>
      </c>
      <c r="AV17" s="107"/>
      <c r="AW17" s="91" t="b">
        <f t="shared" si="2"/>
        <v>0</v>
      </c>
      <c r="AX17" s="92">
        <f t="shared" si="3"/>
        <v>0</v>
      </c>
      <c r="AY17" s="93" t="str">
        <f t="shared" si="50"/>
        <v/>
      </c>
      <c r="AZ17" s="102"/>
      <c r="BA17" s="95" t="str">
        <f t="shared" si="4"/>
        <v/>
      </c>
      <c r="BB17" s="5"/>
      <c r="BC17" s="84"/>
      <c r="BD17" s="85"/>
      <c r="BE17" s="95"/>
      <c r="BF17" s="108"/>
      <c r="BG17" s="91"/>
      <c r="BH17" s="102" t="str">
        <f t="shared" si="5"/>
        <v/>
      </c>
      <c r="BI17" s="103" t="str">
        <f t="shared" si="13"/>
        <v/>
      </c>
      <c r="BJ17" s="93" t="str">
        <f t="shared" si="6"/>
        <v/>
      </c>
      <c r="BK17" s="5" t="b">
        <f t="shared" si="14"/>
        <v>0</v>
      </c>
      <c r="BL17" s="5" t="b">
        <f t="shared" si="15"/>
        <v>0</v>
      </c>
      <c r="BM17" s="5" t="str">
        <f t="shared" si="16"/>
        <v/>
      </c>
      <c r="BN17" s="2" t="str">
        <f>IFERROR(INDEX(Folha1!$AL$2:$AL$121,MATCH('Ficha de Candidatura'!$Q17,Folha1!$AJ$2:$AJ$121,0)),"")</f>
        <v/>
      </c>
      <c r="BO17" s="2" t="str">
        <f>IFERROR(INDEX(Folha1!$AM$2:$AM$121,MATCH('Ficha de Candidatura'!$Q17,Folha1!$AJ$2:$AJ$121,0)),"")</f>
        <v/>
      </c>
      <c r="BP17" s="2" t="str">
        <f>IFERROR(INDEX(Folha1!$AM$2:$AM$121,MATCH('Ficha de Candidatura'!$BM17,Folha1!$AJ$2:$AJ$121,0)),"")</f>
        <v/>
      </c>
      <c r="BQ17" s="2" t="str">
        <f>IFERROR(INDEX(Folha1!$AK$3:$AK$121,MATCH('Ficha de Candidatura'!Q17,Folha1!$AJ$3:$AJ$121,0)),"")</f>
        <v/>
      </c>
      <c r="BR17" s="3" t="s">
        <v>6229</v>
      </c>
      <c r="BS17" s="2" t="str">
        <f t="shared" si="17"/>
        <v/>
      </c>
      <c r="BT17" s="2" t="str">
        <f t="shared" si="18"/>
        <v/>
      </c>
      <c r="BU17" s="2" t="str">
        <f t="shared" si="19"/>
        <v/>
      </c>
      <c r="BV17" s="2" t="str">
        <f t="shared" si="20"/>
        <v/>
      </c>
      <c r="BW17" s="2" t="str">
        <f t="shared" si="21"/>
        <v/>
      </c>
      <c r="BX17" s="2" t="str">
        <f t="shared" si="22"/>
        <v/>
      </c>
      <c r="BY17" s="2" t="str">
        <f t="shared" si="23"/>
        <v/>
      </c>
      <c r="BZ17" s="2" t="str">
        <f t="shared" si="24"/>
        <v/>
      </c>
      <c r="CA17" s="2" t="str">
        <f t="shared" si="25"/>
        <v/>
      </c>
      <c r="CB17" s="2" t="str">
        <f t="shared" si="26"/>
        <v/>
      </c>
      <c r="CC17" s="2" t="str">
        <f t="shared" si="27"/>
        <v/>
      </c>
      <c r="CD17" s="2" t="str">
        <f t="shared" si="28"/>
        <v/>
      </c>
      <c r="CE17" s="2" t="str">
        <f t="shared" si="29"/>
        <v/>
      </c>
      <c r="CF17" s="2" t="str">
        <f t="shared" si="30"/>
        <v/>
      </c>
      <c r="CG17" s="2" t="str">
        <f t="shared" si="31"/>
        <v/>
      </c>
      <c r="CH17" s="2" t="str">
        <f t="shared" si="32"/>
        <v/>
      </c>
      <c r="CI17" s="2" t="str">
        <f t="shared" si="33"/>
        <v/>
      </c>
      <c r="CJ17" s="2" t="str">
        <f t="shared" si="34"/>
        <v/>
      </c>
      <c r="CK17" s="2" t="str">
        <f t="shared" si="35"/>
        <v/>
      </c>
      <c r="CL17" s="2" t="str">
        <f t="shared" si="36"/>
        <v/>
      </c>
      <c r="CM17" s="2" t="str">
        <f t="shared" si="37"/>
        <v/>
      </c>
      <c r="CN17" s="2" t="str">
        <f t="shared" si="38"/>
        <v/>
      </c>
      <c r="CO17" s="2" t="str">
        <f t="shared" si="39"/>
        <v/>
      </c>
      <c r="CP17" s="2" t="str">
        <f t="shared" si="40"/>
        <v/>
      </c>
      <c r="CQ17" s="2" t="str">
        <f t="shared" si="41"/>
        <v/>
      </c>
      <c r="CR17" s="2" t="str">
        <f t="shared" si="42"/>
        <v/>
      </c>
      <c r="CS17" s="2" t="str">
        <f t="shared" si="43"/>
        <v/>
      </c>
      <c r="CT17" s="2" t="str">
        <f t="shared" si="44"/>
        <v/>
      </c>
      <c r="CU17" s="2" t="str">
        <f t="shared" si="45"/>
        <v/>
      </c>
      <c r="CV17" s="2" t="str">
        <f t="shared" si="46"/>
        <v/>
      </c>
      <c r="CW17" s="2">
        <f t="shared" si="47"/>
        <v>0</v>
      </c>
    </row>
    <row r="18" spans="4:101" ht="17.5" customHeight="1" x14ac:dyDescent="0.35">
      <c r="F18" s="2" t="str">
        <f>IFERROR(VLOOKUP($P18,'Escolas 23-24'!C10:$H$5370,6,FALSE),"")</f>
        <v/>
      </c>
      <c r="G18" s="2" t="str">
        <f t="shared" si="0"/>
        <v/>
      </c>
      <c r="H18" s="5" t="str">
        <f t="shared" si="7"/>
        <v/>
      </c>
      <c r="I18" s="74" t="str">
        <f>IF($E4="","",IF($D$11&gt;=8,"8ª",""))</f>
        <v/>
      </c>
      <c r="J18" s="74" t="str">
        <f>IF($D$11&gt;=8,J11,"")</f>
        <v/>
      </c>
      <c r="K18" s="74" t="str">
        <f>IF($D$11&gt;=8,$E$4,"")</f>
        <v/>
      </c>
      <c r="L18" s="74" t="str">
        <f>IF($D$11&gt;=8,$E$5,"")</f>
        <v/>
      </c>
      <c r="M18" s="20"/>
      <c r="N18" s="74" t="str">
        <f>IFERROR(IF($D$11&gt;=8,INDEX(DGEEC,MATCH('Ficha de Candidatura'!$M18,'Escolas 23-24'!$B$4:$B$5370,0)),""),"")</f>
        <v/>
      </c>
      <c r="O18" s="74" t="str">
        <f>IFERROR(IF($D$11&gt;=8,INDEX('Escolas 23-24'!$D$4:$D$5370,MATCH('Ficha de Candidatura'!$M18,'Escolas 23-24'!$B$4:$B$5370,0)),""),"")</f>
        <v/>
      </c>
      <c r="P18" s="74" t="str">
        <f>IFERROR(INDEX('Escolas 23-24'!$C$4:$C$5370,MATCH('Ficha de Candidatura'!$O18,'Escolas 23-24'!$D$4:$D$5370,0)),"")</f>
        <v/>
      </c>
      <c r="Q18" s="20"/>
      <c r="R18" s="20"/>
      <c r="S18" s="20"/>
      <c r="T18" s="20"/>
      <c r="U18" s="74" t="str">
        <f>IFERROR(VLOOKUP($Q18,Folha1!$Y$1:$AA$46,3,FALSE),"")</f>
        <v/>
      </c>
      <c r="V18" s="75" t="str">
        <f t="shared" si="8"/>
        <v/>
      </c>
      <c r="W18" s="124"/>
      <c r="X18" s="104"/>
      <c r="Y18" s="83"/>
      <c r="Z18" s="78" t="str">
        <f>IFERROR(VLOOKUP($Q18,Folha1!$Y$1:$AB$45,4),"")</f>
        <v/>
      </c>
      <c r="AA18" s="105"/>
      <c r="AB18" s="80" t="str">
        <f t="shared" si="48"/>
        <v/>
      </c>
      <c r="AC18" s="81" t="b">
        <f t="shared" si="9"/>
        <v>0</v>
      </c>
      <c r="AD18" s="106"/>
      <c r="AE18" s="77"/>
      <c r="AF18" s="80" t="str">
        <f t="shared" si="49"/>
        <v/>
      </c>
      <c r="AG18" s="81" t="b">
        <f t="shared" si="10"/>
        <v>0</v>
      </c>
      <c r="AH18" s="82"/>
      <c r="AI18" s="83" t="str">
        <f t="shared" si="11"/>
        <v/>
      </c>
      <c r="AJ18" s="20"/>
      <c r="AK18" s="124"/>
      <c r="AL18" s="124"/>
      <c r="AM18" s="186"/>
      <c r="AN18" s="186"/>
      <c r="AO18" s="114" t="str">
        <f t="shared" si="51"/>
        <v/>
      </c>
      <c r="AP18" s="85" t="str">
        <f t="shared" si="12"/>
        <v/>
      </c>
      <c r="AQ18" s="85" t="str">
        <f>IFERROR(VLOOKUP($Q18,Folha1!$Y$2:$AC$46,5,FALSE),"")</f>
        <v/>
      </c>
      <c r="AR18" s="86" t="b">
        <f t="shared" si="52"/>
        <v>0</v>
      </c>
      <c r="AS18" s="5"/>
      <c r="AT18" s="88" t="str">
        <f>IFERROR(VLOOKUP($Q18,Folha1!$AG$2:$AH$32,2,FALSE),"")</f>
        <v/>
      </c>
      <c r="AU18" s="89" t="b">
        <f t="shared" si="1"/>
        <v>0</v>
      </c>
      <c r="AV18" s="107"/>
      <c r="AW18" s="91" t="b">
        <f t="shared" si="2"/>
        <v>0</v>
      </c>
      <c r="AX18" s="92">
        <f t="shared" si="3"/>
        <v>0</v>
      </c>
      <c r="AY18" s="93" t="str">
        <f t="shared" si="50"/>
        <v/>
      </c>
      <c r="AZ18" s="102"/>
      <c r="BA18" s="95" t="str">
        <f t="shared" si="4"/>
        <v/>
      </c>
      <c r="BB18" s="5"/>
      <c r="BC18" s="84"/>
      <c r="BD18" s="85"/>
      <c r="BE18" s="95"/>
      <c r="BF18" s="108"/>
      <c r="BG18" s="91"/>
      <c r="BH18" s="102" t="str">
        <f t="shared" si="5"/>
        <v/>
      </c>
      <c r="BI18" s="103" t="str">
        <f t="shared" si="13"/>
        <v/>
      </c>
      <c r="BJ18" s="93" t="str">
        <f t="shared" si="6"/>
        <v/>
      </c>
      <c r="BK18" s="5" t="b">
        <f t="shared" si="14"/>
        <v>0</v>
      </c>
      <c r="BL18" s="5" t="b">
        <f t="shared" si="15"/>
        <v>0</v>
      </c>
      <c r="BM18" s="5" t="str">
        <f t="shared" si="16"/>
        <v/>
      </c>
      <c r="BN18" s="2" t="str">
        <f>IFERROR(INDEX(Folha1!$AL$2:$AL$121,MATCH('Ficha de Candidatura'!$Q18,Folha1!$AJ$2:$AJ$121,0)),"")</f>
        <v/>
      </c>
      <c r="BO18" s="2" t="str">
        <f>IFERROR(INDEX(Folha1!$AM$2:$AM$121,MATCH('Ficha de Candidatura'!$Q18,Folha1!$AJ$2:$AJ$121,0)),"")</f>
        <v/>
      </c>
      <c r="BP18" s="2" t="str">
        <f>IFERROR(INDEX(Folha1!$AM$2:$AM$121,MATCH('Ficha de Candidatura'!$BM18,Folha1!$AJ$2:$AJ$121,0)),"")</f>
        <v/>
      </c>
      <c r="BQ18" s="2" t="str">
        <f>IFERROR(INDEX(Folha1!$AK$3:$AK$121,MATCH('Ficha de Candidatura'!Q18,Folha1!$AJ$3:$AJ$121,0)),"")</f>
        <v/>
      </c>
      <c r="BR18" s="3" t="s">
        <v>6230</v>
      </c>
      <c r="BS18" s="2" t="str">
        <f t="shared" si="17"/>
        <v/>
      </c>
      <c r="BT18" s="2" t="str">
        <f t="shared" si="18"/>
        <v/>
      </c>
      <c r="BU18" s="2" t="str">
        <f t="shared" si="19"/>
        <v/>
      </c>
      <c r="BV18" s="2" t="str">
        <f t="shared" si="20"/>
        <v/>
      </c>
      <c r="BW18" s="2" t="str">
        <f t="shared" si="21"/>
        <v/>
      </c>
      <c r="BX18" s="2" t="str">
        <f t="shared" si="22"/>
        <v/>
      </c>
      <c r="BY18" s="2" t="str">
        <f t="shared" si="23"/>
        <v/>
      </c>
      <c r="BZ18" s="2" t="str">
        <f t="shared" si="24"/>
        <v/>
      </c>
      <c r="CA18" s="2" t="str">
        <f t="shared" si="25"/>
        <v/>
      </c>
      <c r="CB18" s="2" t="str">
        <f t="shared" si="26"/>
        <v/>
      </c>
      <c r="CC18" s="2" t="str">
        <f t="shared" si="27"/>
        <v/>
      </c>
      <c r="CD18" s="2" t="str">
        <f t="shared" si="28"/>
        <v/>
      </c>
      <c r="CE18" s="2" t="str">
        <f t="shared" si="29"/>
        <v/>
      </c>
      <c r="CF18" s="2" t="str">
        <f t="shared" si="30"/>
        <v/>
      </c>
      <c r="CG18" s="2" t="str">
        <f t="shared" si="31"/>
        <v/>
      </c>
      <c r="CH18" s="2" t="str">
        <f t="shared" si="32"/>
        <v/>
      </c>
      <c r="CI18" s="2" t="str">
        <f t="shared" si="33"/>
        <v/>
      </c>
      <c r="CJ18" s="2" t="str">
        <f t="shared" si="34"/>
        <v/>
      </c>
      <c r="CK18" s="2" t="str">
        <f t="shared" si="35"/>
        <v/>
      </c>
      <c r="CL18" s="2" t="str">
        <f t="shared" si="36"/>
        <v/>
      </c>
      <c r="CM18" s="2" t="str">
        <f t="shared" si="37"/>
        <v/>
      </c>
      <c r="CN18" s="2" t="str">
        <f t="shared" si="38"/>
        <v/>
      </c>
      <c r="CO18" s="2" t="str">
        <f t="shared" si="39"/>
        <v/>
      </c>
      <c r="CP18" s="2" t="str">
        <f t="shared" si="40"/>
        <v/>
      </c>
      <c r="CQ18" s="2" t="str">
        <f t="shared" si="41"/>
        <v/>
      </c>
      <c r="CR18" s="2" t="str">
        <f t="shared" si="42"/>
        <v/>
      </c>
      <c r="CS18" s="2" t="str">
        <f t="shared" si="43"/>
        <v/>
      </c>
      <c r="CT18" s="2" t="str">
        <f t="shared" si="44"/>
        <v/>
      </c>
      <c r="CU18" s="2" t="str">
        <f t="shared" si="45"/>
        <v/>
      </c>
      <c r="CV18" s="2" t="str">
        <f t="shared" si="46"/>
        <v/>
      </c>
      <c r="CW18" s="2">
        <f t="shared" si="47"/>
        <v>0</v>
      </c>
    </row>
    <row r="19" spans="4:101" ht="17.5" customHeight="1" x14ac:dyDescent="0.35">
      <c r="E19" s="110"/>
      <c r="F19" s="2" t="str">
        <f>IFERROR(VLOOKUP($P19,'Escolas 23-24'!C11:$H$5370,6,FALSE),"")</f>
        <v/>
      </c>
      <c r="G19" s="2" t="str">
        <f t="shared" si="0"/>
        <v/>
      </c>
      <c r="H19" s="5" t="str">
        <f t="shared" si="7"/>
        <v/>
      </c>
      <c r="I19" s="74" t="str">
        <f>IF($E4="","",IF($D$11&gt;=9,"9ª",""))</f>
        <v/>
      </c>
      <c r="J19" s="74" t="str">
        <f>IF($D$11&gt;=9,J11,"")</f>
        <v/>
      </c>
      <c r="K19" s="74" t="str">
        <f>IF($D$11&gt;=9,$E$4,"")</f>
        <v/>
      </c>
      <c r="L19" s="74" t="str">
        <f>IF($D$11&gt;=9,$E$5,"")</f>
        <v/>
      </c>
      <c r="M19" s="20"/>
      <c r="N19" s="74" t="str">
        <f>IFERROR(IF($D$11&gt;=9,INDEX(DGEEC,MATCH('Ficha de Candidatura'!$M19,'Escolas 23-24'!$B$4:$B$5370,0)),""),"")</f>
        <v/>
      </c>
      <c r="O19" s="74" t="str">
        <f>IFERROR(IF($D$11&gt;=9,INDEX('Escolas 23-24'!$D$4:$D$5370,MATCH('Ficha de Candidatura'!$M19,'Escolas 23-24'!$B$4:$B$5370,0)),""),"")</f>
        <v/>
      </c>
      <c r="P19" s="74" t="str">
        <f>IFERROR(INDEX('Escolas 23-24'!$C$4:$C$5370,MATCH('Ficha de Candidatura'!$O19,'Escolas 23-24'!$D$4:$D$5370,0)),"")</f>
        <v/>
      </c>
      <c r="Q19" s="20"/>
      <c r="R19" s="20"/>
      <c r="S19" s="20"/>
      <c r="T19" s="20"/>
      <c r="U19" s="74" t="str">
        <f>IFERROR(VLOOKUP($Q19,Folha1!$Y$1:$AA$46,3,FALSE),"")</f>
        <v/>
      </c>
      <c r="V19" s="75" t="str">
        <f t="shared" si="8"/>
        <v/>
      </c>
      <c r="W19" s="124"/>
      <c r="X19" s="104"/>
      <c r="Y19" s="83"/>
      <c r="Z19" s="78" t="str">
        <f>IFERROR(VLOOKUP($Q19,Folha1!$Y$1:$AB$45,4),"")</f>
        <v/>
      </c>
      <c r="AA19" s="105"/>
      <c r="AB19" s="80" t="str">
        <f t="shared" si="48"/>
        <v/>
      </c>
      <c r="AC19" s="81" t="b">
        <f t="shared" si="9"/>
        <v>0</v>
      </c>
      <c r="AD19" s="106"/>
      <c r="AE19" s="77"/>
      <c r="AF19" s="80" t="str">
        <f t="shared" si="49"/>
        <v/>
      </c>
      <c r="AG19" s="81" t="b">
        <f t="shared" si="10"/>
        <v>0</v>
      </c>
      <c r="AH19" s="82"/>
      <c r="AI19" s="83" t="str">
        <f t="shared" si="11"/>
        <v/>
      </c>
      <c r="AJ19" s="20"/>
      <c r="AK19" s="124"/>
      <c r="AL19" s="124"/>
      <c r="AM19" s="186"/>
      <c r="AN19" s="186"/>
      <c r="AO19" s="114" t="str">
        <f t="shared" si="51"/>
        <v/>
      </c>
      <c r="AP19" s="85" t="str">
        <f t="shared" si="12"/>
        <v/>
      </c>
      <c r="AQ19" s="85" t="str">
        <f>IFERROR(VLOOKUP($Q19,Folha1!$Y$2:$AC$46,5,FALSE),"")</f>
        <v/>
      </c>
      <c r="AR19" s="86" t="b">
        <f t="shared" si="52"/>
        <v>0</v>
      </c>
      <c r="AS19" s="5"/>
      <c r="AT19" s="88" t="str">
        <f>IFERROR(VLOOKUP($Q19,Folha1!$AG$2:$AH$32,2,FALSE),"")</f>
        <v/>
      </c>
      <c r="AU19" s="89" t="b">
        <f t="shared" si="1"/>
        <v>0</v>
      </c>
      <c r="AV19" s="107"/>
      <c r="AW19" s="91" t="b">
        <f t="shared" si="2"/>
        <v>0</v>
      </c>
      <c r="AX19" s="92">
        <f t="shared" si="3"/>
        <v>0</v>
      </c>
      <c r="AY19" s="93" t="str">
        <f t="shared" si="50"/>
        <v/>
      </c>
      <c r="AZ19" s="102"/>
      <c r="BA19" s="95" t="str">
        <f t="shared" si="4"/>
        <v/>
      </c>
      <c r="BB19" s="5"/>
      <c r="BC19" s="84"/>
      <c r="BD19" s="85"/>
      <c r="BE19" s="95"/>
      <c r="BF19" s="108"/>
      <c r="BG19" s="91"/>
      <c r="BH19" s="102" t="str">
        <f t="shared" si="5"/>
        <v/>
      </c>
      <c r="BI19" s="103" t="str">
        <f t="shared" si="13"/>
        <v/>
      </c>
      <c r="BJ19" s="93" t="str">
        <f t="shared" si="6"/>
        <v/>
      </c>
      <c r="BK19" s="5" t="b">
        <f t="shared" si="14"/>
        <v>0</v>
      </c>
      <c r="BL19" s="5" t="b">
        <f t="shared" si="15"/>
        <v>0</v>
      </c>
      <c r="BM19" s="5" t="str">
        <f t="shared" si="16"/>
        <v/>
      </c>
      <c r="BN19" s="2" t="str">
        <f>IFERROR(INDEX(Folha1!$AL$2:$AL$121,MATCH('Ficha de Candidatura'!$Q19,Folha1!$AJ$2:$AJ$121,0)),"")</f>
        <v/>
      </c>
      <c r="BO19" s="2" t="str">
        <f>IFERROR(INDEX(Folha1!$AM$2:$AM$121,MATCH('Ficha de Candidatura'!$Q19,Folha1!$AJ$2:$AJ$121,0)),"")</f>
        <v/>
      </c>
      <c r="BP19" s="2" t="str">
        <f>IFERROR(INDEX(Folha1!$AM$2:$AM$121,MATCH('Ficha de Candidatura'!$BM19,Folha1!$AJ$2:$AJ$121,0)),"")</f>
        <v/>
      </c>
      <c r="BQ19" s="2" t="str">
        <f>IFERROR(INDEX(Folha1!$AK$3:$AK$121,MATCH('Ficha de Candidatura'!Q19,Folha1!$AJ$3:$AJ$121,0)),"")</f>
        <v/>
      </c>
      <c r="BR19" s="3" t="s">
        <v>6231</v>
      </c>
      <c r="BS19" s="2" t="str">
        <f t="shared" si="17"/>
        <v/>
      </c>
      <c r="BT19" s="2" t="str">
        <f t="shared" si="18"/>
        <v/>
      </c>
      <c r="BU19" s="2" t="str">
        <f t="shared" si="19"/>
        <v/>
      </c>
      <c r="BV19" s="2" t="str">
        <f t="shared" si="20"/>
        <v/>
      </c>
      <c r="BW19" s="2" t="str">
        <f t="shared" si="21"/>
        <v/>
      </c>
      <c r="BX19" s="2" t="str">
        <f t="shared" si="22"/>
        <v/>
      </c>
      <c r="BY19" s="2" t="str">
        <f t="shared" si="23"/>
        <v/>
      </c>
      <c r="BZ19" s="2" t="str">
        <f t="shared" si="24"/>
        <v/>
      </c>
      <c r="CA19" s="2" t="str">
        <f t="shared" si="25"/>
        <v/>
      </c>
      <c r="CB19" s="2" t="str">
        <f t="shared" si="26"/>
        <v/>
      </c>
      <c r="CC19" s="2" t="str">
        <f t="shared" si="27"/>
        <v/>
      </c>
      <c r="CD19" s="2" t="str">
        <f t="shared" si="28"/>
        <v/>
      </c>
      <c r="CE19" s="2" t="str">
        <f t="shared" si="29"/>
        <v/>
      </c>
      <c r="CF19" s="2" t="str">
        <f t="shared" si="30"/>
        <v/>
      </c>
      <c r="CG19" s="2" t="str">
        <f t="shared" si="31"/>
        <v/>
      </c>
      <c r="CH19" s="2" t="str">
        <f t="shared" si="32"/>
        <v/>
      </c>
      <c r="CI19" s="2" t="str">
        <f t="shared" si="33"/>
        <v/>
      </c>
      <c r="CJ19" s="2" t="str">
        <f t="shared" si="34"/>
        <v/>
      </c>
      <c r="CK19" s="2" t="str">
        <f t="shared" si="35"/>
        <v/>
      </c>
      <c r="CL19" s="2" t="str">
        <f t="shared" si="36"/>
        <v/>
      </c>
      <c r="CM19" s="2" t="str">
        <f t="shared" si="37"/>
        <v/>
      </c>
      <c r="CN19" s="2" t="str">
        <f t="shared" si="38"/>
        <v/>
      </c>
      <c r="CO19" s="2" t="str">
        <f t="shared" si="39"/>
        <v/>
      </c>
      <c r="CP19" s="2" t="str">
        <f t="shared" si="40"/>
        <v/>
      </c>
      <c r="CQ19" s="2" t="str">
        <f t="shared" si="41"/>
        <v/>
      </c>
      <c r="CR19" s="2" t="str">
        <f t="shared" si="42"/>
        <v/>
      </c>
      <c r="CS19" s="2" t="str">
        <f t="shared" si="43"/>
        <v/>
      </c>
      <c r="CT19" s="2" t="str">
        <f t="shared" si="44"/>
        <v/>
      </c>
      <c r="CU19" s="2" t="str">
        <f t="shared" si="45"/>
        <v/>
      </c>
      <c r="CV19" s="2" t="str">
        <f t="shared" si="46"/>
        <v/>
      </c>
      <c r="CW19" s="2">
        <f t="shared" si="47"/>
        <v>0</v>
      </c>
    </row>
    <row r="20" spans="4:101" ht="17.5" customHeight="1" x14ac:dyDescent="0.35">
      <c r="F20" s="2" t="str">
        <f>IFERROR(VLOOKUP($P20,'Escolas 23-24'!C12:$H$5370,6,FALSE),"")</f>
        <v/>
      </c>
      <c r="G20" s="2" t="str">
        <f t="shared" si="0"/>
        <v/>
      </c>
      <c r="H20" s="5" t="str">
        <f t="shared" si="7"/>
        <v/>
      </c>
      <c r="I20" s="74" t="str">
        <f>IF($E4="","",IF($D$11&gt;=10,"10ª",""))</f>
        <v/>
      </c>
      <c r="J20" s="74" t="str">
        <f>IF($D$11&gt;=10,J11,"")</f>
        <v/>
      </c>
      <c r="K20" s="74" t="str">
        <f>IF($D$11&gt;=10,$E$4,"")</f>
        <v/>
      </c>
      <c r="L20" s="74" t="str">
        <f>IF($D$11&gt;=10,$E$5,"")</f>
        <v/>
      </c>
      <c r="M20" s="20"/>
      <c r="N20" s="74" t="str">
        <f>IFERROR(IF($D$11&gt;=10,INDEX(DGEEC,MATCH('Ficha de Candidatura'!$M20,'Escolas 23-24'!$B$4:$B$5370,0)),""),"")</f>
        <v/>
      </c>
      <c r="O20" s="74" t="str">
        <f>IFERROR(IF($D$11&gt;=10,INDEX('Escolas 23-24'!$D$4:$D$5370,MATCH('Ficha de Candidatura'!$M20,'Escolas 23-24'!$B$4:$B$5370,0)),""),"")</f>
        <v/>
      </c>
      <c r="P20" s="74" t="str">
        <f>IFERROR(INDEX('Escolas 23-24'!$C$4:$C$5370,MATCH('Ficha de Candidatura'!$O20,'Escolas 23-24'!$D$4:$D$5370,0)),"")</f>
        <v/>
      </c>
      <c r="Q20" s="20"/>
      <c r="R20" s="20"/>
      <c r="S20" s="20"/>
      <c r="T20" s="20"/>
      <c r="U20" s="74" t="str">
        <f>IFERROR(VLOOKUP($Q20,Folha1!$Y$1:$AA$46,3,FALSE),"")</f>
        <v/>
      </c>
      <c r="V20" s="75" t="str">
        <f t="shared" si="8"/>
        <v/>
      </c>
      <c r="W20" s="124"/>
      <c r="X20" s="104"/>
      <c r="Y20" s="83"/>
      <c r="Z20" s="78" t="str">
        <f>IFERROR(VLOOKUP($Q20,Folha1!$Y$1:$AB$45,4),"")</f>
        <v/>
      </c>
      <c r="AA20" s="105"/>
      <c r="AB20" s="80" t="str">
        <f t="shared" si="48"/>
        <v/>
      </c>
      <c r="AC20" s="81" t="b">
        <f t="shared" si="9"/>
        <v>0</v>
      </c>
      <c r="AD20" s="106"/>
      <c r="AE20" s="77"/>
      <c r="AF20" s="80" t="str">
        <f t="shared" si="49"/>
        <v/>
      </c>
      <c r="AG20" s="81" t="b">
        <f t="shared" si="10"/>
        <v>0</v>
      </c>
      <c r="AH20" s="82"/>
      <c r="AI20" s="83" t="str">
        <f t="shared" si="11"/>
        <v/>
      </c>
      <c r="AJ20" s="20"/>
      <c r="AK20" s="124"/>
      <c r="AL20" s="124"/>
      <c r="AM20" s="186"/>
      <c r="AN20" s="186"/>
      <c r="AO20" s="114" t="str">
        <f t="shared" si="51"/>
        <v/>
      </c>
      <c r="AP20" s="85" t="str">
        <f t="shared" si="12"/>
        <v/>
      </c>
      <c r="AQ20" s="85" t="str">
        <f>IFERROR(VLOOKUP($Q20,Folha1!$Y$2:$AC$46,5,FALSE),"")</f>
        <v/>
      </c>
      <c r="AR20" s="86" t="b">
        <f t="shared" si="52"/>
        <v>0</v>
      </c>
      <c r="AS20" s="5"/>
      <c r="AT20" s="88" t="str">
        <f>IFERROR(VLOOKUP($Q20,Folha1!$AG$2:$AH$32,2,FALSE),"")</f>
        <v/>
      </c>
      <c r="AU20" s="89" t="b">
        <f t="shared" si="1"/>
        <v>0</v>
      </c>
      <c r="AV20" s="107"/>
      <c r="AW20" s="91" t="b">
        <f t="shared" si="2"/>
        <v>0</v>
      </c>
      <c r="AX20" s="92">
        <f t="shared" si="3"/>
        <v>0</v>
      </c>
      <c r="AY20" s="93" t="str">
        <f t="shared" si="50"/>
        <v/>
      </c>
      <c r="AZ20" s="102"/>
      <c r="BA20" s="95" t="str">
        <f t="shared" si="4"/>
        <v/>
      </c>
      <c r="BB20" s="5"/>
      <c r="BC20" s="84"/>
      <c r="BD20" s="85"/>
      <c r="BE20" s="95"/>
      <c r="BF20" s="108"/>
      <c r="BG20" s="91"/>
      <c r="BH20" s="102" t="str">
        <f t="shared" si="5"/>
        <v/>
      </c>
      <c r="BI20" s="103" t="str">
        <f t="shared" si="13"/>
        <v/>
      </c>
      <c r="BJ20" s="93" t="str">
        <f t="shared" si="6"/>
        <v/>
      </c>
      <c r="BK20" s="5" t="b">
        <f t="shared" si="14"/>
        <v>0</v>
      </c>
      <c r="BL20" s="5" t="b">
        <f t="shared" si="15"/>
        <v>0</v>
      </c>
      <c r="BM20" s="5" t="str">
        <f t="shared" si="16"/>
        <v/>
      </c>
      <c r="BN20" s="2" t="str">
        <f>IFERROR(INDEX(Folha1!$AL$2:$AL$121,MATCH('Ficha de Candidatura'!$Q20,Folha1!$AJ$2:$AJ$121,0)),"")</f>
        <v/>
      </c>
      <c r="BO20" s="2" t="str">
        <f>IFERROR(INDEX(Folha1!$AM$2:$AM$121,MATCH('Ficha de Candidatura'!$Q20,Folha1!$AJ$2:$AJ$121,0)),"")</f>
        <v/>
      </c>
      <c r="BP20" s="2" t="str">
        <f>IFERROR(INDEX(Folha1!$AM$2:$AM$121,MATCH('Ficha de Candidatura'!$BM20,Folha1!$AJ$2:$AJ$121,0)),"")</f>
        <v/>
      </c>
      <c r="BQ20" s="2" t="str">
        <f>IFERROR(INDEX(Folha1!$AK$3:$AK$121,MATCH('Ficha de Candidatura'!Q20,Folha1!$AJ$3:$AJ$121,0)),"")</f>
        <v/>
      </c>
      <c r="BR20" s="3" t="s">
        <v>6232</v>
      </c>
      <c r="BS20" s="2" t="str">
        <f t="shared" si="17"/>
        <v/>
      </c>
      <c r="BT20" s="2" t="str">
        <f t="shared" si="18"/>
        <v/>
      </c>
      <c r="BU20" s="2" t="str">
        <f t="shared" si="19"/>
        <v/>
      </c>
      <c r="BV20" s="2" t="str">
        <f t="shared" si="20"/>
        <v/>
      </c>
      <c r="BW20" s="2" t="str">
        <f t="shared" si="21"/>
        <v/>
      </c>
      <c r="BX20" s="2" t="str">
        <f t="shared" si="22"/>
        <v/>
      </c>
      <c r="BY20" s="2" t="str">
        <f t="shared" si="23"/>
        <v/>
      </c>
      <c r="BZ20" s="2" t="str">
        <f t="shared" si="24"/>
        <v/>
      </c>
      <c r="CA20" s="2" t="str">
        <f t="shared" si="25"/>
        <v/>
      </c>
      <c r="CB20" s="2" t="str">
        <f t="shared" si="26"/>
        <v/>
      </c>
      <c r="CC20" s="2" t="str">
        <f t="shared" si="27"/>
        <v/>
      </c>
      <c r="CD20" s="2" t="str">
        <f t="shared" si="28"/>
        <v/>
      </c>
      <c r="CE20" s="2" t="str">
        <f t="shared" si="29"/>
        <v/>
      </c>
      <c r="CF20" s="2" t="str">
        <f t="shared" si="30"/>
        <v/>
      </c>
      <c r="CG20" s="2" t="str">
        <f t="shared" si="31"/>
        <v/>
      </c>
      <c r="CH20" s="2" t="str">
        <f t="shared" si="32"/>
        <v/>
      </c>
      <c r="CI20" s="2" t="str">
        <f t="shared" si="33"/>
        <v/>
      </c>
      <c r="CJ20" s="2" t="str">
        <f t="shared" si="34"/>
        <v/>
      </c>
      <c r="CK20" s="2" t="str">
        <f t="shared" si="35"/>
        <v/>
      </c>
      <c r="CL20" s="2" t="str">
        <f t="shared" si="36"/>
        <v/>
      </c>
      <c r="CM20" s="2" t="str">
        <f t="shared" si="37"/>
        <v/>
      </c>
      <c r="CN20" s="2" t="str">
        <f t="shared" si="38"/>
        <v/>
      </c>
      <c r="CO20" s="2" t="str">
        <f t="shared" si="39"/>
        <v/>
      </c>
      <c r="CP20" s="2" t="str">
        <f t="shared" si="40"/>
        <v/>
      </c>
      <c r="CQ20" s="2" t="str">
        <f t="shared" si="41"/>
        <v/>
      </c>
      <c r="CR20" s="2" t="str">
        <f t="shared" si="42"/>
        <v/>
      </c>
      <c r="CS20" s="2" t="str">
        <f t="shared" si="43"/>
        <v/>
      </c>
      <c r="CT20" s="2" t="str">
        <f t="shared" si="44"/>
        <v/>
      </c>
      <c r="CU20" s="2" t="str">
        <f t="shared" si="45"/>
        <v/>
      </c>
      <c r="CV20" s="2" t="str">
        <f t="shared" si="46"/>
        <v/>
      </c>
      <c r="CW20" s="2">
        <f t="shared" si="47"/>
        <v>0</v>
      </c>
    </row>
    <row r="21" spans="4:101" ht="17.5" customHeight="1" x14ac:dyDescent="0.35">
      <c r="E21" s="110"/>
      <c r="F21" s="2" t="str">
        <f>IFERROR(VLOOKUP($P21,'Escolas 23-24'!C13:$H$5370,6,FALSE),"")</f>
        <v/>
      </c>
      <c r="G21" s="2" t="str">
        <f t="shared" si="0"/>
        <v/>
      </c>
      <c r="H21" s="5" t="str">
        <f t="shared" si="7"/>
        <v/>
      </c>
      <c r="I21" s="74" t="str">
        <f>IF($E4="","",IF($D$11&gt;=11,"11ª",""))</f>
        <v/>
      </c>
      <c r="J21" s="74" t="str">
        <f>IF($D$11&gt;=11,J11,"")</f>
        <v/>
      </c>
      <c r="K21" s="74" t="str">
        <f>IF($D$11&gt;=11,$E$4,"")</f>
        <v/>
      </c>
      <c r="L21" s="74" t="str">
        <f>IF($D$11&gt;=11,$E$5,"")</f>
        <v/>
      </c>
      <c r="M21" s="20"/>
      <c r="N21" s="74" t="str">
        <f>IFERROR(IF($D$11&gt;=11,INDEX(DGEEC,MATCH('Ficha de Candidatura'!$M21,'Escolas 23-24'!$B$4:$B$5370,0)),""),"")</f>
        <v/>
      </c>
      <c r="O21" s="74" t="str">
        <f>IFERROR(IF($D$11&gt;=11,INDEX('Escolas 23-24'!$D$4:$D$5370,MATCH('Ficha de Candidatura'!$M21,'Escolas 23-24'!$B$4:$B$5370,0)),""),"")</f>
        <v/>
      </c>
      <c r="P21" s="74" t="str">
        <f>IFERROR(INDEX('Escolas 23-24'!$C$4:$C$5370,MATCH('Ficha de Candidatura'!$O21,'Escolas 23-24'!$D$4:$D$5370,0)),"")</f>
        <v/>
      </c>
      <c r="Q21" s="20"/>
      <c r="R21" s="20"/>
      <c r="S21" s="20"/>
      <c r="T21" s="20"/>
      <c r="U21" s="74" t="str">
        <f>IFERROR(VLOOKUP($Q21,Folha1!$Y$1:$AA$46,3,FALSE),"")</f>
        <v/>
      </c>
      <c r="V21" s="75" t="str">
        <f t="shared" si="8"/>
        <v/>
      </c>
      <c r="W21" s="124"/>
      <c r="X21" s="104"/>
      <c r="Y21" s="83"/>
      <c r="Z21" s="78" t="str">
        <f>IFERROR(VLOOKUP($Q21,Folha1!$Y$1:$AB$45,4),"")</f>
        <v/>
      </c>
      <c r="AA21" s="105"/>
      <c r="AB21" s="80" t="str">
        <f t="shared" si="48"/>
        <v/>
      </c>
      <c r="AC21" s="81" t="b">
        <f t="shared" si="9"/>
        <v>0</v>
      </c>
      <c r="AD21" s="106"/>
      <c r="AE21" s="77"/>
      <c r="AF21" s="80" t="str">
        <f t="shared" si="49"/>
        <v/>
      </c>
      <c r="AG21" s="81" t="b">
        <f t="shared" si="10"/>
        <v>0</v>
      </c>
      <c r="AH21" s="82"/>
      <c r="AI21" s="83" t="str">
        <f t="shared" si="11"/>
        <v/>
      </c>
      <c r="AJ21" s="20"/>
      <c r="AK21" s="124"/>
      <c r="AL21" s="124"/>
      <c r="AM21" s="186"/>
      <c r="AN21" s="186"/>
      <c r="AO21" s="114" t="str">
        <f t="shared" si="51"/>
        <v/>
      </c>
      <c r="AP21" s="85" t="str">
        <f t="shared" si="12"/>
        <v/>
      </c>
      <c r="AQ21" s="85" t="str">
        <f>IFERROR(VLOOKUP($Q21,Folha1!$Y$2:$AC$46,5,FALSE),"")</f>
        <v/>
      </c>
      <c r="AR21" s="86" t="b">
        <f t="shared" si="52"/>
        <v>0</v>
      </c>
      <c r="AS21" s="5"/>
      <c r="AT21" s="88" t="str">
        <f>IFERROR(VLOOKUP($Q21,Folha1!$AG$2:$AH$32,2,FALSE),"")</f>
        <v/>
      </c>
      <c r="AU21" s="89" t="b">
        <f t="shared" si="1"/>
        <v>0</v>
      </c>
      <c r="AV21" s="107"/>
      <c r="AW21" s="91" t="b">
        <f t="shared" si="2"/>
        <v>0</v>
      </c>
      <c r="AX21" s="92">
        <f t="shared" si="3"/>
        <v>0</v>
      </c>
      <c r="AY21" s="93" t="str">
        <f t="shared" si="50"/>
        <v/>
      </c>
      <c r="AZ21" s="102"/>
      <c r="BA21" s="95" t="str">
        <f t="shared" si="4"/>
        <v/>
      </c>
      <c r="BB21" s="5"/>
      <c r="BC21" s="84"/>
      <c r="BD21" s="85"/>
      <c r="BE21" s="95"/>
      <c r="BF21" s="108"/>
      <c r="BG21" s="91"/>
      <c r="BH21" s="102" t="str">
        <f t="shared" si="5"/>
        <v/>
      </c>
      <c r="BI21" s="103" t="str">
        <f t="shared" si="13"/>
        <v/>
      </c>
      <c r="BJ21" s="93" t="str">
        <f t="shared" si="6"/>
        <v/>
      </c>
      <c r="BK21" s="5" t="b">
        <f t="shared" si="14"/>
        <v>0</v>
      </c>
      <c r="BL21" s="5" t="b">
        <f t="shared" si="15"/>
        <v>0</v>
      </c>
      <c r="BM21" s="5" t="str">
        <f t="shared" si="16"/>
        <v/>
      </c>
      <c r="BN21" s="2" t="str">
        <f>IFERROR(INDEX(Folha1!$AL$2:$AL$121,MATCH('Ficha de Candidatura'!$Q21,Folha1!$AJ$2:$AJ$121,0)),"")</f>
        <v/>
      </c>
      <c r="BO21" s="2" t="str">
        <f>IFERROR(INDEX(Folha1!$AM$2:$AM$121,MATCH('Ficha de Candidatura'!$Q21,Folha1!$AJ$2:$AJ$121,0)),"")</f>
        <v/>
      </c>
      <c r="BP21" s="2" t="str">
        <f>IFERROR(INDEX(Folha1!$AM$2:$AM$121,MATCH('Ficha de Candidatura'!$BM21,Folha1!$AJ$2:$AJ$121,0)),"")</f>
        <v/>
      </c>
      <c r="BQ21" s="2" t="str">
        <f>IFERROR(INDEX(Folha1!$AK$3:$AK$121,MATCH('Ficha de Candidatura'!Q21,Folha1!$AJ$3:$AJ$121,0)),"")</f>
        <v/>
      </c>
      <c r="BR21" s="3" t="s">
        <v>6233</v>
      </c>
      <c r="BS21" s="2" t="str">
        <f t="shared" si="17"/>
        <v/>
      </c>
      <c r="BT21" s="2" t="str">
        <f t="shared" si="18"/>
        <v/>
      </c>
      <c r="BU21" s="2" t="str">
        <f t="shared" si="19"/>
        <v/>
      </c>
      <c r="BV21" s="2" t="str">
        <f t="shared" si="20"/>
        <v/>
      </c>
      <c r="BW21" s="2" t="str">
        <f t="shared" si="21"/>
        <v/>
      </c>
      <c r="BX21" s="2" t="str">
        <f t="shared" si="22"/>
        <v/>
      </c>
      <c r="BY21" s="2" t="str">
        <f t="shared" si="23"/>
        <v/>
      </c>
      <c r="BZ21" s="2" t="str">
        <f t="shared" si="24"/>
        <v/>
      </c>
      <c r="CA21" s="2" t="str">
        <f t="shared" si="25"/>
        <v/>
      </c>
      <c r="CB21" s="2" t="str">
        <f t="shared" si="26"/>
        <v/>
      </c>
      <c r="CC21" s="2" t="str">
        <f t="shared" si="27"/>
        <v/>
      </c>
      <c r="CD21" s="2" t="str">
        <f t="shared" si="28"/>
        <v/>
      </c>
      <c r="CE21" s="2" t="str">
        <f t="shared" si="29"/>
        <v/>
      </c>
      <c r="CF21" s="2" t="str">
        <f t="shared" si="30"/>
        <v/>
      </c>
      <c r="CG21" s="2" t="str">
        <f t="shared" si="31"/>
        <v/>
      </c>
      <c r="CH21" s="2" t="str">
        <f t="shared" si="32"/>
        <v/>
      </c>
      <c r="CI21" s="2" t="str">
        <f t="shared" si="33"/>
        <v/>
      </c>
      <c r="CJ21" s="2" t="str">
        <f t="shared" si="34"/>
        <v/>
      </c>
      <c r="CK21" s="2" t="str">
        <f t="shared" si="35"/>
        <v/>
      </c>
      <c r="CL21" s="2" t="str">
        <f t="shared" si="36"/>
        <v/>
      </c>
      <c r="CM21" s="2" t="str">
        <f t="shared" si="37"/>
        <v/>
      </c>
      <c r="CN21" s="2" t="str">
        <f t="shared" si="38"/>
        <v/>
      </c>
      <c r="CO21" s="2" t="str">
        <f t="shared" si="39"/>
        <v/>
      </c>
      <c r="CP21" s="2" t="str">
        <f t="shared" si="40"/>
        <v/>
      </c>
      <c r="CQ21" s="2" t="str">
        <f t="shared" si="41"/>
        <v/>
      </c>
      <c r="CR21" s="2" t="str">
        <f t="shared" si="42"/>
        <v/>
      </c>
      <c r="CS21" s="2" t="str">
        <f t="shared" si="43"/>
        <v/>
      </c>
      <c r="CT21" s="2" t="str">
        <f t="shared" si="44"/>
        <v/>
      </c>
      <c r="CU21" s="2" t="str">
        <f t="shared" si="45"/>
        <v/>
      </c>
      <c r="CV21" s="2" t="str">
        <f t="shared" si="46"/>
        <v/>
      </c>
      <c r="CW21" s="2">
        <f t="shared" si="47"/>
        <v>0</v>
      </c>
    </row>
    <row r="22" spans="4:101" ht="17.5" customHeight="1" x14ac:dyDescent="0.35">
      <c r="E22" s="110"/>
      <c r="F22" s="2" t="str">
        <f>IFERROR(VLOOKUP($P22,'Escolas 23-24'!C14:$H$5370,6,FALSE),"")</f>
        <v/>
      </c>
      <c r="G22" s="2" t="str">
        <f t="shared" si="0"/>
        <v/>
      </c>
      <c r="H22" s="5" t="str">
        <f t="shared" si="7"/>
        <v/>
      </c>
      <c r="I22" s="74" t="str">
        <f>IF($E4="","",IF($D$11&gt;=12,"12ª",""))</f>
        <v/>
      </c>
      <c r="J22" s="74" t="str">
        <f>IF($D$11&gt;=12,J11,"")</f>
        <v/>
      </c>
      <c r="K22" s="74" t="str">
        <f>IF($D$11&gt;=12,$E$4,"")</f>
        <v/>
      </c>
      <c r="L22" s="74" t="str">
        <f>IF($D$11&gt;=12,$E$5,"")</f>
        <v/>
      </c>
      <c r="M22" s="20"/>
      <c r="N22" s="74" t="str">
        <f>IFERROR(IF($D$11&gt;=12,INDEX(DGEEC,MATCH('Ficha de Candidatura'!$M22,'Escolas 23-24'!$B$4:$B$5370,0)),""),"")</f>
        <v/>
      </c>
      <c r="O22" s="74" t="str">
        <f>IFERROR(IF($D$11&gt;=12,INDEX('Escolas 23-24'!$D$4:$D$5370,MATCH('Ficha de Candidatura'!$M22,'Escolas 23-24'!$B$4:$B$5370,0)),""),"")</f>
        <v/>
      </c>
      <c r="P22" s="74" t="str">
        <f>IFERROR(INDEX('Escolas 23-24'!$C$4:$C$5370,MATCH('Ficha de Candidatura'!$O22,'Escolas 23-24'!$D$4:$D$5370,0)),"")</f>
        <v/>
      </c>
      <c r="Q22" s="20"/>
      <c r="R22" s="20"/>
      <c r="S22" s="20"/>
      <c r="T22" s="20"/>
      <c r="U22" s="74" t="str">
        <f>IFERROR(VLOOKUP($Q22,Folha1!$Y$1:$AA$46,3,FALSE),"")</f>
        <v/>
      </c>
      <c r="V22" s="75" t="str">
        <f t="shared" si="8"/>
        <v/>
      </c>
      <c r="W22" s="124"/>
      <c r="X22" s="104"/>
      <c r="Y22" s="83"/>
      <c r="Z22" s="78" t="str">
        <f>IFERROR(VLOOKUP($Q22,Folha1!$Y$1:$AB$45,4),"")</f>
        <v/>
      </c>
      <c r="AA22" s="105"/>
      <c r="AB22" s="80" t="str">
        <f t="shared" si="48"/>
        <v/>
      </c>
      <c r="AC22" s="81" t="b">
        <f t="shared" si="9"/>
        <v>0</v>
      </c>
      <c r="AD22" s="106"/>
      <c r="AE22" s="77"/>
      <c r="AF22" s="80" t="str">
        <f t="shared" si="49"/>
        <v/>
      </c>
      <c r="AG22" s="81" t="b">
        <f t="shared" si="10"/>
        <v>0</v>
      </c>
      <c r="AH22" s="82"/>
      <c r="AI22" s="83" t="str">
        <f t="shared" si="11"/>
        <v/>
      </c>
      <c r="AJ22" s="20"/>
      <c r="AK22" s="124"/>
      <c r="AL22" s="124"/>
      <c r="AM22" s="186"/>
      <c r="AN22" s="186"/>
      <c r="AO22" s="114" t="str">
        <f t="shared" si="51"/>
        <v/>
      </c>
      <c r="AP22" s="85" t="str">
        <f t="shared" si="12"/>
        <v/>
      </c>
      <c r="AQ22" s="85" t="str">
        <f>IFERROR(VLOOKUP($Q22,Folha1!$Y$2:$AC$46,5,FALSE),"")</f>
        <v/>
      </c>
      <c r="AR22" s="86" t="b">
        <f t="shared" si="52"/>
        <v>0</v>
      </c>
      <c r="AS22" s="5"/>
      <c r="AT22" s="88" t="str">
        <f>IFERROR(VLOOKUP($Q22,Folha1!$AG$2:$AH$32,2,FALSE),"")</f>
        <v/>
      </c>
      <c r="AU22" s="89" t="b">
        <f t="shared" si="1"/>
        <v>0</v>
      </c>
      <c r="AV22" s="107"/>
      <c r="AW22" s="91" t="b">
        <f t="shared" si="2"/>
        <v>0</v>
      </c>
      <c r="AX22" s="92">
        <f t="shared" si="3"/>
        <v>0</v>
      </c>
      <c r="AY22" s="93" t="str">
        <f t="shared" si="50"/>
        <v/>
      </c>
      <c r="AZ22" s="102"/>
      <c r="BA22" s="95" t="str">
        <f t="shared" si="4"/>
        <v/>
      </c>
      <c r="BB22" s="5"/>
      <c r="BC22" s="84"/>
      <c r="BD22" s="85"/>
      <c r="BE22" s="95"/>
      <c r="BF22" s="108"/>
      <c r="BG22" s="91"/>
      <c r="BH22" s="102" t="str">
        <f t="shared" si="5"/>
        <v/>
      </c>
      <c r="BI22" s="103" t="str">
        <f t="shared" si="13"/>
        <v/>
      </c>
      <c r="BJ22" s="93" t="str">
        <f t="shared" si="6"/>
        <v/>
      </c>
      <c r="BK22" s="5" t="b">
        <f t="shared" si="14"/>
        <v>0</v>
      </c>
      <c r="BL22" s="5" t="b">
        <f t="shared" si="15"/>
        <v>0</v>
      </c>
      <c r="BM22" s="5" t="str">
        <f t="shared" si="16"/>
        <v/>
      </c>
      <c r="BN22" s="2" t="str">
        <f>IFERROR(INDEX(Folha1!$AL$2:$AL$121,MATCH('Ficha de Candidatura'!$Q22,Folha1!$AJ$2:$AJ$121,0)),"")</f>
        <v/>
      </c>
      <c r="BO22" s="2" t="str">
        <f>IFERROR(INDEX(Folha1!$AM$2:$AM$121,MATCH('Ficha de Candidatura'!$Q22,Folha1!$AJ$2:$AJ$121,0)),"")</f>
        <v/>
      </c>
      <c r="BP22" s="2" t="str">
        <f>IFERROR(INDEX(Folha1!$AM$2:$AM$121,MATCH('Ficha de Candidatura'!$BM22,Folha1!$AJ$2:$AJ$121,0)),"")</f>
        <v/>
      </c>
      <c r="BQ22" s="2" t="str">
        <f>IFERROR(INDEX(Folha1!$AK$3:$AK$121,MATCH('Ficha de Candidatura'!Q22,Folha1!$AJ$3:$AJ$121,0)),"")</f>
        <v/>
      </c>
      <c r="BR22" s="3" t="s">
        <v>6234</v>
      </c>
      <c r="BS22" s="2" t="str">
        <f t="shared" si="17"/>
        <v/>
      </c>
      <c r="BT22" s="2" t="str">
        <f t="shared" si="18"/>
        <v/>
      </c>
      <c r="BU22" s="2" t="str">
        <f t="shared" si="19"/>
        <v/>
      </c>
      <c r="BV22" s="2" t="str">
        <f t="shared" si="20"/>
        <v/>
      </c>
      <c r="BW22" s="2" t="str">
        <f t="shared" si="21"/>
        <v/>
      </c>
      <c r="BX22" s="2" t="str">
        <f t="shared" si="22"/>
        <v/>
      </c>
      <c r="BY22" s="2" t="str">
        <f t="shared" si="23"/>
        <v/>
      </c>
      <c r="BZ22" s="2" t="str">
        <f t="shared" si="24"/>
        <v/>
      </c>
      <c r="CA22" s="2" t="str">
        <f t="shared" si="25"/>
        <v/>
      </c>
      <c r="CB22" s="2" t="str">
        <f t="shared" si="26"/>
        <v/>
      </c>
      <c r="CC22" s="2" t="str">
        <f t="shared" si="27"/>
        <v/>
      </c>
      <c r="CD22" s="2" t="str">
        <f t="shared" si="28"/>
        <v/>
      </c>
      <c r="CE22" s="2" t="str">
        <f t="shared" si="29"/>
        <v/>
      </c>
      <c r="CF22" s="2" t="str">
        <f t="shared" si="30"/>
        <v/>
      </c>
      <c r="CG22" s="2" t="str">
        <f t="shared" si="31"/>
        <v/>
      </c>
      <c r="CH22" s="2" t="str">
        <f t="shared" si="32"/>
        <v/>
      </c>
      <c r="CI22" s="2" t="str">
        <f t="shared" si="33"/>
        <v/>
      </c>
      <c r="CJ22" s="2" t="str">
        <f t="shared" si="34"/>
        <v/>
      </c>
      <c r="CK22" s="2" t="str">
        <f t="shared" si="35"/>
        <v/>
      </c>
      <c r="CL22" s="2" t="str">
        <f t="shared" si="36"/>
        <v/>
      </c>
      <c r="CM22" s="2" t="str">
        <f t="shared" si="37"/>
        <v/>
      </c>
      <c r="CN22" s="2" t="str">
        <f t="shared" si="38"/>
        <v/>
      </c>
      <c r="CO22" s="2" t="str">
        <f t="shared" si="39"/>
        <v/>
      </c>
      <c r="CP22" s="2" t="str">
        <f t="shared" si="40"/>
        <v/>
      </c>
      <c r="CQ22" s="2" t="str">
        <f t="shared" si="41"/>
        <v/>
      </c>
      <c r="CR22" s="2" t="str">
        <f t="shared" si="42"/>
        <v/>
      </c>
      <c r="CS22" s="2" t="str">
        <f t="shared" si="43"/>
        <v/>
      </c>
      <c r="CT22" s="2" t="str">
        <f t="shared" si="44"/>
        <v/>
      </c>
      <c r="CU22" s="2" t="str">
        <f t="shared" si="45"/>
        <v/>
      </c>
      <c r="CV22" s="2" t="str">
        <f t="shared" si="46"/>
        <v/>
      </c>
      <c r="CW22" s="2">
        <f t="shared" si="47"/>
        <v>0</v>
      </c>
    </row>
    <row r="23" spans="4:101" ht="17.5" customHeight="1" x14ac:dyDescent="0.35">
      <c r="F23" s="2" t="str">
        <f>IFERROR(VLOOKUP($P23,'Escolas 23-24'!C15:$H$5370,6,FALSE),"")</f>
        <v/>
      </c>
      <c r="G23" s="2" t="str">
        <f t="shared" si="0"/>
        <v/>
      </c>
      <c r="H23" s="5" t="str">
        <f t="shared" si="7"/>
        <v/>
      </c>
      <c r="I23" s="74" t="str">
        <f>IF($E4="","",IF($D$11&gt;=13,"13ª",""))</f>
        <v/>
      </c>
      <c r="J23" s="74" t="str">
        <f>IF($D$11&gt;=13,J11,"")</f>
        <v/>
      </c>
      <c r="K23" s="74" t="str">
        <f>IF($D$11&gt;=13,$E$4,"")</f>
        <v/>
      </c>
      <c r="L23" s="74" t="str">
        <f>IF($D$11&gt;=13,$E$5,"")</f>
        <v/>
      </c>
      <c r="M23" s="20"/>
      <c r="N23" s="74" t="str">
        <f>IFERROR(IF($D$11&gt;=13,INDEX(DGEEC,MATCH('Ficha de Candidatura'!$M23,'Escolas 23-24'!$B$4:$B$5370,0)),""),"")</f>
        <v/>
      </c>
      <c r="O23" s="74" t="str">
        <f>IFERROR(IF($D$11&gt;=13,INDEX('Escolas 23-24'!$D$4:$D$5370,MATCH('Ficha de Candidatura'!$M23,'Escolas 23-24'!$B$4:$B$5370,0)),""),"")</f>
        <v/>
      </c>
      <c r="P23" s="74" t="str">
        <f>IFERROR(INDEX('Escolas 23-24'!$C$4:$C$5370,MATCH('Ficha de Candidatura'!$O23,'Escolas 23-24'!$D$4:$D$5370,0)),"")</f>
        <v/>
      </c>
      <c r="Q23" s="20"/>
      <c r="R23" s="20"/>
      <c r="S23" s="20"/>
      <c r="T23" s="20"/>
      <c r="U23" s="74" t="str">
        <f>IFERROR(VLOOKUP($Q23,Folha1!$Y$1:$AA$46,3,FALSE),"")</f>
        <v/>
      </c>
      <c r="V23" s="75" t="str">
        <f t="shared" si="8"/>
        <v/>
      </c>
      <c r="W23" s="124"/>
      <c r="X23" s="104"/>
      <c r="Y23" s="83"/>
      <c r="Z23" s="78" t="str">
        <f>IFERROR(VLOOKUP($Q23,Folha1!$Y$1:$AB$45,4),"")</f>
        <v/>
      </c>
      <c r="AA23" s="105"/>
      <c r="AB23" s="80" t="str">
        <f t="shared" si="48"/>
        <v/>
      </c>
      <c r="AC23" s="81" t="b">
        <f t="shared" si="9"/>
        <v>0</v>
      </c>
      <c r="AD23" s="106"/>
      <c r="AE23" s="77"/>
      <c r="AF23" s="80" t="str">
        <f t="shared" si="49"/>
        <v/>
      </c>
      <c r="AG23" s="81" t="b">
        <f t="shared" si="10"/>
        <v>0</v>
      </c>
      <c r="AH23" s="82"/>
      <c r="AI23" s="83" t="str">
        <f t="shared" si="11"/>
        <v/>
      </c>
      <c r="AJ23" s="20"/>
      <c r="AK23" s="124"/>
      <c r="AL23" s="124"/>
      <c r="AM23" s="186"/>
      <c r="AN23" s="186"/>
      <c r="AO23" s="114" t="str">
        <f t="shared" si="51"/>
        <v/>
      </c>
      <c r="AP23" s="85" t="str">
        <f t="shared" si="12"/>
        <v/>
      </c>
      <c r="AQ23" s="85" t="str">
        <f>IFERROR(VLOOKUP($Q23,Folha1!$Y$2:$AC$46,5,FALSE),"")</f>
        <v/>
      </c>
      <c r="AR23" s="86" t="b">
        <f t="shared" si="52"/>
        <v>0</v>
      </c>
      <c r="AS23" s="5"/>
      <c r="AT23" s="88" t="str">
        <f>IFERROR(VLOOKUP($Q23,Folha1!$AG$2:$AH$32,2,FALSE),"")</f>
        <v/>
      </c>
      <c r="AU23" s="89" t="b">
        <f t="shared" si="1"/>
        <v>0</v>
      </c>
      <c r="AV23" s="107"/>
      <c r="AW23" s="91" t="b">
        <f t="shared" si="2"/>
        <v>0</v>
      </c>
      <c r="AX23" s="92">
        <f t="shared" si="3"/>
        <v>0</v>
      </c>
      <c r="AY23" s="93" t="str">
        <f t="shared" si="50"/>
        <v/>
      </c>
      <c r="AZ23" s="102"/>
      <c r="BA23" s="95" t="str">
        <f t="shared" si="4"/>
        <v/>
      </c>
      <c r="BB23" s="5"/>
      <c r="BC23" s="84"/>
      <c r="BD23" s="85"/>
      <c r="BE23" s="95"/>
      <c r="BF23" s="108"/>
      <c r="BG23" s="91"/>
      <c r="BH23" s="102" t="str">
        <f t="shared" si="5"/>
        <v/>
      </c>
      <c r="BI23" s="103" t="str">
        <f t="shared" si="13"/>
        <v/>
      </c>
      <c r="BJ23" s="93" t="str">
        <f t="shared" si="6"/>
        <v/>
      </c>
      <c r="BK23" s="5" t="b">
        <f t="shared" si="14"/>
        <v>0</v>
      </c>
      <c r="BL23" s="5" t="b">
        <f t="shared" si="15"/>
        <v>0</v>
      </c>
      <c r="BM23" s="5" t="str">
        <f t="shared" si="16"/>
        <v/>
      </c>
      <c r="BN23" s="2" t="str">
        <f>IFERROR(INDEX(Folha1!$AL$2:$AL$121,MATCH('Ficha de Candidatura'!$Q23,Folha1!$AJ$2:$AJ$121,0)),"")</f>
        <v/>
      </c>
      <c r="BO23" s="2" t="str">
        <f>IFERROR(INDEX(Folha1!$AM$2:$AM$121,MATCH('Ficha de Candidatura'!$Q23,Folha1!$AJ$2:$AJ$121,0)),"")</f>
        <v/>
      </c>
      <c r="BP23" s="2" t="str">
        <f>IFERROR(INDEX(Folha1!$AM$2:$AM$121,MATCH('Ficha de Candidatura'!$BM23,Folha1!$AJ$2:$AJ$121,0)),"")</f>
        <v/>
      </c>
      <c r="BQ23" s="2" t="str">
        <f>IFERROR(INDEX(Folha1!$AK$3:$AK$121,MATCH('Ficha de Candidatura'!Q23,Folha1!$AJ$3:$AJ$121,0)),"")</f>
        <v/>
      </c>
      <c r="BR23" s="3" t="s">
        <v>6235</v>
      </c>
      <c r="BS23" s="2" t="str">
        <f t="shared" si="17"/>
        <v/>
      </c>
      <c r="BT23" s="2" t="str">
        <f t="shared" si="18"/>
        <v/>
      </c>
      <c r="BU23" s="2" t="str">
        <f t="shared" si="19"/>
        <v/>
      </c>
      <c r="BV23" s="2" t="str">
        <f t="shared" si="20"/>
        <v/>
      </c>
      <c r="BW23" s="2" t="str">
        <f t="shared" si="21"/>
        <v/>
      </c>
      <c r="BX23" s="2" t="str">
        <f t="shared" si="22"/>
        <v/>
      </c>
      <c r="BY23" s="2" t="str">
        <f t="shared" si="23"/>
        <v/>
      </c>
      <c r="BZ23" s="2" t="str">
        <f t="shared" si="24"/>
        <v/>
      </c>
      <c r="CA23" s="2" t="str">
        <f t="shared" si="25"/>
        <v/>
      </c>
      <c r="CB23" s="2" t="str">
        <f t="shared" si="26"/>
        <v/>
      </c>
      <c r="CC23" s="2" t="str">
        <f t="shared" si="27"/>
        <v/>
      </c>
      <c r="CD23" s="2" t="str">
        <f t="shared" si="28"/>
        <v/>
      </c>
      <c r="CE23" s="2" t="str">
        <f t="shared" si="29"/>
        <v/>
      </c>
      <c r="CF23" s="2" t="str">
        <f t="shared" si="30"/>
        <v/>
      </c>
      <c r="CG23" s="2" t="str">
        <f t="shared" si="31"/>
        <v/>
      </c>
      <c r="CH23" s="2" t="str">
        <f t="shared" si="32"/>
        <v/>
      </c>
      <c r="CI23" s="2" t="str">
        <f t="shared" si="33"/>
        <v/>
      </c>
      <c r="CJ23" s="2" t="str">
        <f t="shared" si="34"/>
        <v/>
      </c>
      <c r="CK23" s="2" t="str">
        <f t="shared" si="35"/>
        <v/>
      </c>
      <c r="CL23" s="2" t="str">
        <f t="shared" si="36"/>
        <v/>
      </c>
      <c r="CM23" s="2" t="str">
        <f t="shared" si="37"/>
        <v/>
      </c>
      <c r="CN23" s="2" t="str">
        <f t="shared" si="38"/>
        <v/>
      </c>
      <c r="CO23" s="2" t="str">
        <f t="shared" si="39"/>
        <v/>
      </c>
      <c r="CP23" s="2" t="str">
        <f t="shared" si="40"/>
        <v/>
      </c>
      <c r="CQ23" s="2" t="str">
        <f t="shared" si="41"/>
        <v/>
      </c>
      <c r="CR23" s="2" t="str">
        <f t="shared" si="42"/>
        <v/>
      </c>
      <c r="CS23" s="2" t="str">
        <f t="shared" si="43"/>
        <v/>
      </c>
      <c r="CT23" s="2" t="str">
        <f t="shared" si="44"/>
        <v/>
      </c>
      <c r="CU23" s="2" t="str">
        <f t="shared" si="45"/>
        <v/>
      </c>
      <c r="CV23" s="2" t="str">
        <f t="shared" si="46"/>
        <v/>
      </c>
      <c r="CW23" s="2">
        <f t="shared" si="47"/>
        <v>0</v>
      </c>
    </row>
    <row r="24" spans="4:101" ht="17.5" customHeight="1" x14ac:dyDescent="0.35">
      <c r="D24" s="139"/>
      <c r="F24" s="2" t="str">
        <f>IFERROR(VLOOKUP($P24,'Escolas 23-24'!C16:$H$5370,6,FALSE),"")</f>
        <v/>
      </c>
      <c r="G24" s="2" t="str">
        <f t="shared" si="0"/>
        <v/>
      </c>
      <c r="H24" s="5" t="str">
        <f t="shared" si="7"/>
        <v/>
      </c>
      <c r="I24" s="74" t="str">
        <f>IF($E4="","",IF($D$11&gt;=14,"14ª",""))</f>
        <v/>
      </c>
      <c r="J24" s="74" t="str">
        <f>IF($D$11&gt;=14,J11,"")</f>
        <v/>
      </c>
      <c r="K24" s="74" t="str">
        <f>IF($D$11&gt;=14,$E$4,"")</f>
        <v/>
      </c>
      <c r="L24" s="74" t="str">
        <f>IF($D$11&gt;=14,$E$5,"")</f>
        <v/>
      </c>
      <c r="M24" s="20"/>
      <c r="N24" s="74" t="str">
        <f>IFERROR(IF($D$11&gt;=14,INDEX(DGEEC,MATCH('Ficha de Candidatura'!$M24,'Escolas 23-24'!$B$4:$B$5370,0)),""),"")</f>
        <v/>
      </c>
      <c r="O24" s="74" t="str">
        <f>IFERROR(IF($D$11&gt;=14,INDEX('Escolas 23-24'!$D$4:$D$5370,MATCH('Ficha de Candidatura'!$M24,'Escolas 23-24'!$B$4:$B$5370,0)),""),"")</f>
        <v/>
      </c>
      <c r="P24" s="74" t="str">
        <f>IFERROR(INDEX('Escolas 23-24'!$C$4:$C$5370,MATCH('Ficha de Candidatura'!$O24,'Escolas 23-24'!$D$4:$D$5370,0)),"")</f>
        <v/>
      </c>
      <c r="Q24" s="20"/>
      <c r="R24" s="20"/>
      <c r="S24" s="20"/>
      <c r="T24" s="20"/>
      <c r="U24" s="74" t="str">
        <f>IFERROR(VLOOKUP($Q24,Folha1!$Y$1:$AA$46,3,FALSE),"")</f>
        <v/>
      </c>
      <c r="V24" s="75" t="str">
        <f t="shared" si="8"/>
        <v/>
      </c>
      <c r="W24" s="124"/>
      <c r="X24" s="104"/>
      <c r="Y24" s="83"/>
      <c r="Z24" s="78" t="str">
        <f>IFERROR(VLOOKUP($Q24,Folha1!$Y$1:$AB$45,4),"")</f>
        <v/>
      </c>
      <c r="AA24" s="105"/>
      <c r="AB24" s="80" t="str">
        <f t="shared" si="48"/>
        <v/>
      </c>
      <c r="AC24" s="81" t="b">
        <f t="shared" si="9"/>
        <v>0</v>
      </c>
      <c r="AD24" s="106"/>
      <c r="AE24" s="77"/>
      <c r="AF24" s="80" t="str">
        <f t="shared" si="49"/>
        <v/>
      </c>
      <c r="AG24" s="81" t="b">
        <f t="shared" si="10"/>
        <v>0</v>
      </c>
      <c r="AH24" s="82"/>
      <c r="AI24" s="83" t="str">
        <f t="shared" si="11"/>
        <v/>
      </c>
      <c r="AJ24" s="20"/>
      <c r="AK24" s="124"/>
      <c r="AL24" s="124"/>
      <c r="AM24" s="186"/>
      <c r="AN24" s="186"/>
      <c r="AO24" s="114" t="str">
        <f t="shared" si="51"/>
        <v/>
      </c>
      <c r="AP24" s="85" t="str">
        <f t="shared" si="12"/>
        <v/>
      </c>
      <c r="AQ24" s="85" t="str">
        <f>IFERROR(VLOOKUP($Q24,Folha1!$Y$2:$AC$46,5,FALSE),"")</f>
        <v/>
      </c>
      <c r="AR24" s="86" t="b">
        <f t="shared" si="52"/>
        <v>0</v>
      </c>
      <c r="AS24" s="5"/>
      <c r="AT24" s="88" t="str">
        <f>IFERROR(VLOOKUP($Q24,Folha1!$AG$2:$AH$32,2,FALSE),"")</f>
        <v/>
      </c>
      <c r="AU24" s="89" t="b">
        <f t="shared" si="1"/>
        <v>0</v>
      </c>
      <c r="AV24" s="107"/>
      <c r="AW24" s="91" t="b">
        <f t="shared" si="2"/>
        <v>0</v>
      </c>
      <c r="AX24" s="92">
        <f t="shared" si="3"/>
        <v>0</v>
      </c>
      <c r="AY24" s="93" t="str">
        <f t="shared" si="50"/>
        <v/>
      </c>
      <c r="AZ24" s="102"/>
      <c r="BA24" s="95" t="str">
        <f t="shared" si="4"/>
        <v/>
      </c>
      <c r="BB24" s="5"/>
      <c r="BC24" s="84"/>
      <c r="BD24" s="85"/>
      <c r="BE24" s="95"/>
      <c r="BF24" s="108"/>
      <c r="BG24" s="91"/>
      <c r="BH24" s="102" t="str">
        <f t="shared" si="5"/>
        <v/>
      </c>
      <c r="BI24" s="103" t="str">
        <f t="shared" si="13"/>
        <v/>
      </c>
      <c r="BJ24" s="93" t="str">
        <f t="shared" si="6"/>
        <v/>
      </c>
      <c r="BK24" s="5" t="b">
        <f t="shared" si="14"/>
        <v>0</v>
      </c>
      <c r="BL24" s="5" t="b">
        <f t="shared" si="15"/>
        <v>0</v>
      </c>
      <c r="BM24" s="5" t="str">
        <f t="shared" si="16"/>
        <v/>
      </c>
      <c r="BN24" s="2" t="str">
        <f>IFERROR(INDEX(Folha1!$AL$2:$AL$121,MATCH('Ficha de Candidatura'!$Q24,Folha1!$AJ$2:$AJ$121,0)),"")</f>
        <v/>
      </c>
      <c r="BO24" s="2" t="str">
        <f>IFERROR(INDEX(Folha1!$AM$2:$AM$121,MATCH('Ficha de Candidatura'!$Q24,Folha1!$AJ$2:$AJ$121,0)),"")</f>
        <v/>
      </c>
      <c r="BP24" s="2" t="str">
        <f>IFERROR(INDEX(Folha1!$AM$2:$AM$121,MATCH('Ficha de Candidatura'!$BM24,Folha1!$AJ$2:$AJ$121,0)),"")</f>
        <v/>
      </c>
      <c r="BQ24" s="2" t="str">
        <f>IFERROR(INDEX(Folha1!$AK$3:$AK$121,MATCH('Ficha de Candidatura'!Q24,Folha1!$AJ$3:$AJ$121,0)),"")</f>
        <v/>
      </c>
      <c r="BR24" s="3"/>
    </row>
    <row r="25" spans="4:101" ht="17.5" customHeight="1" x14ac:dyDescent="0.35">
      <c r="D25" s="139"/>
      <c r="E25" s="110"/>
      <c r="F25" s="2" t="str">
        <f>IFERROR(VLOOKUP($P25,'Escolas 23-24'!C17:$H$5370,6,FALSE),"")</f>
        <v/>
      </c>
      <c r="G25" s="2" t="str">
        <f t="shared" si="0"/>
        <v/>
      </c>
      <c r="H25" s="5" t="str">
        <f t="shared" si="7"/>
        <v/>
      </c>
      <c r="I25" s="74" t="str">
        <f>IF($E4="","",IF($D$11&gt;=15,"15ª",""))</f>
        <v/>
      </c>
      <c r="J25" s="74" t="str">
        <f>IF($D$11&gt;=15,J11,"")</f>
        <v/>
      </c>
      <c r="K25" s="74" t="str">
        <f>IF($D$11&gt;=15,$E$4,"")</f>
        <v/>
      </c>
      <c r="L25" s="74" t="str">
        <f>IF($D$11&gt;=15,$E$5,"")</f>
        <v/>
      </c>
      <c r="M25" s="20"/>
      <c r="N25" s="74" t="str">
        <f>IFERROR(IF($D$11&gt;=15,INDEX(DGEEC,MATCH('Ficha de Candidatura'!$M25,'Escolas 23-24'!$B$4:$B$5370,0)),""),"")</f>
        <v/>
      </c>
      <c r="O25" s="74" t="str">
        <f>IFERROR(IF($D$11&gt;=15,INDEX('Escolas 23-24'!$D$4:$D$5370,MATCH('Ficha de Candidatura'!$M25,'Escolas 23-24'!$B$4:$B$5370,0)),""),"")</f>
        <v/>
      </c>
      <c r="P25" s="74" t="str">
        <f>IFERROR(INDEX('Escolas 23-24'!$C$4:$C$5370,MATCH('Ficha de Candidatura'!$O25,'Escolas 23-24'!$D$4:$D$5370,0)),"")</f>
        <v/>
      </c>
      <c r="Q25" s="20"/>
      <c r="R25" s="20"/>
      <c r="S25" s="20"/>
      <c r="T25" s="20"/>
      <c r="U25" s="74" t="str">
        <f>IFERROR(VLOOKUP($Q25,Folha1!$Y$1:$AA$46,3,FALSE),"")</f>
        <v/>
      </c>
      <c r="V25" s="75" t="str">
        <f t="shared" si="8"/>
        <v/>
      </c>
      <c r="W25" s="124"/>
      <c r="X25" s="104"/>
      <c r="Y25" s="83"/>
      <c r="Z25" s="78" t="str">
        <f>IFERROR(VLOOKUP($Q25,Folha1!$Y$1:$AB$45,4),"")</f>
        <v/>
      </c>
      <c r="AA25" s="105"/>
      <c r="AB25" s="80" t="str">
        <f t="shared" si="48"/>
        <v/>
      </c>
      <c r="AC25" s="81" t="b">
        <f t="shared" si="9"/>
        <v>0</v>
      </c>
      <c r="AD25" s="106"/>
      <c r="AE25" s="77"/>
      <c r="AF25" s="80" t="str">
        <f t="shared" si="49"/>
        <v/>
      </c>
      <c r="AG25" s="81" t="b">
        <f t="shared" si="10"/>
        <v>0</v>
      </c>
      <c r="AH25" s="82"/>
      <c r="AI25" s="83" t="str">
        <f t="shared" si="11"/>
        <v/>
      </c>
      <c r="AJ25" s="20"/>
      <c r="AK25" s="124"/>
      <c r="AL25" s="124"/>
      <c r="AM25" s="186"/>
      <c r="AN25" s="186"/>
      <c r="AO25" s="114" t="str">
        <f t="shared" si="51"/>
        <v/>
      </c>
      <c r="AP25" s="85" t="str">
        <f t="shared" si="12"/>
        <v/>
      </c>
      <c r="AQ25" s="85" t="str">
        <f>IFERROR(VLOOKUP($Q25,Folha1!$Y$2:$AC$46,5,FALSE),"")</f>
        <v/>
      </c>
      <c r="AR25" s="86" t="b">
        <f t="shared" si="52"/>
        <v>0</v>
      </c>
      <c r="AS25" s="5"/>
      <c r="AT25" s="88" t="str">
        <f>IFERROR(VLOOKUP($Q25,Folha1!$AG$2:$AH$32,2,FALSE),"")</f>
        <v/>
      </c>
      <c r="AU25" s="89" t="b">
        <f t="shared" si="1"/>
        <v>0</v>
      </c>
      <c r="AV25" s="107"/>
      <c r="AW25" s="91" t="b">
        <f t="shared" si="2"/>
        <v>0</v>
      </c>
      <c r="AX25" s="92">
        <f t="shared" si="3"/>
        <v>0</v>
      </c>
      <c r="AY25" s="93" t="str">
        <f t="shared" si="50"/>
        <v/>
      </c>
      <c r="AZ25" s="102"/>
      <c r="BA25" s="95" t="str">
        <f t="shared" si="4"/>
        <v/>
      </c>
      <c r="BB25" s="5"/>
      <c r="BC25" s="84"/>
      <c r="BD25" s="85"/>
      <c r="BE25" s="95"/>
      <c r="BF25" s="108"/>
      <c r="BG25" s="91"/>
      <c r="BH25" s="102" t="str">
        <f t="shared" si="5"/>
        <v/>
      </c>
      <c r="BI25" s="103" t="str">
        <f t="shared" si="13"/>
        <v/>
      </c>
      <c r="BJ25" s="93" t="str">
        <f t="shared" si="6"/>
        <v/>
      </c>
      <c r="BK25" s="5" t="b">
        <f t="shared" si="14"/>
        <v>0</v>
      </c>
      <c r="BL25" s="5" t="b">
        <f t="shared" si="15"/>
        <v>0</v>
      </c>
      <c r="BM25" s="5" t="str">
        <f t="shared" si="16"/>
        <v/>
      </c>
      <c r="BN25" s="2" t="str">
        <f>IFERROR(INDEX(Folha1!$AL$2:$AL$121,MATCH('Ficha de Candidatura'!$Q25,Folha1!$AJ$2:$AJ$121,0)),"")</f>
        <v/>
      </c>
      <c r="BO25" s="2" t="str">
        <f>IFERROR(INDEX(Folha1!$AM$2:$AM$121,MATCH('Ficha de Candidatura'!$Q25,Folha1!$AJ$2:$AJ$121,0)),"")</f>
        <v/>
      </c>
      <c r="BP25" s="2" t="str">
        <f>IFERROR(INDEX(Folha1!$AM$2:$AM$121,MATCH('Ficha de Candidatura'!$BM25,Folha1!$AJ$2:$AJ$121,0)),"")</f>
        <v/>
      </c>
      <c r="BQ25" s="2" t="str">
        <f>IFERROR(INDEX(Folha1!$AK$3:$AK$121,MATCH('Ficha de Candidatura'!Q25,Folha1!$AJ$3:$AJ$121,0)),"")</f>
        <v/>
      </c>
      <c r="BR25" s="3" t="s">
        <v>6236</v>
      </c>
      <c r="BS25" s="2" t="str">
        <f t="shared" si="17"/>
        <v/>
      </c>
      <c r="BT25" s="2" t="str">
        <f t="shared" si="18"/>
        <v/>
      </c>
      <c r="BU25" s="2" t="str">
        <f t="shared" si="19"/>
        <v/>
      </c>
      <c r="BV25" s="2" t="str">
        <f t="shared" si="20"/>
        <v/>
      </c>
      <c r="BW25" s="2" t="str">
        <f t="shared" si="21"/>
        <v/>
      </c>
      <c r="BX25" s="2" t="str">
        <f t="shared" si="22"/>
        <v/>
      </c>
      <c r="BY25" s="2" t="str">
        <f t="shared" si="23"/>
        <v/>
      </c>
      <c r="BZ25" s="2" t="str">
        <f t="shared" si="24"/>
        <v/>
      </c>
      <c r="CA25" s="2" t="str">
        <f t="shared" si="25"/>
        <v/>
      </c>
      <c r="CB25" s="2" t="str">
        <f t="shared" ref="CB25:CB33" si="53">IF($BR25=$AO$20,1,"")</f>
        <v/>
      </c>
      <c r="CC25" s="2" t="str">
        <f t="shared" si="27"/>
        <v/>
      </c>
      <c r="CD25" s="2" t="str">
        <f t="shared" si="28"/>
        <v/>
      </c>
      <c r="CE25" s="2" t="str">
        <f t="shared" si="29"/>
        <v/>
      </c>
      <c r="CF25" s="2" t="str">
        <f t="shared" si="30"/>
        <v/>
      </c>
      <c r="CG25" s="2" t="str">
        <f t="shared" si="31"/>
        <v/>
      </c>
      <c r="CH25" s="2" t="str">
        <f t="shared" si="32"/>
        <v/>
      </c>
      <c r="CI25" s="2" t="str">
        <f t="shared" si="33"/>
        <v/>
      </c>
      <c r="CJ25" s="2" t="str">
        <f t="shared" si="34"/>
        <v/>
      </c>
      <c r="CK25" s="2" t="str">
        <f t="shared" si="35"/>
        <v/>
      </c>
      <c r="CL25" s="2" t="str">
        <f t="shared" si="36"/>
        <v/>
      </c>
      <c r="CM25" s="2" t="str">
        <f t="shared" si="37"/>
        <v/>
      </c>
      <c r="CN25" s="2" t="str">
        <f t="shared" si="38"/>
        <v/>
      </c>
      <c r="CO25" s="2" t="str">
        <f t="shared" si="39"/>
        <v/>
      </c>
      <c r="CP25" s="2" t="str">
        <f t="shared" si="40"/>
        <v/>
      </c>
      <c r="CQ25" s="2" t="str">
        <f t="shared" si="41"/>
        <v/>
      </c>
      <c r="CR25" s="2" t="str">
        <f t="shared" si="42"/>
        <v/>
      </c>
      <c r="CS25" s="2" t="str">
        <f t="shared" si="43"/>
        <v/>
      </c>
      <c r="CT25" s="2" t="str">
        <f t="shared" si="44"/>
        <v/>
      </c>
      <c r="CU25" s="2" t="str">
        <f t="shared" si="45"/>
        <v/>
      </c>
      <c r="CV25" s="2" t="str">
        <f t="shared" si="46"/>
        <v/>
      </c>
      <c r="CW25" s="2">
        <f t="shared" si="47"/>
        <v>0</v>
      </c>
    </row>
    <row r="26" spans="4:101" ht="17.5" customHeight="1" x14ac:dyDescent="0.35">
      <c r="D26" s="139"/>
      <c r="E26" s="110"/>
      <c r="F26" s="2" t="str">
        <f>IFERROR(VLOOKUP($P26,'Escolas 23-24'!C18:$H$5370,6,FALSE),"")</f>
        <v/>
      </c>
      <c r="G26" s="2" t="str">
        <f t="shared" si="0"/>
        <v/>
      </c>
      <c r="H26" s="5" t="str">
        <f t="shared" si="7"/>
        <v/>
      </c>
      <c r="I26" s="74" t="str">
        <f>IF($E4="","",IF($D$11&gt;=16,"16ª",""))</f>
        <v/>
      </c>
      <c r="J26" s="74" t="str">
        <f>IF($D$11&gt;=16,J11,"")</f>
        <v/>
      </c>
      <c r="K26" s="74" t="str">
        <f>IF($D$11&gt;=16,$E$4,"")</f>
        <v/>
      </c>
      <c r="L26" s="74" t="str">
        <f>IF($D$11&gt;=16,$E$5,"")</f>
        <v/>
      </c>
      <c r="M26" s="20"/>
      <c r="N26" s="74" t="str">
        <f>IFERROR(IF($D$11&gt;=16,INDEX(DGEEC,MATCH('Ficha de Candidatura'!$M26,'Escolas 23-24'!$B$4:$B$5370,0)),""),"")</f>
        <v/>
      </c>
      <c r="O26" s="74" t="str">
        <f>IFERROR(IF($D$11&gt;=16,INDEX('Escolas 23-24'!$D$4:$D$5370,MATCH('Ficha de Candidatura'!$M26,'Escolas 23-24'!$B$4:$B$5370,0)),""),"")</f>
        <v/>
      </c>
      <c r="P26" s="74" t="str">
        <f>IFERROR(INDEX('Escolas 23-24'!$C$4:$C$5370,MATCH('Ficha de Candidatura'!$O26,'Escolas 23-24'!$D$4:$D$5370,0)),"")</f>
        <v/>
      </c>
      <c r="Q26" s="20"/>
      <c r="R26" s="20"/>
      <c r="S26" s="20"/>
      <c r="T26" s="20"/>
      <c r="U26" s="74" t="str">
        <f>IFERROR(VLOOKUP($Q26,Folha1!$Y$1:$AA$46,3,FALSE),"")</f>
        <v/>
      </c>
      <c r="V26" s="75" t="str">
        <f t="shared" si="8"/>
        <v/>
      </c>
      <c r="W26" s="124"/>
      <c r="X26" s="104"/>
      <c r="Y26" s="83"/>
      <c r="Z26" s="78" t="str">
        <f>IFERROR(VLOOKUP($Q26,Folha1!$Y$1:$AB$45,4),"")</f>
        <v/>
      </c>
      <c r="AA26" s="105"/>
      <c r="AB26" s="80" t="str">
        <f t="shared" si="48"/>
        <v/>
      </c>
      <c r="AC26" s="81" t="b">
        <f t="shared" si="9"/>
        <v>0</v>
      </c>
      <c r="AD26" s="106"/>
      <c r="AE26" s="77"/>
      <c r="AF26" s="80" t="str">
        <f t="shared" si="49"/>
        <v/>
      </c>
      <c r="AG26" s="81" t="b">
        <f t="shared" si="10"/>
        <v>0</v>
      </c>
      <c r="AH26" s="82"/>
      <c r="AI26" s="83" t="str">
        <f t="shared" si="11"/>
        <v/>
      </c>
      <c r="AJ26" s="20"/>
      <c r="AK26" s="124"/>
      <c r="AL26" s="124"/>
      <c r="AM26" s="186"/>
      <c r="AN26" s="186"/>
      <c r="AO26" s="114" t="str">
        <f t="shared" si="51"/>
        <v/>
      </c>
      <c r="AP26" s="85" t="str">
        <f t="shared" si="12"/>
        <v/>
      </c>
      <c r="AQ26" s="85" t="str">
        <f>IFERROR(VLOOKUP($Q26,Folha1!$Y$2:$AC$46,5,FALSE),"")</f>
        <v/>
      </c>
      <c r="AR26" s="86" t="b">
        <f t="shared" si="52"/>
        <v>0</v>
      </c>
      <c r="AS26" s="5"/>
      <c r="AT26" s="88" t="str">
        <f>IFERROR(VLOOKUP($Q26,Folha1!$AG$2:$AH$32,2,FALSE),"")</f>
        <v/>
      </c>
      <c r="AU26" s="89" t="b">
        <f t="shared" si="1"/>
        <v>0</v>
      </c>
      <c r="AV26" s="107"/>
      <c r="AW26" s="91" t="b">
        <f t="shared" si="2"/>
        <v>0</v>
      </c>
      <c r="AX26" s="92">
        <f t="shared" si="3"/>
        <v>0</v>
      </c>
      <c r="AY26" s="93" t="str">
        <f t="shared" si="50"/>
        <v/>
      </c>
      <c r="AZ26" s="102"/>
      <c r="BA26" s="95" t="str">
        <f t="shared" si="4"/>
        <v/>
      </c>
      <c r="BB26" s="5"/>
      <c r="BC26" s="84"/>
      <c r="BD26" s="85"/>
      <c r="BE26" s="95"/>
      <c r="BF26" s="108"/>
      <c r="BG26" s="91"/>
      <c r="BH26" s="102" t="str">
        <f t="shared" si="5"/>
        <v/>
      </c>
      <c r="BI26" s="103" t="str">
        <f t="shared" si="13"/>
        <v/>
      </c>
      <c r="BJ26" s="93" t="str">
        <f t="shared" si="6"/>
        <v/>
      </c>
      <c r="BK26" s="5" t="b">
        <f t="shared" si="14"/>
        <v>0</v>
      </c>
      <c r="BL26" s="5" t="b">
        <f t="shared" si="15"/>
        <v>0</v>
      </c>
      <c r="BM26" s="5" t="str">
        <f t="shared" si="16"/>
        <v/>
      </c>
      <c r="BN26" s="2" t="str">
        <f>IFERROR(INDEX(Folha1!$AL$2:$AL$121,MATCH('Ficha de Candidatura'!$Q26,Folha1!$AJ$2:$AJ$121,0)),"")</f>
        <v/>
      </c>
      <c r="BO26" s="2" t="str">
        <f>IFERROR(INDEX(Folha1!$AM$2:$AM$121,MATCH('Ficha de Candidatura'!$Q26,Folha1!$AJ$2:$AJ$121,0)),"")</f>
        <v/>
      </c>
      <c r="BP26" s="2" t="str">
        <f>IFERROR(INDEX(Folha1!$AM$2:$AM$121,MATCH('Ficha de Candidatura'!$BM26,Folha1!$AJ$2:$AJ$121,0)),"")</f>
        <v/>
      </c>
      <c r="BQ26" s="2" t="str">
        <f>IFERROR(INDEX(Folha1!$AK$3:$AK$121,MATCH('Ficha de Candidatura'!Q26,Folha1!$AJ$3:$AJ$121,0)),"")</f>
        <v/>
      </c>
      <c r="BR26" s="3" t="s">
        <v>6237</v>
      </c>
      <c r="BS26" s="2" t="str">
        <f t="shared" si="17"/>
        <v/>
      </c>
      <c r="BT26" s="2" t="str">
        <f t="shared" si="18"/>
        <v/>
      </c>
      <c r="BU26" s="2" t="str">
        <f t="shared" si="19"/>
        <v/>
      </c>
      <c r="BV26" s="2" t="str">
        <f t="shared" si="20"/>
        <v/>
      </c>
      <c r="BW26" s="2" t="str">
        <f t="shared" si="21"/>
        <v/>
      </c>
      <c r="BX26" s="2" t="str">
        <f t="shared" si="22"/>
        <v/>
      </c>
      <c r="BY26" s="2" t="str">
        <f t="shared" si="23"/>
        <v/>
      </c>
      <c r="BZ26" s="2" t="str">
        <f t="shared" si="24"/>
        <v/>
      </c>
      <c r="CA26" s="2" t="str">
        <f t="shared" si="25"/>
        <v/>
      </c>
      <c r="CB26" s="2" t="str">
        <f t="shared" si="53"/>
        <v/>
      </c>
      <c r="CC26" s="2" t="str">
        <f t="shared" si="27"/>
        <v/>
      </c>
      <c r="CD26" s="2" t="str">
        <f t="shared" si="28"/>
        <v/>
      </c>
      <c r="CE26" s="2" t="str">
        <f t="shared" si="29"/>
        <v/>
      </c>
      <c r="CF26" s="2" t="str">
        <f t="shared" si="30"/>
        <v/>
      </c>
      <c r="CG26" s="2" t="str">
        <f t="shared" si="31"/>
        <v/>
      </c>
      <c r="CH26" s="2" t="str">
        <f t="shared" si="32"/>
        <v/>
      </c>
      <c r="CI26" s="2" t="str">
        <f t="shared" si="33"/>
        <v/>
      </c>
      <c r="CJ26" s="2" t="str">
        <f t="shared" si="34"/>
        <v/>
      </c>
      <c r="CK26" s="2" t="str">
        <f t="shared" si="35"/>
        <v/>
      </c>
      <c r="CL26" s="2" t="str">
        <f t="shared" si="36"/>
        <v/>
      </c>
      <c r="CM26" s="2" t="str">
        <f t="shared" si="37"/>
        <v/>
      </c>
      <c r="CN26" s="2" t="str">
        <f t="shared" si="38"/>
        <v/>
      </c>
      <c r="CO26" s="2" t="str">
        <f t="shared" si="39"/>
        <v/>
      </c>
      <c r="CP26" s="2" t="str">
        <f t="shared" si="40"/>
        <v/>
      </c>
      <c r="CQ26" s="2" t="str">
        <f t="shared" si="41"/>
        <v/>
      </c>
      <c r="CR26" s="2" t="str">
        <f t="shared" si="42"/>
        <v/>
      </c>
      <c r="CS26" s="2" t="str">
        <f t="shared" si="43"/>
        <v/>
      </c>
      <c r="CT26" s="2" t="str">
        <f t="shared" si="44"/>
        <v/>
      </c>
      <c r="CU26" s="2" t="str">
        <f t="shared" si="45"/>
        <v/>
      </c>
      <c r="CV26" s="2" t="str">
        <f t="shared" si="46"/>
        <v/>
      </c>
      <c r="CW26" s="2">
        <f t="shared" si="47"/>
        <v>0</v>
      </c>
    </row>
    <row r="27" spans="4:101" ht="17.5" customHeight="1" x14ac:dyDescent="0.35">
      <c r="D27" s="139"/>
      <c r="E27" s="110"/>
      <c r="F27" s="2" t="str">
        <f>IFERROR(VLOOKUP($P27,'Escolas 23-24'!C19:$H$5370,6,FALSE),"")</f>
        <v/>
      </c>
      <c r="G27" s="2" t="str">
        <f t="shared" si="0"/>
        <v/>
      </c>
      <c r="H27" s="5" t="str">
        <f t="shared" si="7"/>
        <v/>
      </c>
      <c r="I27" s="74" t="str">
        <f>IF($E4="","",IF($D$11&gt;=17,"17ª",""))</f>
        <v/>
      </c>
      <c r="J27" s="74" t="str">
        <f>IF($D$11&gt;=17,J11,"")</f>
        <v/>
      </c>
      <c r="K27" s="74" t="str">
        <f>IF($D$11&gt;=17,$E$4,"")</f>
        <v/>
      </c>
      <c r="L27" s="74" t="str">
        <f>IF($D$11&gt;=17,$E$5,"")</f>
        <v/>
      </c>
      <c r="M27" s="20"/>
      <c r="N27" s="74" t="str">
        <f>IFERROR(IF($D$11&gt;=17,INDEX(DGEEC,MATCH('Ficha de Candidatura'!$M27,'Escolas 23-24'!$B$4:$B$5370,0)),""),"")</f>
        <v/>
      </c>
      <c r="O27" s="74" t="str">
        <f>IFERROR(IF($D$11&gt;=17,INDEX('Escolas 23-24'!$D$4:$D$5370,MATCH('Ficha de Candidatura'!$M27,'Escolas 23-24'!$B$4:$B$5370,0)),""),"")</f>
        <v/>
      </c>
      <c r="P27" s="74" t="str">
        <f>IFERROR(INDEX('Escolas 23-24'!$C$4:$C$5370,MATCH('Ficha de Candidatura'!$O27,'Escolas 23-24'!$D$4:$D$5370,0)),"")</f>
        <v/>
      </c>
      <c r="Q27" s="20"/>
      <c r="R27" s="20"/>
      <c r="S27" s="20"/>
      <c r="T27" s="20"/>
      <c r="U27" s="74" t="str">
        <f>IFERROR(VLOOKUP($Q27,Folha1!$Y$1:$AA$46,3,FALSE),"")</f>
        <v/>
      </c>
      <c r="V27" s="75" t="str">
        <f t="shared" si="8"/>
        <v/>
      </c>
      <c r="W27" s="124"/>
      <c r="X27" s="104"/>
      <c r="Y27" s="83"/>
      <c r="Z27" s="78" t="str">
        <f>IFERROR(VLOOKUP($Q27,Folha1!$Y$1:$AB$45,4),"")</f>
        <v/>
      </c>
      <c r="AA27" s="105"/>
      <c r="AB27" s="80" t="str">
        <f t="shared" si="48"/>
        <v/>
      </c>
      <c r="AC27" s="81" t="b">
        <f t="shared" si="9"/>
        <v>0</v>
      </c>
      <c r="AD27" s="106"/>
      <c r="AE27" s="77"/>
      <c r="AF27" s="80" t="str">
        <f t="shared" si="49"/>
        <v/>
      </c>
      <c r="AG27" s="81" t="b">
        <f t="shared" si="10"/>
        <v>0</v>
      </c>
      <c r="AH27" s="82"/>
      <c r="AI27" s="83" t="str">
        <f t="shared" si="11"/>
        <v/>
      </c>
      <c r="AJ27" s="20"/>
      <c r="AK27" s="124"/>
      <c r="AL27" s="124"/>
      <c r="AM27" s="186"/>
      <c r="AN27" s="186"/>
      <c r="AO27" s="114" t="str">
        <f t="shared" si="51"/>
        <v/>
      </c>
      <c r="AP27" s="85" t="str">
        <f t="shared" si="12"/>
        <v/>
      </c>
      <c r="AQ27" s="85" t="str">
        <f>IFERROR(VLOOKUP($Q27,Folha1!$Y$2:$AC$46,5,FALSE),"")</f>
        <v/>
      </c>
      <c r="AR27" s="86" t="b">
        <f t="shared" si="52"/>
        <v>0</v>
      </c>
      <c r="AS27" s="5"/>
      <c r="AT27" s="88" t="str">
        <f>IFERROR(VLOOKUP($Q27,Folha1!$AG$2:$AH$32,2,FALSE),"")</f>
        <v/>
      </c>
      <c r="AU27" s="89" t="b">
        <f t="shared" si="1"/>
        <v>0</v>
      </c>
      <c r="AV27" s="107"/>
      <c r="AW27" s="91" t="b">
        <f t="shared" si="2"/>
        <v>0</v>
      </c>
      <c r="AX27" s="92">
        <f t="shared" si="3"/>
        <v>0</v>
      </c>
      <c r="AY27" s="93" t="str">
        <f t="shared" si="50"/>
        <v/>
      </c>
      <c r="AZ27" s="102"/>
      <c r="BA27" s="95" t="str">
        <f t="shared" si="4"/>
        <v/>
      </c>
      <c r="BB27" s="5"/>
      <c r="BC27" s="84"/>
      <c r="BD27" s="85"/>
      <c r="BE27" s="95"/>
      <c r="BF27" s="108"/>
      <c r="BG27" s="91"/>
      <c r="BH27" s="102" t="str">
        <f t="shared" si="5"/>
        <v/>
      </c>
      <c r="BI27" s="103" t="str">
        <f t="shared" si="13"/>
        <v/>
      </c>
      <c r="BJ27" s="93" t="str">
        <f t="shared" si="6"/>
        <v/>
      </c>
      <c r="BK27" s="5" t="b">
        <f t="shared" si="14"/>
        <v>0</v>
      </c>
      <c r="BL27" s="5" t="b">
        <f t="shared" si="15"/>
        <v>0</v>
      </c>
      <c r="BM27" s="5" t="str">
        <f t="shared" si="16"/>
        <v/>
      </c>
      <c r="BN27" s="2" t="str">
        <f>IFERROR(INDEX(Folha1!$AL$2:$AL$121,MATCH('Ficha de Candidatura'!$Q27,Folha1!$AJ$2:$AJ$121,0)),"")</f>
        <v/>
      </c>
      <c r="BO27" s="2" t="str">
        <f>IFERROR(INDEX(Folha1!$AM$2:$AM$121,MATCH('Ficha de Candidatura'!$Q27,Folha1!$AJ$2:$AJ$121,0)),"")</f>
        <v/>
      </c>
      <c r="BP27" s="2" t="str">
        <f>IFERROR(INDEX(Folha1!$AM$2:$AM$121,MATCH('Ficha de Candidatura'!$BM27,Folha1!$AJ$2:$AJ$121,0)),"")</f>
        <v/>
      </c>
      <c r="BQ27" s="2" t="str">
        <f>IFERROR(INDEX(Folha1!$AK$3:$AK$121,MATCH('Ficha de Candidatura'!Q27,Folha1!$AJ$3:$AJ$121,0)),"")</f>
        <v/>
      </c>
      <c r="BR27" s="3" t="s">
        <v>6238</v>
      </c>
      <c r="BS27" s="2" t="str">
        <f t="shared" si="17"/>
        <v/>
      </c>
      <c r="BT27" s="2" t="str">
        <f t="shared" si="18"/>
        <v/>
      </c>
      <c r="BU27" s="2" t="str">
        <f t="shared" si="19"/>
        <v/>
      </c>
      <c r="BV27" s="2" t="str">
        <f t="shared" si="20"/>
        <v/>
      </c>
      <c r="BW27" s="2" t="str">
        <f t="shared" si="21"/>
        <v/>
      </c>
      <c r="BX27" s="2" t="str">
        <f t="shared" si="22"/>
        <v/>
      </c>
      <c r="BY27" s="2" t="str">
        <f t="shared" si="23"/>
        <v/>
      </c>
      <c r="BZ27" s="2" t="str">
        <f t="shared" si="24"/>
        <v/>
      </c>
      <c r="CA27" s="2" t="str">
        <f t="shared" si="25"/>
        <v/>
      </c>
      <c r="CB27" s="2" t="str">
        <f t="shared" si="53"/>
        <v/>
      </c>
      <c r="CC27" s="2" t="str">
        <f t="shared" si="27"/>
        <v/>
      </c>
      <c r="CD27" s="2" t="str">
        <f t="shared" si="28"/>
        <v/>
      </c>
      <c r="CE27" s="2" t="str">
        <f t="shared" si="29"/>
        <v/>
      </c>
      <c r="CF27" s="2" t="str">
        <f t="shared" si="30"/>
        <v/>
      </c>
      <c r="CG27" s="2" t="str">
        <f t="shared" si="31"/>
        <v/>
      </c>
      <c r="CH27" s="2" t="str">
        <f t="shared" si="32"/>
        <v/>
      </c>
      <c r="CI27" s="2" t="str">
        <f t="shared" si="33"/>
        <v/>
      </c>
      <c r="CJ27" s="2" t="str">
        <f t="shared" si="34"/>
        <v/>
      </c>
      <c r="CK27" s="2" t="str">
        <f t="shared" si="35"/>
        <v/>
      </c>
      <c r="CL27" s="2" t="str">
        <f t="shared" si="36"/>
        <v/>
      </c>
      <c r="CM27" s="2" t="str">
        <f t="shared" si="37"/>
        <v/>
      </c>
      <c r="CN27" s="2" t="str">
        <f t="shared" si="38"/>
        <v/>
      </c>
      <c r="CO27" s="2" t="str">
        <f t="shared" si="39"/>
        <v/>
      </c>
      <c r="CP27" s="2" t="str">
        <f t="shared" si="40"/>
        <v/>
      </c>
      <c r="CQ27" s="2" t="str">
        <f t="shared" si="41"/>
        <v/>
      </c>
      <c r="CR27" s="2" t="str">
        <f t="shared" si="42"/>
        <v/>
      </c>
      <c r="CS27" s="2" t="str">
        <f t="shared" si="43"/>
        <v/>
      </c>
      <c r="CT27" s="2" t="str">
        <f t="shared" si="44"/>
        <v/>
      </c>
      <c r="CU27" s="2" t="str">
        <f t="shared" si="45"/>
        <v/>
      </c>
      <c r="CV27" s="2" t="str">
        <f t="shared" si="46"/>
        <v/>
      </c>
      <c r="CW27" s="2">
        <f t="shared" si="47"/>
        <v>0</v>
      </c>
    </row>
    <row r="28" spans="4:101" ht="17.5" customHeight="1" x14ac:dyDescent="0.35">
      <c r="E28" s="110"/>
      <c r="F28" s="2" t="str">
        <f>IFERROR(VLOOKUP($P28,'Escolas 23-24'!C20:$H$5370,6,FALSE),"")</f>
        <v/>
      </c>
      <c r="G28" s="2" t="str">
        <f t="shared" si="0"/>
        <v/>
      </c>
      <c r="H28" s="5" t="str">
        <f t="shared" si="7"/>
        <v/>
      </c>
      <c r="I28" s="74" t="str">
        <f>IF($E4="","",IF($D$11&gt;=18,"18ª",""))</f>
        <v/>
      </c>
      <c r="J28" s="74" t="str">
        <f>IF($D$11&gt;=18,J11,"")</f>
        <v/>
      </c>
      <c r="K28" s="74" t="str">
        <f>IF($D$11&gt;=18,$E$4,"")</f>
        <v/>
      </c>
      <c r="L28" s="74" t="str">
        <f>IF($D$11&gt;=18,$E$5,"")</f>
        <v/>
      </c>
      <c r="M28" s="20"/>
      <c r="N28" s="74" t="str">
        <f>IFERROR(IF($D$11&gt;=18,INDEX(DGEEC,MATCH('Ficha de Candidatura'!$M28,'Escolas 23-24'!$B$4:$B$5370,0)),""),"")</f>
        <v/>
      </c>
      <c r="O28" s="74" t="str">
        <f>IFERROR(IF($D$11&gt;=18,INDEX('Escolas 23-24'!$D$4:$D$5370,MATCH('Ficha de Candidatura'!$M28,'Escolas 23-24'!$B$4:$B$5370,0)),""),"")</f>
        <v/>
      </c>
      <c r="P28" s="74" t="str">
        <f>IFERROR(INDEX('Escolas 23-24'!$C$4:$C$5370,MATCH('Ficha de Candidatura'!$O28,'Escolas 23-24'!$D$4:$D$5370,0)),"")</f>
        <v/>
      </c>
      <c r="Q28" s="20"/>
      <c r="R28" s="20"/>
      <c r="S28" s="20"/>
      <c r="T28" s="20"/>
      <c r="U28" s="74" t="str">
        <f>IFERROR(VLOOKUP($Q28,Folha1!$Y$1:$AA$46,3,FALSE),"")</f>
        <v/>
      </c>
      <c r="V28" s="75" t="str">
        <f t="shared" si="8"/>
        <v/>
      </c>
      <c r="W28" s="124"/>
      <c r="X28" s="104"/>
      <c r="Y28" s="83"/>
      <c r="Z28" s="78" t="str">
        <f>IFERROR(VLOOKUP($Q28,Folha1!$Y$1:$AB$45,4),"")</f>
        <v/>
      </c>
      <c r="AA28" s="105"/>
      <c r="AB28" s="80" t="str">
        <f t="shared" si="48"/>
        <v/>
      </c>
      <c r="AC28" s="81" t="b">
        <f t="shared" si="9"/>
        <v>0</v>
      </c>
      <c r="AD28" s="106"/>
      <c r="AE28" s="77"/>
      <c r="AF28" s="80" t="str">
        <f t="shared" si="49"/>
        <v/>
      </c>
      <c r="AG28" s="81" t="b">
        <f t="shared" si="10"/>
        <v>0</v>
      </c>
      <c r="AH28" s="82"/>
      <c r="AI28" s="83" t="str">
        <f t="shared" si="11"/>
        <v/>
      </c>
      <c r="AJ28" s="20"/>
      <c r="AK28" s="124"/>
      <c r="AL28" s="124"/>
      <c r="AM28" s="186"/>
      <c r="AN28" s="186"/>
      <c r="AO28" s="114" t="str">
        <f t="shared" si="51"/>
        <v/>
      </c>
      <c r="AP28" s="85" t="str">
        <f t="shared" si="12"/>
        <v/>
      </c>
      <c r="AQ28" s="85" t="str">
        <f>IFERROR(VLOOKUP($Q28,Folha1!$Y$2:$AC$46,5,FALSE),"")</f>
        <v/>
      </c>
      <c r="AR28" s="86" t="b">
        <f t="shared" si="52"/>
        <v>0</v>
      </c>
      <c r="AS28" s="5"/>
      <c r="AT28" s="88" t="str">
        <f>IFERROR(VLOOKUP($Q28,Folha1!$AG$2:$AH$32,2,FALSE),"")</f>
        <v/>
      </c>
      <c r="AU28" s="89" t="b">
        <f t="shared" si="1"/>
        <v>0</v>
      </c>
      <c r="AV28" s="107"/>
      <c r="AW28" s="91" t="b">
        <f t="shared" si="2"/>
        <v>0</v>
      </c>
      <c r="AX28" s="92">
        <f t="shared" si="3"/>
        <v>0</v>
      </c>
      <c r="AY28" s="93" t="str">
        <f t="shared" si="50"/>
        <v/>
      </c>
      <c r="AZ28" s="102"/>
      <c r="BA28" s="95" t="str">
        <f t="shared" si="4"/>
        <v/>
      </c>
      <c r="BB28" s="5"/>
      <c r="BC28" s="84"/>
      <c r="BD28" s="85"/>
      <c r="BE28" s="95"/>
      <c r="BF28" s="108"/>
      <c r="BG28" s="91"/>
      <c r="BH28" s="102" t="str">
        <f t="shared" si="5"/>
        <v/>
      </c>
      <c r="BI28" s="103" t="str">
        <f t="shared" si="13"/>
        <v/>
      </c>
      <c r="BJ28" s="93" t="str">
        <f t="shared" si="6"/>
        <v/>
      </c>
      <c r="BK28" s="5" t="b">
        <f t="shared" si="14"/>
        <v>0</v>
      </c>
      <c r="BL28" s="5" t="b">
        <f t="shared" si="15"/>
        <v>0</v>
      </c>
      <c r="BM28" s="5" t="str">
        <f t="shared" si="16"/>
        <v/>
      </c>
      <c r="BN28" s="2" t="str">
        <f>IFERROR(INDEX(Folha1!$AL$2:$AL$121,MATCH('Ficha de Candidatura'!$Q28,Folha1!$AJ$2:$AJ$121,0)),"")</f>
        <v/>
      </c>
      <c r="BO28" s="2" t="str">
        <f>IFERROR(INDEX(Folha1!$AM$2:$AM$121,MATCH('Ficha de Candidatura'!$Q28,Folha1!$AJ$2:$AJ$121,0)),"")</f>
        <v/>
      </c>
      <c r="BP28" s="2" t="str">
        <f>IFERROR(INDEX(Folha1!$AM$2:$AM$121,MATCH('Ficha de Candidatura'!$BM28,Folha1!$AJ$2:$AJ$121,0)),"")</f>
        <v/>
      </c>
      <c r="BQ28" s="2" t="str">
        <f>IFERROR(INDEX(Folha1!$AK$3:$AK$121,MATCH('Ficha de Candidatura'!Q28,Folha1!$AJ$3:$AJ$121,0)),"")</f>
        <v/>
      </c>
      <c r="BR28" s="3" t="s">
        <v>6239</v>
      </c>
      <c r="BS28" s="2" t="str">
        <f t="shared" si="17"/>
        <v/>
      </c>
      <c r="BT28" s="2" t="str">
        <f t="shared" si="18"/>
        <v/>
      </c>
      <c r="BU28" s="2" t="str">
        <f t="shared" si="19"/>
        <v/>
      </c>
      <c r="BV28" s="2" t="str">
        <f t="shared" si="20"/>
        <v/>
      </c>
      <c r="BW28" s="2" t="str">
        <f t="shared" si="21"/>
        <v/>
      </c>
      <c r="BX28" s="2" t="str">
        <f t="shared" si="22"/>
        <v/>
      </c>
      <c r="BY28" s="2" t="str">
        <f t="shared" si="23"/>
        <v/>
      </c>
      <c r="BZ28" s="2" t="str">
        <f t="shared" si="24"/>
        <v/>
      </c>
      <c r="CA28" s="2" t="str">
        <f t="shared" si="25"/>
        <v/>
      </c>
      <c r="CB28" s="2" t="str">
        <f t="shared" si="53"/>
        <v/>
      </c>
      <c r="CC28" s="2" t="str">
        <f t="shared" si="27"/>
        <v/>
      </c>
      <c r="CD28" s="2" t="str">
        <f t="shared" si="28"/>
        <v/>
      </c>
      <c r="CE28" s="2" t="str">
        <f t="shared" si="29"/>
        <v/>
      </c>
      <c r="CF28" s="2" t="str">
        <f t="shared" si="30"/>
        <v/>
      </c>
      <c r="CG28" s="2" t="str">
        <f t="shared" si="31"/>
        <v/>
      </c>
      <c r="CH28" s="2" t="str">
        <f t="shared" si="32"/>
        <v/>
      </c>
      <c r="CI28" s="2" t="str">
        <f t="shared" si="33"/>
        <v/>
      </c>
      <c r="CJ28" s="2" t="str">
        <f t="shared" si="34"/>
        <v/>
      </c>
      <c r="CK28" s="2" t="str">
        <f t="shared" si="35"/>
        <v/>
      </c>
      <c r="CL28" s="2" t="str">
        <f t="shared" si="36"/>
        <v/>
      </c>
      <c r="CM28" s="2" t="str">
        <f t="shared" si="37"/>
        <v/>
      </c>
      <c r="CN28" s="2" t="str">
        <f t="shared" si="38"/>
        <v/>
      </c>
      <c r="CO28" s="2" t="str">
        <f t="shared" si="39"/>
        <v/>
      </c>
      <c r="CP28" s="2" t="str">
        <f t="shared" si="40"/>
        <v/>
      </c>
      <c r="CQ28" s="2" t="str">
        <f t="shared" si="41"/>
        <v/>
      </c>
      <c r="CR28" s="2" t="str">
        <f t="shared" si="42"/>
        <v/>
      </c>
      <c r="CS28" s="2" t="str">
        <f t="shared" si="43"/>
        <v/>
      </c>
      <c r="CT28" s="2" t="str">
        <f t="shared" si="44"/>
        <v/>
      </c>
      <c r="CU28" s="2" t="str">
        <f t="shared" si="45"/>
        <v/>
      </c>
      <c r="CV28" s="2" t="str">
        <f t="shared" si="46"/>
        <v/>
      </c>
      <c r="CW28" s="2">
        <f t="shared" si="47"/>
        <v>0</v>
      </c>
    </row>
    <row r="29" spans="4:101" ht="17.5" customHeight="1" x14ac:dyDescent="0.35">
      <c r="E29" s="110"/>
      <c r="F29" s="2" t="str">
        <f>IFERROR(VLOOKUP($P29,'Escolas 23-24'!C21:$H$5370,6,FALSE),"")</f>
        <v/>
      </c>
      <c r="G29" s="2" t="str">
        <f t="shared" si="0"/>
        <v/>
      </c>
      <c r="H29" s="5" t="str">
        <f t="shared" si="7"/>
        <v/>
      </c>
      <c r="I29" s="74" t="str">
        <f>IF($E4="","",IF($D$11&gt;=19,"19ª",""))</f>
        <v/>
      </c>
      <c r="J29" s="74" t="str">
        <f>IF($D$11&gt;=19,J11,"")</f>
        <v/>
      </c>
      <c r="K29" s="74" t="str">
        <f>IF($D$11&gt;=19,$E$4,"")</f>
        <v/>
      </c>
      <c r="L29" s="74" t="str">
        <f>IF($D$11&gt;=19,$E$5,"")</f>
        <v/>
      </c>
      <c r="M29" s="20"/>
      <c r="N29" s="74" t="str">
        <f>IFERROR(IF($D$11&gt;=19,INDEX(DGEEC,MATCH('Ficha de Candidatura'!$M29,'Escolas 23-24'!$B$4:$B$5370,0)),""),"")</f>
        <v/>
      </c>
      <c r="O29" s="74" t="str">
        <f>IFERROR(IF($D$11&gt;=19,INDEX('Escolas 23-24'!$D$4:$D$5370,MATCH('Ficha de Candidatura'!$M29,'Escolas 23-24'!$B$4:$B$5370,0)),""),"")</f>
        <v/>
      </c>
      <c r="P29" s="74" t="str">
        <f>IFERROR(INDEX('Escolas 23-24'!$C$4:$C$5370,MATCH('Ficha de Candidatura'!$O29,'Escolas 23-24'!$D$4:$D$5370,0)),"")</f>
        <v/>
      </c>
      <c r="Q29" s="20"/>
      <c r="R29" s="20"/>
      <c r="S29" s="20"/>
      <c r="T29" s="20"/>
      <c r="U29" s="74" t="str">
        <f>IFERROR(VLOOKUP($Q29,Folha1!$Y$1:$AA$46,3,FALSE),"")</f>
        <v/>
      </c>
      <c r="V29" s="75" t="str">
        <f t="shared" si="8"/>
        <v/>
      </c>
      <c r="W29" s="124"/>
      <c r="X29" s="104"/>
      <c r="Y29" s="83"/>
      <c r="Z29" s="78" t="str">
        <f>IFERROR(VLOOKUP($Q29,Folha1!$Y$1:$AB$45,4),"")</f>
        <v/>
      </c>
      <c r="AA29" s="105"/>
      <c r="AB29" s="80" t="str">
        <f t="shared" si="48"/>
        <v/>
      </c>
      <c r="AC29" s="81" t="b">
        <f t="shared" si="9"/>
        <v>0</v>
      </c>
      <c r="AD29" s="106"/>
      <c r="AE29" s="77"/>
      <c r="AF29" s="80" t="str">
        <f t="shared" si="49"/>
        <v/>
      </c>
      <c r="AG29" s="81" t="b">
        <f t="shared" si="10"/>
        <v>0</v>
      </c>
      <c r="AH29" s="82"/>
      <c r="AI29" s="83" t="str">
        <f t="shared" si="11"/>
        <v/>
      </c>
      <c r="AJ29" s="20"/>
      <c r="AK29" s="124"/>
      <c r="AL29" s="124"/>
      <c r="AM29" s="186"/>
      <c r="AN29" s="186"/>
      <c r="AO29" s="114" t="str">
        <f t="shared" si="51"/>
        <v/>
      </c>
      <c r="AP29" s="85" t="str">
        <f t="shared" si="12"/>
        <v/>
      </c>
      <c r="AQ29" s="85" t="str">
        <f>IFERROR(VLOOKUP($Q29,Folha1!$Y$2:$AC$46,5,FALSE),"")</f>
        <v/>
      </c>
      <c r="AR29" s="86" t="b">
        <f t="shared" si="52"/>
        <v>0</v>
      </c>
      <c r="AS29" s="5"/>
      <c r="AT29" s="88" t="str">
        <f>IFERROR(VLOOKUP($Q29,Folha1!$AG$2:$AH$32,2,FALSE),"")</f>
        <v/>
      </c>
      <c r="AU29" s="89" t="b">
        <f t="shared" si="1"/>
        <v>0</v>
      </c>
      <c r="AV29" s="107"/>
      <c r="AW29" s="91" t="b">
        <f t="shared" si="2"/>
        <v>0</v>
      </c>
      <c r="AX29" s="92">
        <f t="shared" si="3"/>
        <v>0</v>
      </c>
      <c r="AY29" s="93" t="str">
        <f t="shared" si="50"/>
        <v/>
      </c>
      <c r="AZ29" s="102"/>
      <c r="BA29" s="95" t="str">
        <f t="shared" si="4"/>
        <v/>
      </c>
      <c r="BB29" s="5"/>
      <c r="BC29" s="84"/>
      <c r="BD29" s="85"/>
      <c r="BE29" s="95"/>
      <c r="BF29" s="108"/>
      <c r="BG29" s="91"/>
      <c r="BH29" s="102" t="str">
        <f t="shared" si="5"/>
        <v/>
      </c>
      <c r="BI29" s="103" t="str">
        <f t="shared" si="13"/>
        <v/>
      </c>
      <c r="BJ29" s="93" t="str">
        <f t="shared" si="6"/>
        <v/>
      </c>
      <c r="BK29" s="5" t="b">
        <f t="shared" si="14"/>
        <v>0</v>
      </c>
      <c r="BL29" s="5" t="b">
        <f t="shared" si="15"/>
        <v>0</v>
      </c>
      <c r="BM29" s="5" t="str">
        <f t="shared" si="16"/>
        <v/>
      </c>
      <c r="BN29" s="2" t="str">
        <f>IFERROR(INDEX(Folha1!$AL$2:$AL$121,MATCH('Ficha de Candidatura'!$Q29,Folha1!$AJ$2:$AJ$121,0)),"")</f>
        <v/>
      </c>
      <c r="BO29" s="2" t="str">
        <f>IFERROR(INDEX(Folha1!$AM$2:$AM$121,MATCH('Ficha de Candidatura'!$Q29,Folha1!$AJ$2:$AJ$121,0)),"")</f>
        <v/>
      </c>
      <c r="BP29" s="2" t="str">
        <f>IFERROR(INDEX(Folha1!$AM$2:$AM$121,MATCH('Ficha de Candidatura'!$BM29,Folha1!$AJ$2:$AJ$121,0)),"")</f>
        <v/>
      </c>
      <c r="BQ29" s="2" t="str">
        <f>IFERROR(INDEX(Folha1!$AK$3:$AK$121,MATCH('Ficha de Candidatura'!Q29,Folha1!$AJ$3:$AJ$121,0)),"")</f>
        <v/>
      </c>
      <c r="BR29" s="3" t="s">
        <v>6240</v>
      </c>
      <c r="BS29" s="2" t="str">
        <f t="shared" si="17"/>
        <v/>
      </c>
      <c r="BT29" s="2" t="str">
        <f t="shared" si="18"/>
        <v/>
      </c>
      <c r="BU29" s="2" t="str">
        <f t="shared" si="19"/>
        <v/>
      </c>
      <c r="BV29" s="2" t="str">
        <f t="shared" si="20"/>
        <v/>
      </c>
      <c r="BW29" s="2" t="str">
        <f t="shared" si="21"/>
        <v/>
      </c>
      <c r="BX29" s="2" t="str">
        <f t="shared" si="22"/>
        <v/>
      </c>
      <c r="BY29" s="2" t="str">
        <f t="shared" si="23"/>
        <v/>
      </c>
      <c r="BZ29" s="2" t="str">
        <f t="shared" si="24"/>
        <v/>
      </c>
      <c r="CA29" s="2" t="str">
        <f t="shared" si="25"/>
        <v/>
      </c>
      <c r="CB29" s="2" t="str">
        <f t="shared" si="53"/>
        <v/>
      </c>
      <c r="CC29" s="2" t="str">
        <f t="shared" si="27"/>
        <v/>
      </c>
      <c r="CD29" s="2" t="str">
        <f t="shared" si="28"/>
        <v/>
      </c>
      <c r="CE29" s="2" t="str">
        <f t="shared" si="29"/>
        <v/>
      </c>
      <c r="CF29" s="2" t="str">
        <f t="shared" si="30"/>
        <v/>
      </c>
      <c r="CG29" s="2" t="str">
        <f t="shared" si="31"/>
        <v/>
      </c>
      <c r="CH29" s="2" t="str">
        <f t="shared" si="32"/>
        <v/>
      </c>
      <c r="CI29" s="2" t="str">
        <f t="shared" si="33"/>
        <v/>
      </c>
      <c r="CJ29" s="2" t="str">
        <f t="shared" si="34"/>
        <v/>
      </c>
      <c r="CK29" s="2" t="str">
        <f t="shared" si="35"/>
        <v/>
      </c>
      <c r="CL29" s="2" t="str">
        <f t="shared" si="36"/>
        <v/>
      </c>
      <c r="CM29" s="2" t="str">
        <f t="shared" si="37"/>
        <v/>
      </c>
      <c r="CN29" s="2" t="str">
        <f t="shared" si="38"/>
        <v/>
      </c>
      <c r="CO29" s="2" t="str">
        <f t="shared" si="39"/>
        <v/>
      </c>
      <c r="CP29" s="2" t="str">
        <f t="shared" si="40"/>
        <v/>
      </c>
      <c r="CQ29" s="2" t="str">
        <f t="shared" si="41"/>
        <v/>
      </c>
      <c r="CR29" s="2" t="str">
        <f t="shared" si="42"/>
        <v/>
      </c>
      <c r="CS29" s="2" t="str">
        <f t="shared" si="43"/>
        <v/>
      </c>
      <c r="CT29" s="2" t="str">
        <f t="shared" si="44"/>
        <v/>
      </c>
      <c r="CU29" s="2" t="str">
        <f t="shared" si="45"/>
        <v/>
      </c>
      <c r="CV29" s="2" t="str">
        <f t="shared" si="46"/>
        <v/>
      </c>
      <c r="CW29" s="2">
        <f t="shared" si="47"/>
        <v>0</v>
      </c>
    </row>
    <row r="30" spans="4:101" ht="17.5" customHeight="1" x14ac:dyDescent="0.35">
      <c r="D30" s="139"/>
      <c r="F30" s="2" t="str">
        <f>IFERROR(VLOOKUP($P30,'Escolas 23-24'!C22:$H$5370,6,FALSE),"")</f>
        <v/>
      </c>
      <c r="G30" s="2" t="str">
        <f t="shared" si="0"/>
        <v/>
      </c>
      <c r="H30" s="5" t="str">
        <f t="shared" si="7"/>
        <v/>
      </c>
      <c r="I30" s="74" t="str">
        <f>IF($E4="","",IF($D$11&gt;=20,"20ª",""))</f>
        <v/>
      </c>
      <c r="J30" s="74" t="str">
        <f>IF($D$11&gt;=20,J11,"")</f>
        <v/>
      </c>
      <c r="K30" s="74" t="str">
        <f>IF($D$11&gt;=20,$E$4,"")</f>
        <v/>
      </c>
      <c r="L30" s="74" t="str">
        <f>IF($D$11&gt;=20,$E$5,"")</f>
        <v/>
      </c>
      <c r="M30" s="20"/>
      <c r="N30" s="74" t="str">
        <f>IFERROR(IF($D$11&gt;=20,INDEX(DGEEC,MATCH('Ficha de Candidatura'!$M30,'Escolas 23-24'!$B$4:$B$5370,0)),""),"")</f>
        <v/>
      </c>
      <c r="O30" s="74" t="str">
        <f>IFERROR(IF($D$11&gt;=20,INDEX('Escolas 23-24'!$D$4:$D$5370,MATCH('Ficha de Candidatura'!$M30,'Escolas 23-24'!$B$4:$B$5370,0)),""),"")</f>
        <v/>
      </c>
      <c r="P30" s="74" t="str">
        <f>IFERROR(INDEX('Escolas 23-24'!$C$4:$C$5370,MATCH('Ficha de Candidatura'!$O30,'Escolas 23-24'!$D$4:$D$5370,0)),"")</f>
        <v/>
      </c>
      <c r="Q30" s="20"/>
      <c r="R30" s="20"/>
      <c r="S30" s="20"/>
      <c r="T30" s="20"/>
      <c r="U30" s="74" t="str">
        <f>IFERROR(VLOOKUP($Q30,Folha1!$Y$1:$AA$46,3,FALSE),"")</f>
        <v/>
      </c>
      <c r="V30" s="75" t="str">
        <f t="shared" si="8"/>
        <v/>
      </c>
      <c r="W30" s="124"/>
      <c r="X30" s="104"/>
      <c r="Y30" s="83"/>
      <c r="Z30" s="78" t="str">
        <f>IFERROR(VLOOKUP($Q30,Folha1!$Y$1:$AB$45,4),"")</f>
        <v/>
      </c>
      <c r="AA30" s="105"/>
      <c r="AB30" s="80" t="str">
        <f t="shared" si="48"/>
        <v/>
      </c>
      <c r="AC30" s="81" t="b">
        <f t="shared" si="9"/>
        <v>0</v>
      </c>
      <c r="AD30" s="106"/>
      <c r="AE30" s="77"/>
      <c r="AF30" s="80" t="str">
        <f t="shared" si="49"/>
        <v/>
      </c>
      <c r="AG30" s="81" t="b">
        <f t="shared" si="10"/>
        <v>0</v>
      </c>
      <c r="AH30" s="82"/>
      <c r="AI30" s="83" t="str">
        <f t="shared" si="11"/>
        <v/>
      </c>
      <c r="AJ30" s="20"/>
      <c r="AK30" s="124"/>
      <c r="AL30" s="124"/>
      <c r="AM30" s="186"/>
      <c r="AN30" s="186"/>
      <c r="AO30" s="114" t="str">
        <f t="shared" si="51"/>
        <v/>
      </c>
      <c r="AP30" s="85" t="str">
        <f t="shared" si="12"/>
        <v/>
      </c>
      <c r="AQ30" s="85" t="str">
        <f>IFERROR(VLOOKUP($Q30,Folha1!$Y$2:$AC$46,5,FALSE),"")</f>
        <v/>
      </c>
      <c r="AR30" s="86" t="b">
        <f t="shared" si="52"/>
        <v>0</v>
      </c>
      <c r="AS30" s="5"/>
      <c r="AT30" s="88" t="str">
        <f>IFERROR(VLOOKUP($Q30,Folha1!$AG$2:$AH$32,2,FALSE),"")</f>
        <v/>
      </c>
      <c r="AU30" s="89" t="b">
        <f t="shared" si="1"/>
        <v>0</v>
      </c>
      <c r="AV30" s="107"/>
      <c r="AW30" s="91" t="b">
        <f t="shared" si="2"/>
        <v>0</v>
      </c>
      <c r="AX30" s="92">
        <f t="shared" si="3"/>
        <v>0</v>
      </c>
      <c r="AY30" s="93" t="str">
        <f t="shared" si="50"/>
        <v/>
      </c>
      <c r="AZ30" s="102"/>
      <c r="BA30" s="95" t="str">
        <f t="shared" si="4"/>
        <v/>
      </c>
      <c r="BB30" s="5"/>
      <c r="BC30" s="84"/>
      <c r="BD30" s="85"/>
      <c r="BE30" s="95"/>
      <c r="BF30" s="108"/>
      <c r="BG30" s="91"/>
      <c r="BH30" s="102" t="str">
        <f t="shared" si="5"/>
        <v/>
      </c>
      <c r="BI30" s="103" t="str">
        <f t="shared" si="13"/>
        <v/>
      </c>
      <c r="BJ30" s="93" t="str">
        <f t="shared" si="6"/>
        <v/>
      </c>
      <c r="BK30" s="5" t="b">
        <f t="shared" si="14"/>
        <v>0</v>
      </c>
      <c r="BL30" s="5" t="b">
        <f t="shared" si="15"/>
        <v>0</v>
      </c>
      <c r="BM30" s="5" t="str">
        <f t="shared" si="16"/>
        <v/>
      </c>
      <c r="BN30" s="2" t="str">
        <f>IFERROR(INDEX(Folha1!$AL$2:$AL$121,MATCH('Ficha de Candidatura'!$Q30,Folha1!$AJ$2:$AJ$121,0)),"")</f>
        <v/>
      </c>
      <c r="BO30" s="2" t="str">
        <f>IFERROR(INDEX(Folha1!$AM$2:$AM$121,MATCH('Ficha de Candidatura'!$Q30,Folha1!$AJ$2:$AJ$121,0)),"")</f>
        <v/>
      </c>
      <c r="BP30" s="2" t="str">
        <f>IFERROR(INDEX(Folha1!$AM$2:$AM$121,MATCH('Ficha de Candidatura'!$BM30,Folha1!$AJ$2:$AJ$121,0)),"")</f>
        <v/>
      </c>
      <c r="BQ30" s="2" t="str">
        <f>IFERROR(INDEX(Folha1!$AK$3:$AK$121,MATCH('Ficha de Candidatura'!Q30,Folha1!$AJ$3:$AJ$121,0)),"")</f>
        <v/>
      </c>
      <c r="BR30" s="3" t="s">
        <v>6241</v>
      </c>
      <c r="BS30" s="2" t="str">
        <f t="shared" si="17"/>
        <v/>
      </c>
      <c r="BT30" s="2" t="str">
        <f t="shared" si="18"/>
        <v/>
      </c>
      <c r="BU30" s="2" t="str">
        <f t="shared" si="19"/>
        <v/>
      </c>
      <c r="BV30" s="2" t="str">
        <f t="shared" si="20"/>
        <v/>
      </c>
      <c r="BW30" s="2" t="str">
        <f t="shared" si="21"/>
        <v/>
      </c>
      <c r="BX30" s="2" t="str">
        <f t="shared" si="22"/>
        <v/>
      </c>
      <c r="BY30" s="2" t="str">
        <f t="shared" si="23"/>
        <v/>
      </c>
      <c r="BZ30" s="2" t="str">
        <f t="shared" si="24"/>
        <v/>
      </c>
      <c r="CA30" s="2" t="str">
        <f t="shared" si="25"/>
        <v/>
      </c>
      <c r="CB30" s="2" t="str">
        <f t="shared" si="53"/>
        <v/>
      </c>
      <c r="CC30" s="2" t="str">
        <f t="shared" si="27"/>
        <v/>
      </c>
      <c r="CD30" s="2" t="str">
        <f t="shared" si="28"/>
        <v/>
      </c>
      <c r="CE30" s="2" t="str">
        <f t="shared" si="29"/>
        <v/>
      </c>
      <c r="CF30" s="2" t="str">
        <f t="shared" si="30"/>
        <v/>
      </c>
      <c r="CG30" s="2" t="str">
        <f t="shared" si="31"/>
        <v/>
      </c>
      <c r="CH30" s="2" t="str">
        <f t="shared" si="32"/>
        <v/>
      </c>
      <c r="CI30" s="2" t="str">
        <f t="shared" si="33"/>
        <v/>
      </c>
      <c r="CJ30" s="2" t="str">
        <f t="shared" si="34"/>
        <v/>
      </c>
      <c r="CK30" s="2" t="str">
        <f t="shared" si="35"/>
        <v/>
      </c>
      <c r="CL30" s="2" t="str">
        <f t="shared" si="36"/>
        <v/>
      </c>
      <c r="CM30" s="2" t="str">
        <f t="shared" si="37"/>
        <v/>
      </c>
      <c r="CN30" s="2" t="str">
        <f t="shared" si="38"/>
        <v/>
      </c>
      <c r="CO30" s="2" t="str">
        <f t="shared" si="39"/>
        <v/>
      </c>
      <c r="CP30" s="2" t="str">
        <f t="shared" si="40"/>
        <v/>
      </c>
      <c r="CQ30" s="2" t="str">
        <f t="shared" si="41"/>
        <v/>
      </c>
      <c r="CR30" s="2" t="str">
        <f t="shared" si="42"/>
        <v/>
      </c>
      <c r="CS30" s="2" t="str">
        <f t="shared" si="43"/>
        <v/>
      </c>
      <c r="CT30" s="2" t="str">
        <f t="shared" si="44"/>
        <v/>
      </c>
      <c r="CU30" s="2" t="str">
        <f t="shared" si="45"/>
        <v/>
      </c>
      <c r="CV30" s="2" t="str">
        <f t="shared" si="46"/>
        <v/>
      </c>
      <c r="CW30" s="2">
        <f t="shared" si="47"/>
        <v>0</v>
      </c>
    </row>
    <row r="31" spans="4:101" ht="17.5" customHeight="1" x14ac:dyDescent="0.35">
      <c r="D31" s="139"/>
      <c r="F31" s="2" t="str">
        <f>IFERROR(VLOOKUP($P31,'Escolas 23-24'!C23:$H$5370,6,FALSE),"")</f>
        <v/>
      </c>
      <c r="G31" s="2" t="str">
        <f t="shared" si="0"/>
        <v/>
      </c>
      <c r="H31" s="5" t="str">
        <f t="shared" si="7"/>
        <v/>
      </c>
      <c r="I31" s="74" t="str">
        <f>IF($E4="","",IF($D$11&gt;=21,"21ª",""))</f>
        <v/>
      </c>
      <c r="J31" s="74" t="str">
        <f>IF($D$11&gt;=21,J11,"")</f>
        <v/>
      </c>
      <c r="K31" s="74" t="str">
        <f>IF($D$11&gt;=21,$E$4,"")</f>
        <v/>
      </c>
      <c r="L31" s="74" t="str">
        <f>IF($D$11&gt;=21,$E$5,"")</f>
        <v/>
      </c>
      <c r="M31" s="20"/>
      <c r="N31" s="74" t="str">
        <f>IFERROR(IF($D$11&gt;=21,INDEX(DGEEC,MATCH('Ficha de Candidatura'!$M31,'Escolas 23-24'!$B$4:$B$5370,0)),""),"")</f>
        <v/>
      </c>
      <c r="O31" s="74" t="str">
        <f>IFERROR(IF($D$11&gt;=21,INDEX('Escolas 23-24'!$D$4:$D$5370,MATCH('Ficha de Candidatura'!$M31,'Escolas 23-24'!$B$4:$B$5370,0)),""),"")</f>
        <v/>
      </c>
      <c r="P31" s="74" t="str">
        <f>IFERROR(INDEX('Escolas 23-24'!$C$4:$C$5370,MATCH('Ficha de Candidatura'!$O31,'Escolas 23-24'!$D$4:$D$5370,0)),"")</f>
        <v/>
      </c>
      <c r="Q31" s="20"/>
      <c r="R31" s="20"/>
      <c r="S31" s="20"/>
      <c r="T31" s="20"/>
      <c r="U31" s="74" t="str">
        <f>IFERROR(VLOOKUP($Q31,Folha1!$Y$1:$AA$46,3,FALSE),"")</f>
        <v/>
      </c>
      <c r="V31" s="75" t="str">
        <f t="shared" si="8"/>
        <v/>
      </c>
      <c r="W31" s="124"/>
      <c r="X31" s="104"/>
      <c r="Y31" s="83"/>
      <c r="Z31" s="78" t="str">
        <f>IFERROR(VLOOKUP($Q31,Folha1!$Y$1:$AB$45,4),"")</f>
        <v/>
      </c>
      <c r="AA31" s="105"/>
      <c r="AB31" s="80" t="str">
        <f t="shared" si="48"/>
        <v/>
      </c>
      <c r="AC31" s="81" t="b">
        <f t="shared" si="9"/>
        <v>0</v>
      </c>
      <c r="AD31" s="106"/>
      <c r="AE31" s="77"/>
      <c r="AF31" s="80" t="str">
        <f t="shared" si="49"/>
        <v/>
      </c>
      <c r="AG31" s="81" t="b">
        <f t="shared" si="10"/>
        <v>0</v>
      </c>
      <c r="AH31" s="82"/>
      <c r="AI31" s="83" t="str">
        <f t="shared" si="11"/>
        <v/>
      </c>
      <c r="AJ31" s="20"/>
      <c r="AK31" s="124"/>
      <c r="AL31" s="124"/>
      <c r="AM31" s="186"/>
      <c r="AN31" s="186"/>
      <c r="AO31" s="114" t="str">
        <f t="shared" si="51"/>
        <v/>
      </c>
      <c r="AP31" s="85" t="str">
        <f t="shared" si="12"/>
        <v/>
      </c>
      <c r="AQ31" s="85" t="str">
        <f>IFERROR(VLOOKUP($Q31,Folha1!$Y$2:$AC$46,5,FALSE),"")</f>
        <v/>
      </c>
      <c r="AR31" s="86" t="b">
        <f t="shared" si="52"/>
        <v>0</v>
      </c>
      <c r="AS31" s="5"/>
      <c r="AT31" s="88" t="str">
        <f>IFERROR(VLOOKUP($Q31,Folha1!$AG$2:$AH$32,2,FALSE),"")</f>
        <v/>
      </c>
      <c r="AU31" s="89" t="b">
        <f t="shared" si="1"/>
        <v>0</v>
      </c>
      <c r="AV31" s="107"/>
      <c r="AW31" s="91" t="b">
        <f t="shared" si="2"/>
        <v>0</v>
      </c>
      <c r="AX31" s="92">
        <f t="shared" si="3"/>
        <v>0</v>
      </c>
      <c r="AY31" s="93" t="str">
        <f t="shared" si="50"/>
        <v/>
      </c>
      <c r="AZ31" s="102"/>
      <c r="BA31" s="95" t="str">
        <f t="shared" si="4"/>
        <v/>
      </c>
      <c r="BB31" s="5"/>
      <c r="BC31" s="84"/>
      <c r="BD31" s="85"/>
      <c r="BE31" s="95"/>
      <c r="BF31" s="108"/>
      <c r="BG31" s="91"/>
      <c r="BH31" s="102" t="str">
        <f t="shared" si="5"/>
        <v/>
      </c>
      <c r="BI31" s="103" t="str">
        <f t="shared" si="13"/>
        <v/>
      </c>
      <c r="BJ31" s="93" t="str">
        <f t="shared" si="6"/>
        <v/>
      </c>
      <c r="BK31" s="5" t="b">
        <f t="shared" si="14"/>
        <v>0</v>
      </c>
      <c r="BL31" s="5" t="b">
        <f t="shared" si="15"/>
        <v>0</v>
      </c>
      <c r="BM31" s="5" t="str">
        <f t="shared" si="16"/>
        <v/>
      </c>
      <c r="BN31" s="2" t="str">
        <f>IFERROR(INDEX(Folha1!$AL$2:$AL$121,MATCH('Ficha de Candidatura'!$Q31,Folha1!$AJ$2:$AJ$121,0)),"")</f>
        <v/>
      </c>
      <c r="BO31" s="2" t="str">
        <f>IFERROR(INDEX(Folha1!$AM$2:$AM$121,MATCH('Ficha de Candidatura'!$Q31,Folha1!$AJ$2:$AJ$121,0)),"")</f>
        <v/>
      </c>
      <c r="BP31" s="2" t="str">
        <f>IFERROR(INDEX(Folha1!$AM$2:$AM$121,MATCH('Ficha de Candidatura'!$BM31,Folha1!$AJ$2:$AJ$121,0)),"")</f>
        <v/>
      </c>
      <c r="BQ31" s="2" t="str">
        <f>IFERROR(INDEX(Folha1!$AK$3:$AK$121,MATCH('Ficha de Candidatura'!Q31,Folha1!$AJ$3:$AJ$121,0)),"")</f>
        <v/>
      </c>
      <c r="BR31" s="3" t="s">
        <v>6242</v>
      </c>
      <c r="BS31" s="2" t="str">
        <f t="shared" si="17"/>
        <v/>
      </c>
      <c r="BT31" s="2" t="str">
        <f t="shared" si="18"/>
        <v/>
      </c>
      <c r="BU31" s="2" t="str">
        <f t="shared" si="19"/>
        <v/>
      </c>
      <c r="BV31" s="2" t="str">
        <f t="shared" si="20"/>
        <v/>
      </c>
      <c r="BW31" s="2" t="str">
        <f t="shared" si="21"/>
        <v/>
      </c>
      <c r="BX31" s="2" t="str">
        <f t="shared" si="22"/>
        <v/>
      </c>
      <c r="BY31" s="2" t="str">
        <f t="shared" si="23"/>
        <v/>
      </c>
      <c r="BZ31" s="2" t="str">
        <f t="shared" si="24"/>
        <v/>
      </c>
      <c r="CA31" s="2" t="str">
        <f t="shared" si="25"/>
        <v/>
      </c>
      <c r="CB31" s="2" t="str">
        <f t="shared" si="53"/>
        <v/>
      </c>
      <c r="CC31" s="2" t="str">
        <f t="shared" si="27"/>
        <v/>
      </c>
      <c r="CD31" s="2" t="str">
        <f t="shared" si="28"/>
        <v/>
      </c>
      <c r="CE31" s="2" t="str">
        <f t="shared" si="29"/>
        <v/>
      </c>
      <c r="CF31" s="2" t="str">
        <f t="shared" si="30"/>
        <v/>
      </c>
      <c r="CG31" s="2" t="str">
        <f t="shared" si="31"/>
        <v/>
      </c>
      <c r="CH31" s="2" t="str">
        <f t="shared" si="32"/>
        <v/>
      </c>
      <c r="CI31" s="2" t="str">
        <f t="shared" si="33"/>
        <v/>
      </c>
      <c r="CJ31" s="2" t="str">
        <f t="shared" si="34"/>
        <v/>
      </c>
      <c r="CK31" s="2" t="str">
        <f t="shared" si="35"/>
        <v/>
      </c>
      <c r="CL31" s="2" t="str">
        <f t="shared" si="36"/>
        <v/>
      </c>
      <c r="CM31" s="2" t="str">
        <f t="shared" si="37"/>
        <v/>
      </c>
      <c r="CN31" s="2" t="str">
        <f t="shared" si="38"/>
        <v/>
      </c>
      <c r="CO31" s="2" t="str">
        <f t="shared" si="39"/>
        <v/>
      </c>
      <c r="CP31" s="2" t="str">
        <f t="shared" si="40"/>
        <v/>
      </c>
      <c r="CQ31" s="2" t="str">
        <f t="shared" si="41"/>
        <v/>
      </c>
      <c r="CR31" s="2" t="str">
        <f t="shared" si="42"/>
        <v/>
      </c>
      <c r="CS31" s="2" t="str">
        <f t="shared" si="43"/>
        <v/>
      </c>
      <c r="CT31" s="2" t="str">
        <f t="shared" si="44"/>
        <v/>
      </c>
      <c r="CU31" s="2" t="str">
        <f t="shared" si="45"/>
        <v/>
      </c>
      <c r="CV31" s="2" t="str">
        <f t="shared" si="46"/>
        <v/>
      </c>
      <c r="CW31" s="2">
        <f t="shared" si="47"/>
        <v>0</v>
      </c>
    </row>
    <row r="32" spans="4:101" ht="17.5" customHeight="1" x14ac:dyDescent="0.35">
      <c r="D32" s="139"/>
      <c r="F32" s="2" t="str">
        <f>IFERROR(VLOOKUP($P32,'Escolas 23-24'!C24:$H$5370,6,FALSE),"")</f>
        <v/>
      </c>
      <c r="G32" s="2" t="str">
        <f t="shared" si="0"/>
        <v/>
      </c>
      <c r="H32" s="5" t="str">
        <f t="shared" si="7"/>
        <v/>
      </c>
      <c r="I32" s="74" t="str">
        <f>IF($E4="","",IF($D$11&gt;=22,"22ª",""))</f>
        <v/>
      </c>
      <c r="J32" s="74" t="str">
        <f>IF($D$11&gt;=22,J11,"")</f>
        <v/>
      </c>
      <c r="K32" s="74" t="str">
        <f>IF($D$11&gt;=22,$E$4,"")</f>
        <v/>
      </c>
      <c r="L32" s="74" t="str">
        <f>IF($D$11&gt;=22,$E$5,"")</f>
        <v/>
      </c>
      <c r="M32" s="20"/>
      <c r="N32" s="74" t="str">
        <f>IFERROR(IF($D$11&gt;=22,INDEX(DGEEC,MATCH('Ficha de Candidatura'!$M32,'Escolas 23-24'!$B$4:$B$5370,0)),""),"")</f>
        <v/>
      </c>
      <c r="O32" s="74" t="str">
        <f>IFERROR(IF($D$11&gt;=22,INDEX('Escolas 23-24'!$D$4:$D$5370,MATCH('Ficha de Candidatura'!$M32,'Escolas 23-24'!$B$4:$B$5370,0)),""),"")</f>
        <v/>
      </c>
      <c r="P32" s="74" t="str">
        <f>IFERROR(INDEX('Escolas 23-24'!$C$4:$C$5370,MATCH('Ficha de Candidatura'!$O32,'Escolas 23-24'!$D$4:$D$5370,0)),"")</f>
        <v/>
      </c>
      <c r="Q32" s="20"/>
      <c r="R32" s="20"/>
      <c r="S32" s="20"/>
      <c r="T32" s="20"/>
      <c r="U32" s="74" t="str">
        <f>IFERROR(VLOOKUP($Q32,Folha1!$Y$1:$AA$46,3,FALSE),"")</f>
        <v/>
      </c>
      <c r="V32" s="75" t="str">
        <f t="shared" si="8"/>
        <v/>
      </c>
      <c r="W32" s="124"/>
      <c r="X32" s="104"/>
      <c r="Y32" s="83"/>
      <c r="Z32" s="78" t="str">
        <f>IFERROR(VLOOKUP($Q32,Folha1!$Y$1:$AB$45,4),"")</f>
        <v/>
      </c>
      <c r="AA32" s="105"/>
      <c r="AB32" s="80" t="str">
        <f t="shared" si="48"/>
        <v/>
      </c>
      <c r="AC32" s="81" t="b">
        <f t="shared" si="9"/>
        <v>0</v>
      </c>
      <c r="AD32" s="106"/>
      <c r="AE32" s="77"/>
      <c r="AF32" s="80" t="str">
        <f t="shared" si="49"/>
        <v/>
      </c>
      <c r="AG32" s="81" t="b">
        <f t="shared" si="10"/>
        <v>0</v>
      </c>
      <c r="AH32" s="82"/>
      <c r="AI32" s="83" t="str">
        <f t="shared" si="11"/>
        <v/>
      </c>
      <c r="AJ32" s="20"/>
      <c r="AK32" s="124"/>
      <c r="AL32" s="124"/>
      <c r="AM32" s="186"/>
      <c r="AN32" s="186"/>
      <c r="AO32" s="114" t="str">
        <f t="shared" si="51"/>
        <v/>
      </c>
      <c r="AP32" s="85" t="str">
        <f t="shared" si="12"/>
        <v/>
      </c>
      <c r="AQ32" s="85" t="str">
        <f>IFERROR(VLOOKUP($Q32,Folha1!$Y$2:$AC$46,5,FALSE),"")</f>
        <v/>
      </c>
      <c r="AR32" s="86" t="b">
        <f t="shared" si="52"/>
        <v>0</v>
      </c>
      <c r="AS32" s="5"/>
      <c r="AT32" s="88" t="str">
        <f>IFERROR(VLOOKUP($Q32,Folha1!$AG$2:$AH$32,2,FALSE),"")</f>
        <v/>
      </c>
      <c r="AU32" s="89" t="b">
        <f t="shared" si="1"/>
        <v>0</v>
      </c>
      <c r="AV32" s="107"/>
      <c r="AW32" s="91" t="b">
        <f t="shared" si="2"/>
        <v>0</v>
      </c>
      <c r="AX32" s="92">
        <f t="shared" si="3"/>
        <v>0</v>
      </c>
      <c r="AY32" s="93" t="str">
        <f t="shared" si="50"/>
        <v/>
      </c>
      <c r="AZ32" s="102"/>
      <c r="BA32" s="95" t="str">
        <f t="shared" si="4"/>
        <v/>
      </c>
      <c r="BB32" s="5"/>
      <c r="BC32" s="84"/>
      <c r="BD32" s="85"/>
      <c r="BE32" s="95"/>
      <c r="BF32" s="108"/>
      <c r="BG32" s="91"/>
      <c r="BH32" s="102" t="str">
        <f t="shared" si="5"/>
        <v/>
      </c>
      <c r="BI32" s="103" t="str">
        <f t="shared" si="13"/>
        <v/>
      </c>
      <c r="BJ32" s="93" t="str">
        <f t="shared" si="6"/>
        <v/>
      </c>
      <c r="BK32" s="5" t="b">
        <f t="shared" si="14"/>
        <v>0</v>
      </c>
      <c r="BL32" s="5" t="b">
        <f t="shared" si="15"/>
        <v>0</v>
      </c>
      <c r="BM32" s="5" t="str">
        <f t="shared" si="16"/>
        <v/>
      </c>
      <c r="BN32" s="2" t="str">
        <f>IFERROR(INDEX(Folha1!$AL$2:$AL$121,MATCH('Ficha de Candidatura'!$Q32,Folha1!$AJ$2:$AJ$121,0)),"")</f>
        <v/>
      </c>
      <c r="BO32" s="2" t="str">
        <f>IFERROR(INDEX(Folha1!$AM$2:$AM$121,MATCH('Ficha de Candidatura'!$Q32,Folha1!$AJ$2:$AJ$121,0)),"")</f>
        <v/>
      </c>
      <c r="BP32" s="2" t="str">
        <f>IFERROR(INDEX(Folha1!$AM$2:$AM$121,MATCH('Ficha de Candidatura'!$BM32,Folha1!$AJ$2:$AJ$121,0)),"")</f>
        <v/>
      </c>
      <c r="BQ32" s="2" t="str">
        <f>IFERROR(INDEX(Folha1!$AK$3:$AK$121,MATCH('Ficha de Candidatura'!Q32,Folha1!$AJ$3:$AJ$121,0)),"")</f>
        <v/>
      </c>
      <c r="BR32" s="3" t="s">
        <v>6243</v>
      </c>
      <c r="BS32" s="2" t="str">
        <f t="shared" si="17"/>
        <v/>
      </c>
      <c r="BT32" s="2" t="str">
        <f t="shared" si="18"/>
        <v/>
      </c>
      <c r="BU32" s="2" t="str">
        <f t="shared" si="19"/>
        <v/>
      </c>
      <c r="BV32" s="2" t="str">
        <f t="shared" si="20"/>
        <v/>
      </c>
      <c r="BW32" s="2" t="str">
        <f t="shared" si="21"/>
        <v/>
      </c>
      <c r="BX32" s="2" t="str">
        <f t="shared" si="22"/>
        <v/>
      </c>
      <c r="BY32" s="2" t="str">
        <f t="shared" si="23"/>
        <v/>
      </c>
      <c r="BZ32" s="2" t="str">
        <f t="shared" si="24"/>
        <v/>
      </c>
      <c r="CA32" s="2" t="str">
        <f t="shared" si="25"/>
        <v/>
      </c>
      <c r="CB32" s="2" t="str">
        <f t="shared" si="53"/>
        <v/>
      </c>
      <c r="CC32" s="2" t="str">
        <f t="shared" si="27"/>
        <v/>
      </c>
      <c r="CD32" s="2" t="str">
        <f t="shared" si="28"/>
        <v/>
      </c>
      <c r="CE32" s="2" t="str">
        <f t="shared" si="29"/>
        <v/>
      </c>
      <c r="CF32" s="2" t="str">
        <f t="shared" si="30"/>
        <v/>
      </c>
      <c r="CG32" s="2" t="str">
        <f t="shared" si="31"/>
        <v/>
      </c>
      <c r="CH32" s="2" t="str">
        <f t="shared" si="32"/>
        <v/>
      </c>
      <c r="CI32" s="2" t="str">
        <f t="shared" si="33"/>
        <v/>
      </c>
      <c r="CJ32" s="2" t="str">
        <f t="shared" si="34"/>
        <v/>
      </c>
      <c r="CK32" s="2" t="str">
        <f t="shared" si="35"/>
        <v/>
      </c>
      <c r="CL32" s="2" t="str">
        <f t="shared" si="36"/>
        <v/>
      </c>
      <c r="CM32" s="2" t="str">
        <f t="shared" si="37"/>
        <v/>
      </c>
      <c r="CN32" s="2" t="str">
        <f t="shared" si="38"/>
        <v/>
      </c>
      <c r="CO32" s="2" t="str">
        <f t="shared" si="39"/>
        <v/>
      </c>
      <c r="CP32" s="2" t="str">
        <f t="shared" si="40"/>
        <v/>
      </c>
      <c r="CQ32" s="2" t="str">
        <f t="shared" si="41"/>
        <v/>
      </c>
      <c r="CR32" s="2" t="str">
        <f t="shared" si="42"/>
        <v/>
      </c>
      <c r="CS32" s="2" t="str">
        <f t="shared" si="43"/>
        <v/>
      </c>
      <c r="CT32" s="2" t="str">
        <f t="shared" si="44"/>
        <v/>
      </c>
      <c r="CU32" s="2" t="str">
        <f t="shared" si="45"/>
        <v/>
      </c>
      <c r="CV32" s="2" t="str">
        <f t="shared" si="46"/>
        <v/>
      </c>
      <c r="CW32" s="2">
        <f t="shared" si="47"/>
        <v>0</v>
      </c>
    </row>
    <row r="33" spans="4:101" ht="17.5" customHeight="1" x14ac:dyDescent="0.35">
      <c r="D33" s="139"/>
      <c r="F33" s="2" t="str">
        <f>IFERROR(VLOOKUP($P33,'Escolas 23-24'!C25:$H$5370,6,FALSE),"")</f>
        <v/>
      </c>
      <c r="G33" s="2" t="str">
        <f t="shared" si="0"/>
        <v/>
      </c>
      <c r="H33" s="5" t="str">
        <f t="shared" si="7"/>
        <v/>
      </c>
      <c r="I33" s="74" t="str">
        <f>IF($E4="","",IF($D$11&gt;=23,"23ª",""))</f>
        <v/>
      </c>
      <c r="J33" s="74" t="str">
        <f>IF($D$11&gt;=23,J11,"")</f>
        <v/>
      </c>
      <c r="K33" s="74" t="str">
        <f>IF($D$11&gt;=23,$E$4,"")</f>
        <v/>
      </c>
      <c r="L33" s="74" t="str">
        <f>IF($D$11&gt;=23,$E$5,"")</f>
        <v/>
      </c>
      <c r="M33" s="20"/>
      <c r="N33" s="74" t="str">
        <f>IFERROR(IF($D$11&gt;=23,INDEX(DGEEC,MATCH('Ficha de Candidatura'!$M33,'Escolas 23-24'!$B$4:$B$5370,0)),""),"")</f>
        <v/>
      </c>
      <c r="O33" s="74" t="str">
        <f>IFERROR(IF($D$11&gt;=23,INDEX('Escolas 23-24'!$D$4:$D$5370,MATCH('Ficha de Candidatura'!$M33,'Escolas 23-24'!$B$4:$B$5370,0)),""),"")</f>
        <v/>
      </c>
      <c r="P33" s="74" t="str">
        <f>IFERROR(INDEX('Escolas 23-24'!$C$4:$C$5370,MATCH('Ficha de Candidatura'!$O33,'Escolas 23-24'!$D$4:$D$5370,0)),"")</f>
        <v/>
      </c>
      <c r="Q33" s="20"/>
      <c r="R33" s="20"/>
      <c r="S33" s="20"/>
      <c r="T33" s="20"/>
      <c r="U33" s="74" t="str">
        <f>IFERROR(VLOOKUP($Q33,Folha1!$Y$1:$AA$46,3,FALSE),"")</f>
        <v/>
      </c>
      <c r="V33" s="75" t="str">
        <f t="shared" si="8"/>
        <v/>
      </c>
      <c r="W33" s="124"/>
      <c r="X33" s="104"/>
      <c r="Y33" s="83"/>
      <c r="Z33" s="78" t="str">
        <f>IFERROR(VLOOKUP($Q33,Folha1!$Y$1:$AB$45,4),"")</f>
        <v/>
      </c>
      <c r="AA33" s="105"/>
      <c r="AB33" s="80" t="str">
        <f t="shared" si="48"/>
        <v/>
      </c>
      <c r="AC33" s="81" t="b">
        <f t="shared" si="9"/>
        <v>0</v>
      </c>
      <c r="AD33" s="106"/>
      <c r="AE33" s="77"/>
      <c r="AF33" s="80" t="str">
        <f t="shared" si="49"/>
        <v/>
      </c>
      <c r="AG33" s="81" t="b">
        <f t="shared" si="10"/>
        <v>0</v>
      </c>
      <c r="AH33" s="82"/>
      <c r="AI33" s="83" t="str">
        <f t="shared" si="11"/>
        <v/>
      </c>
      <c r="AJ33" s="20"/>
      <c r="AK33" s="124"/>
      <c r="AL33" s="124"/>
      <c r="AM33" s="186"/>
      <c r="AN33" s="186"/>
      <c r="AO33" s="114" t="str">
        <f t="shared" si="51"/>
        <v/>
      </c>
      <c r="AP33" s="85" t="str">
        <f t="shared" si="12"/>
        <v/>
      </c>
      <c r="AQ33" s="85" t="str">
        <f>IFERROR(VLOOKUP($Q33,Folha1!$Y$2:$AC$46,5,FALSE),"")</f>
        <v/>
      </c>
      <c r="AR33" s="86" t="b">
        <f t="shared" si="52"/>
        <v>0</v>
      </c>
      <c r="AS33" s="5"/>
      <c r="AT33" s="88" t="str">
        <f>IFERROR(VLOOKUP($Q33,Folha1!$AG$2:$AH$32,2,FALSE),"")</f>
        <v/>
      </c>
      <c r="AU33" s="89" t="b">
        <f t="shared" si="1"/>
        <v>0</v>
      </c>
      <c r="AV33" s="107"/>
      <c r="AW33" s="91" t="b">
        <f t="shared" si="2"/>
        <v>0</v>
      </c>
      <c r="AX33" s="92">
        <f t="shared" si="3"/>
        <v>0</v>
      </c>
      <c r="AY33" s="93" t="str">
        <f t="shared" si="50"/>
        <v/>
      </c>
      <c r="AZ33" s="102"/>
      <c r="BA33" s="95" t="str">
        <f t="shared" si="4"/>
        <v/>
      </c>
      <c r="BB33" s="5"/>
      <c r="BC33" s="84"/>
      <c r="BD33" s="85"/>
      <c r="BE33" s="95"/>
      <c r="BF33" s="108"/>
      <c r="BG33" s="91"/>
      <c r="BH33" s="102" t="str">
        <f t="shared" si="5"/>
        <v/>
      </c>
      <c r="BI33" s="103" t="str">
        <f t="shared" si="13"/>
        <v/>
      </c>
      <c r="BJ33" s="93" t="str">
        <f t="shared" si="6"/>
        <v/>
      </c>
      <c r="BK33" s="5" t="b">
        <f t="shared" si="14"/>
        <v>0</v>
      </c>
      <c r="BL33" s="5" t="b">
        <f t="shared" si="15"/>
        <v>0</v>
      </c>
      <c r="BM33" s="5" t="str">
        <f t="shared" si="16"/>
        <v/>
      </c>
      <c r="BN33" s="2" t="str">
        <f>IFERROR(INDEX(Folha1!$AL$2:$AL$121,MATCH('Ficha de Candidatura'!$Q33,Folha1!$AJ$2:$AJ$121,0)),"")</f>
        <v/>
      </c>
      <c r="BO33" s="2" t="str">
        <f>IFERROR(INDEX(Folha1!$AM$2:$AM$121,MATCH('Ficha de Candidatura'!$Q33,Folha1!$AJ$2:$AJ$121,0)),"")</f>
        <v/>
      </c>
      <c r="BP33" s="2" t="str">
        <f>IFERROR(INDEX(Folha1!$AM$2:$AM$121,MATCH('Ficha de Candidatura'!$BM33,Folha1!$AJ$2:$AJ$121,0)),"")</f>
        <v/>
      </c>
      <c r="BQ33" s="2" t="str">
        <f>IFERROR(INDEX(Folha1!$AK$3:$AK$121,MATCH('Ficha de Candidatura'!Q33,Folha1!$AJ$3:$AJ$121,0)),"")</f>
        <v/>
      </c>
      <c r="BR33" s="3" t="s">
        <v>6244</v>
      </c>
      <c r="BS33" s="2" t="str">
        <f t="shared" si="17"/>
        <v/>
      </c>
      <c r="BT33" s="2" t="str">
        <f t="shared" si="18"/>
        <v/>
      </c>
      <c r="BU33" s="2" t="str">
        <f t="shared" si="19"/>
        <v/>
      </c>
      <c r="BV33" s="2" t="str">
        <f t="shared" si="20"/>
        <v/>
      </c>
      <c r="BW33" s="2" t="str">
        <f t="shared" si="21"/>
        <v/>
      </c>
      <c r="BX33" s="2" t="str">
        <f t="shared" si="22"/>
        <v/>
      </c>
      <c r="BY33" s="2" t="str">
        <f t="shared" si="23"/>
        <v/>
      </c>
      <c r="BZ33" s="2" t="str">
        <f t="shared" si="24"/>
        <v/>
      </c>
      <c r="CA33" s="2" t="str">
        <f t="shared" si="25"/>
        <v/>
      </c>
      <c r="CB33" s="2" t="str">
        <f t="shared" si="53"/>
        <v/>
      </c>
      <c r="CC33" s="2" t="str">
        <f t="shared" si="27"/>
        <v/>
      </c>
      <c r="CD33" s="2" t="str">
        <f t="shared" si="28"/>
        <v/>
      </c>
      <c r="CE33" s="2" t="str">
        <f t="shared" si="29"/>
        <v/>
      </c>
      <c r="CF33" s="2" t="str">
        <f t="shared" si="30"/>
        <v/>
      </c>
      <c r="CG33" s="2" t="str">
        <f t="shared" si="31"/>
        <v/>
      </c>
      <c r="CH33" s="2" t="str">
        <f t="shared" si="32"/>
        <v/>
      </c>
      <c r="CI33" s="2" t="str">
        <f t="shared" si="33"/>
        <v/>
      </c>
      <c r="CJ33" s="2" t="str">
        <f t="shared" si="34"/>
        <v/>
      </c>
      <c r="CK33" s="2" t="str">
        <f t="shared" si="35"/>
        <v/>
      </c>
      <c r="CL33" s="2" t="str">
        <f t="shared" si="36"/>
        <v/>
      </c>
      <c r="CM33" s="2" t="str">
        <f t="shared" si="37"/>
        <v/>
      </c>
      <c r="CN33" s="2" t="str">
        <f t="shared" si="38"/>
        <v/>
      </c>
      <c r="CO33" s="2" t="str">
        <f t="shared" si="39"/>
        <v/>
      </c>
      <c r="CP33" s="2" t="str">
        <f t="shared" si="40"/>
        <v/>
      </c>
      <c r="CQ33" s="2" t="str">
        <f t="shared" si="41"/>
        <v/>
      </c>
      <c r="CR33" s="2" t="str">
        <f t="shared" si="42"/>
        <v/>
      </c>
      <c r="CS33" s="2" t="str">
        <f t="shared" si="43"/>
        <v/>
      </c>
      <c r="CT33" s="2" t="str">
        <f t="shared" si="44"/>
        <v/>
      </c>
      <c r="CU33" s="2" t="str">
        <f t="shared" si="45"/>
        <v/>
      </c>
      <c r="CV33" s="2" t="str">
        <f t="shared" si="46"/>
        <v/>
      </c>
      <c r="CW33" s="2">
        <f t="shared" si="47"/>
        <v>0</v>
      </c>
    </row>
    <row r="34" spans="4:101" ht="17.5" customHeight="1" x14ac:dyDescent="0.35">
      <c r="D34" s="139"/>
      <c r="F34" s="2" t="str">
        <f>IFERROR(VLOOKUP($P34,'Escolas 23-24'!C26:$H$5370,6,FALSE),"")</f>
        <v/>
      </c>
      <c r="G34" s="2" t="str">
        <f t="shared" si="0"/>
        <v/>
      </c>
      <c r="H34" s="5" t="str">
        <f t="shared" si="7"/>
        <v/>
      </c>
      <c r="I34" s="74" t="str">
        <f>IF($E4="","",IF($D$11&gt;=24,"24ª",""))</f>
        <v/>
      </c>
      <c r="J34" s="74" t="str">
        <f>IF($D$11&gt;=24,J11,"")</f>
        <v/>
      </c>
      <c r="K34" s="74" t="str">
        <f>IF($D$11&gt;=24,$E$4,"")</f>
        <v/>
      </c>
      <c r="L34" s="74" t="str">
        <f>IF($D$11&gt;=24,$E$5,"")</f>
        <v/>
      </c>
      <c r="M34" s="20"/>
      <c r="N34" s="74" t="str">
        <f>IFERROR(IF($D$11&gt;=24,INDEX(DGEEC,MATCH('Ficha de Candidatura'!$M34,'Escolas 23-24'!$B$4:$B$5370,0)),""),"")</f>
        <v/>
      </c>
      <c r="O34" s="74" t="str">
        <f>IFERROR(IF($D$11&gt;=24,INDEX('Escolas 23-24'!$D$4:$D$5370,MATCH('Ficha de Candidatura'!$M34,'Escolas 23-24'!$B$4:$B$5370,0)),""),"")</f>
        <v/>
      </c>
      <c r="P34" s="74" t="str">
        <f>IFERROR(INDEX('Escolas 23-24'!$C$4:$C$5370,MATCH('Ficha de Candidatura'!$O34,'Escolas 23-24'!$D$4:$D$5370,0)),"")</f>
        <v/>
      </c>
      <c r="Q34" s="20"/>
      <c r="R34" s="20"/>
      <c r="S34" s="20"/>
      <c r="T34" s="20"/>
      <c r="U34" s="74" t="str">
        <f>IFERROR(VLOOKUP($Q34,Folha1!$Y$1:$AA$46,3,FALSE),"")</f>
        <v/>
      </c>
      <c r="V34" s="75" t="str">
        <f t="shared" si="8"/>
        <v/>
      </c>
      <c r="W34" s="124"/>
      <c r="X34" s="104"/>
      <c r="Y34" s="83"/>
      <c r="Z34" s="78" t="str">
        <f>IFERROR(VLOOKUP($Q34,Folha1!$Y$1:$AB$45,4),"")</f>
        <v/>
      </c>
      <c r="AA34" s="105"/>
      <c r="AB34" s="80" t="str">
        <f t="shared" si="48"/>
        <v/>
      </c>
      <c r="AC34" s="81" t="b">
        <f t="shared" si="9"/>
        <v>0</v>
      </c>
      <c r="AD34" s="106"/>
      <c r="AE34" s="77"/>
      <c r="AF34" s="80" t="str">
        <f t="shared" si="49"/>
        <v/>
      </c>
      <c r="AG34" s="81" t="b">
        <f t="shared" si="10"/>
        <v>0</v>
      </c>
      <c r="AH34" s="82"/>
      <c r="AI34" s="83" t="str">
        <f t="shared" si="11"/>
        <v/>
      </c>
      <c r="AJ34" s="20"/>
      <c r="AK34" s="124"/>
      <c r="AL34" s="124"/>
      <c r="AM34" s="186"/>
      <c r="AN34" s="186"/>
      <c r="AO34" s="114" t="str">
        <f t="shared" si="51"/>
        <v/>
      </c>
      <c r="AP34" s="85" t="str">
        <f t="shared" si="12"/>
        <v/>
      </c>
      <c r="AQ34" s="85" t="str">
        <f>IFERROR(VLOOKUP($Q34,Folha1!$Y$2:$AC$46,5,FALSE),"")</f>
        <v/>
      </c>
      <c r="AR34" s="86" t="b">
        <f t="shared" si="52"/>
        <v>0</v>
      </c>
      <c r="AS34" s="5"/>
      <c r="AT34" s="88" t="str">
        <f>IFERROR(VLOOKUP($Q34,Folha1!$AG$2:$AH$32,2,FALSE),"")</f>
        <v/>
      </c>
      <c r="AU34" s="89" t="b">
        <f t="shared" si="1"/>
        <v>0</v>
      </c>
      <c r="AV34" s="107"/>
      <c r="AW34" s="91" t="b">
        <f t="shared" si="2"/>
        <v>0</v>
      </c>
      <c r="AX34" s="92">
        <f t="shared" si="3"/>
        <v>0</v>
      </c>
      <c r="AY34" s="93" t="str">
        <f t="shared" si="50"/>
        <v/>
      </c>
      <c r="AZ34" s="102"/>
      <c r="BA34" s="95" t="str">
        <f t="shared" si="4"/>
        <v/>
      </c>
      <c r="BB34" s="5"/>
      <c r="BC34" s="84"/>
      <c r="BD34" s="85"/>
      <c r="BE34" s="95"/>
      <c r="BF34" s="108"/>
      <c r="BG34" s="91"/>
      <c r="BH34" s="102" t="str">
        <f t="shared" si="5"/>
        <v/>
      </c>
      <c r="BI34" s="103" t="str">
        <f t="shared" si="13"/>
        <v/>
      </c>
      <c r="BJ34" s="93" t="str">
        <f t="shared" si="6"/>
        <v/>
      </c>
      <c r="BK34" s="5" t="b">
        <f t="shared" si="14"/>
        <v>0</v>
      </c>
      <c r="BL34" s="5" t="b">
        <f t="shared" si="15"/>
        <v>0</v>
      </c>
      <c r="BM34" s="5" t="str">
        <f t="shared" si="16"/>
        <v/>
      </c>
      <c r="BN34" s="2" t="str">
        <f>IFERROR(INDEX(Folha1!$AL$2:$AL$121,MATCH('Ficha de Candidatura'!$Q34,Folha1!$AJ$2:$AJ$121,0)),"")</f>
        <v/>
      </c>
      <c r="BO34" s="2" t="str">
        <f>IFERROR(INDEX(Folha1!$AM$2:$AM$121,MATCH('Ficha de Candidatura'!$Q34,Folha1!$AJ$2:$AJ$121,0)),"")</f>
        <v/>
      </c>
      <c r="BP34" s="2" t="str">
        <f>IFERROR(INDEX(Folha1!$AM$2:$AM$121,MATCH('Ficha de Candidatura'!$BM34,Folha1!$AJ$2:$AJ$121,0)),"")</f>
        <v/>
      </c>
      <c r="BQ34" s="2" t="str">
        <f>IFERROR(INDEX(Folha1!$AK$3:$AK$121,MATCH('Ficha de Candidatura'!Q34,Folha1!$AJ$3:$AJ$121,0)),"")</f>
        <v/>
      </c>
      <c r="BR34" s="3"/>
    </row>
    <row r="35" spans="4:101" ht="17.5" customHeight="1" x14ac:dyDescent="0.35">
      <c r="F35" s="2" t="str">
        <f>IFERROR(VLOOKUP($P35,'Escolas 23-24'!C27:$H$5370,6,FALSE),"")</f>
        <v/>
      </c>
      <c r="G35" s="2" t="str">
        <f t="shared" si="0"/>
        <v/>
      </c>
      <c r="H35" s="5" t="str">
        <f t="shared" si="7"/>
        <v/>
      </c>
      <c r="I35" s="74" t="str">
        <f>IF($E4="","",IF($D$11&gt;=25,"25ª",""))</f>
        <v/>
      </c>
      <c r="J35" s="74" t="str">
        <f>IF($D$11&gt;=25,J11,"")</f>
        <v/>
      </c>
      <c r="K35" s="74" t="str">
        <f>IF($D$11&gt;=25,$E$4,"")</f>
        <v/>
      </c>
      <c r="L35" s="74" t="str">
        <f>IF($D$11&gt;=25,$E$5,"")</f>
        <v/>
      </c>
      <c r="M35" s="20"/>
      <c r="N35" s="74" t="str">
        <f>IFERROR(IF($D$11&gt;=25,INDEX(DGEEC,MATCH('Ficha de Candidatura'!$M35,'Escolas 23-24'!$B$4:$B$5370,0)),""),"")</f>
        <v/>
      </c>
      <c r="O35" s="74" t="str">
        <f>IFERROR(IF($D$11&gt;=25,INDEX('Escolas 23-24'!$D$4:$D$5370,MATCH('Ficha de Candidatura'!$M35,'Escolas 23-24'!$B$4:$B$5370,0)),""),"")</f>
        <v/>
      </c>
      <c r="P35" s="74" t="str">
        <f>IFERROR(INDEX('Escolas 23-24'!$C$4:$C$5370,MATCH('Ficha de Candidatura'!$O35,'Escolas 23-24'!$D$4:$D$5370,0)),"")</f>
        <v/>
      </c>
      <c r="Q35" s="20"/>
      <c r="R35" s="20"/>
      <c r="S35" s="20"/>
      <c r="T35" s="20"/>
      <c r="U35" s="74" t="str">
        <f>IFERROR(VLOOKUP($Q35,Folha1!$Y$1:$AA$46,3,FALSE),"")</f>
        <v/>
      </c>
      <c r="V35" s="75" t="str">
        <f t="shared" si="8"/>
        <v/>
      </c>
      <c r="W35" s="124"/>
      <c r="X35" s="104"/>
      <c r="Y35" s="83"/>
      <c r="Z35" s="78" t="str">
        <f>IFERROR(VLOOKUP($Q35,Folha1!$Y$1:$AB$45,4),"")</f>
        <v/>
      </c>
      <c r="AA35" s="105"/>
      <c r="AB35" s="80" t="str">
        <f t="shared" si="48"/>
        <v/>
      </c>
      <c r="AC35" s="81" t="b">
        <f t="shared" si="9"/>
        <v>0</v>
      </c>
      <c r="AD35" s="106"/>
      <c r="AE35" s="77"/>
      <c r="AF35" s="80" t="str">
        <f t="shared" si="49"/>
        <v/>
      </c>
      <c r="AG35" s="81" t="b">
        <f t="shared" si="10"/>
        <v>0</v>
      </c>
      <c r="AH35" s="82"/>
      <c r="AI35" s="83" t="str">
        <f t="shared" si="11"/>
        <v/>
      </c>
      <c r="AJ35" s="20"/>
      <c r="AK35" s="124"/>
      <c r="AL35" s="124"/>
      <c r="AM35" s="186"/>
      <c r="AN35" s="186"/>
      <c r="AO35" s="114" t="str">
        <f t="shared" si="51"/>
        <v/>
      </c>
      <c r="AP35" s="85" t="str">
        <f t="shared" si="12"/>
        <v/>
      </c>
      <c r="AQ35" s="85" t="str">
        <f>IFERROR(VLOOKUP($Q35,Folha1!$Y$2:$AC$46,5,FALSE),"")</f>
        <v/>
      </c>
      <c r="AR35" s="86" t="b">
        <f t="shared" si="52"/>
        <v>0</v>
      </c>
      <c r="AS35" s="5"/>
      <c r="AT35" s="88" t="str">
        <f>IFERROR(VLOOKUP($Q35,Folha1!$AG$2:$AH$32,2,FALSE),"")</f>
        <v/>
      </c>
      <c r="AU35" s="89" t="b">
        <f t="shared" si="1"/>
        <v>0</v>
      </c>
      <c r="AV35" s="107"/>
      <c r="AW35" s="91" t="b">
        <f t="shared" si="2"/>
        <v>0</v>
      </c>
      <c r="AX35" s="92">
        <f t="shared" si="3"/>
        <v>0</v>
      </c>
      <c r="AY35" s="93" t="str">
        <f t="shared" si="50"/>
        <v/>
      </c>
      <c r="AZ35" s="102"/>
      <c r="BA35" s="95" t="str">
        <f t="shared" si="4"/>
        <v/>
      </c>
      <c r="BB35" s="5"/>
      <c r="BC35" s="84"/>
      <c r="BD35" s="85"/>
      <c r="BE35" s="95"/>
      <c r="BF35" s="108"/>
      <c r="BG35" s="91"/>
      <c r="BH35" s="102" t="str">
        <f t="shared" si="5"/>
        <v/>
      </c>
      <c r="BI35" s="103" t="str">
        <f t="shared" si="13"/>
        <v/>
      </c>
      <c r="BJ35" s="93" t="str">
        <f t="shared" si="6"/>
        <v/>
      </c>
      <c r="BK35" s="5" t="b">
        <f t="shared" si="14"/>
        <v>0</v>
      </c>
      <c r="BL35" s="5" t="b">
        <f t="shared" si="15"/>
        <v>0</v>
      </c>
      <c r="BM35" s="5" t="str">
        <f t="shared" si="16"/>
        <v/>
      </c>
      <c r="BN35" s="2" t="str">
        <f>IFERROR(INDEX(Folha1!$AL$2:$AL$121,MATCH('Ficha de Candidatura'!$Q35,Folha1!$AJ$2:$AJ$121,0)),"")</f>
        <v/>
      </c>
      <c r="BO35" s="2" t="str">
        <f>IFERROR(INDEX(Folha1!$AM$2:$AM$121,MATCH('Ficha de Candidatura'!$Q35,Folha1!$AJ$2:$AJ$121,0)),"")</f>
        <v/>
      </c>
      <c r="BP35" s="2" t="str">
        <f>IFERROR(INDEX(Folha1!$AM$2:$AM$121,MATCH('Ficha de Candidatura'!$BM35,Folha1!$AJ$2:$AJ$121,0)),"")</f>
        <v/>
      </c>
      <c r="BQ35" s="2" t="str">
        <f>IFERROR(INDEX(Folha1!$AK$3:$AK$121,MATCH('Ficha de Candidatura'!Q35,Folha1!$AJ$3:$AJ$121,0)),"")</f>
        <v/>
      </c>
      <c r="BR35" s="3" t="s">
        <v>6245</v>
      </c>
      <c r="BS35" s="2" t="str">
        <f t="shared" si="17"/>
        <v/>
      </c>
      <c r="BT35" s="2" t="str">
        <f t="shared" si="18"/>
        <v/>
      </c>
      <c r="BU35" s="2" t="str">
        <f t="shared" si="19"/>
        <v/>
      </c>
      <c r="BV35" s="2" t="str">
        <f t="shared" si="20"/>
        <v/>
      </c>
      <c r="BW35" s="2" t="str">
        <f t="shared" si="21"/>
        <v/>
      </c>
      <c r="BX35" s="2" t="str">
        <f t="shared" si="22"/>
        <v/>
      </c>
      <c r="BY35" s="2" t="str">
        <f t="shared" si="23"/>
        <v/>
      </c>
      <c r="BZ35" s="2" t="str">
        <f t="shared" si="24"/>
        <v/>
      </c>
      <c r="CA35" s="2" t="str">
        <f t="shared" si="25"/>
        <v/>
      </c>
      <c r="CB35" s="2" t="str">
        <f t="shared" ref="CB35:CB42" si="54">IF($BR35=$AO$20,1,"")</f>
        <v/>
      </c>
      <c r="CC35" s="2" t="str">
        <f t="shared" si="27"/>
        <v/>
      </c>
      <c r="CD35" s="2" t="str">
        <f t="shared" si="28"/>
        <v/>
      </c>
      <c r="CE35" s="2" t="str">
        <f t="shared" si="29"/>
        <v/>
      </c>
      <c r="CF35" s="2" t="str">
        <f t="shared" si="30"/>
        <v/>
      </c>
      <c r="CG35" s="2" t="str">
        <f t="shared" si="31"/>
        <v/>
      </c>
      <c r="CH35" s="2" t="str">
        <f t="shared" si="32"/>
        <v/>
      </c>
      <c r="CI35" s="2" t="str">
        <f t="shared" si="33"/>
        <v/>
      </c>
      <c r="CJ35" s="2" t="str">
        <f t="shared" si="34"/>
        <v/>
      </c>
      <c r="CK35" s="2" t="str">
        <f t="shared" si="35"/>
        <v/>
      </c>
      <c r="CL35" s="2" t="str">
        <f t="shared" si="36"/>
        <v/>
      </c>
      <c r="CM35" s="2" t="str">
        <f t="shared" si="37"/>
        <v/>
      </c>
      <c r="CN35" s="2" t="str">
        <f t="shared" si="38"/>
        <v/>
      </c>
      <c r="CO35" s="2" t="str">
        <f t="shared" si="39"/>
        <v/>
      </c>
      <c r="CP35" s="2" t="str">
        <f t="shared" si="40"/>
        <v/>
      </c>
      <c r="CQ35" s="2" t="str">
        <f t="shared" si="41"/>
        <v/>
      </c>
      <c r="CR35" s="2" t="str">
        <f t="shared" si="42"/>
        <v/>
      </c>
      <c r="CS35" s="2" t="str">
        <f t="shared" si="43"/>
        <v/>
      </c>
      <c r="CT35" s="2" t="str">
        <f t="shared" si="44"/>
        <v/>
      </c>
      <c r="CU35" s="2" t="str">
        <f t="shared" si="45"/>
        <v/>
      </c>
      <c r="CV35" s="2" t="str">
        <f t="shared" si="46"/>
        <v/>
      </c>
      <c r="CW35" s="2">
        <f t="shared" si="47"/>
        <v>0</v>
      </c>
    </row>
    <row r="36" spans="4:101" ht="17.5" customHeight="1" x14ac:dyDescent="0.35">
      <c r="F36" s="2" t="str">
        <f>IFERROR(VLOOKUP($P36,'Escolas 23-24'!C28:$H$5370,6,FALSE),"")</f>
        <v/>
      </c>
      <c r="G36" s="2" t="str">
        <f t="shared" si="0"/>
        <v/>
      </c>
      <c r="H36" s="5" t="str">
        <f t="shared" si="7"/>
        <v/>
      </c>
      <c r="I36" s="74" t="str">
        <f>IF($E4="","",IF($D$11&gt;=26,"26ª",""))</f>
        <v/>
      </c>
      <c r="J36" s="74" t="str">
        <f>IF($D$11&gt;=26,J11,"")</f>
        <v/>
      </c>
      <c r="K36" s="74" t="str">
        <f>IF($D$11&gt;=26,$E$4,"")</f>
        <v/>
      </c>
      <c r="L36" s="74" t="str">
        <f>IF($D$11&gt;=26,$E$5,"")</f>
        <v/>
      </c>
      <c r="M36" s="20"/>
      <c r="N36" s="74" t="str">
        <f>IFERROR(IF($D$11&gt;=26,INDEX(DGEEC,MATCH('Ficha de Candidatura'!$M36,'Escolas 23-24'!$B$4:$B$5370,0)),""),"")</f>
        <v/>
      </c>
      <c r="O36" s="74" t="str">
        <f>IFERROR(IF($D$11&gt;=26,INDEX('Escolas 23-24'!$D$4:$D$5370,MATCH('Ficha de Candidatura'!$M36,'Escolas 23-24'!$B$4:$B$5370,0)),""),"")</f>
        <v/>
      </c>
      <c r="P36" s="74" t="str">
        <f>IFERROR(INDEX('Escolas 23-24'!$C$4:$C$5370,MATCH('Ficha de Candidatura'!$O36,'Escolas 23-24'!$D$4:$D$5370,0)),"")</f>
        <v/>
      </c>
      <c r="Q36" s="20"/>
      <c r="R36" s="20"/>
      <c r="S36" s="20"/>
      <c r="T36" s="20"/>
      <c r="U36" s="74" t="str">
        <f>IFERROR(VLOOKUP($Q36,Folha1!$Y$1:$AA$46,3,FALSE),"")</f>
        <v/>
      </c>
      <c r="V36" s="75" t="str">
        <f t="shared" si="8"/>
        <v/>
      </c>
      <c r="W36" s="124"/>
      <c r="X36" s="104"/>
      <c r="Y36" s="83"/>
      <c r="Z36" s="78" t="str">
        <f>IFERROR(VLOOKUP($Q36,Folha1!$Y$1:$AB$45,4),"")</f>
        <v/>
      </c>
      <c r="AA36" s="105"/>
      <c r="AB36" s="80" t="str">
        <f t="shared" si="48"/>
        <v/>
      </c>
      <c r="AC36" s="81" t="b">
        <f t="shared" si="9"/>
        <v>0</v>
      </c>
      <c r="AD36" s="106"/>
      <c r="AE36" s="77"/>
      <c r="AF36" s="80" t="str">
        <f t="shared" si="49"/>
        <v/>
      </c>
      <c r="AG36" s="81" t="b">
        <f t="shared" si="10"/>
        <v>0</v>
      </c>
      <c r="AH36" s="82"/>
      <c r="AI36" s="83" t="str">
        <f t="shared" si="11"/>
        <v/>
      </c>
      <c r="AJ36" s="20"/>
      <c r="AK36" s="124"/>
      <c r="AL36" s="124"/>
      <c r="AM36" s="186"/>
      <c r="AN36" s="186"/>
      <c r="AO36" s="114" t="str">
        <f t="shared" si="51"/>
        <v/>
      </c>
      <c r="AP36" s="85" t="str">
        <f t="shared" si="12"/>
        <v/>
      </c>
      <c r="AQ36" s="85" t="str">
        <f>IFERROR(VLOOKUP($Q36,Folha1!$Y$2:$AC$46,5,FALSE),"")</f>
        <v/>
      </c>
      <c r="AR36" s="86" t="b">
        <f t="shared" si="52"/>
        <v>0</v>
      </c>
      <c r="AS36" s="5"/>
      <c r="AT36" s="88" t="str">
        <f>IFERROR(VLOOKUP($Q36,Folha1!$AG$2:$AH$32,2,FALSE),"")</f>
        <v/>
      </c>
      <c r="AU36" s="89" t="b">
        <f t="shared" si="1"/>
        <v>0</v>
      </c>
      <c r="AV36" s="107"/>
      <c r="AW36" s="91" t="b">
        <f t="shared" si="2"/>
        <v>0</v>
      </c>
      <c r="AX36" s="92">
        <f t="shared" si="3"/>
        <v>0</v>
      </c>
      <c r="AY36" s="93" t="str">
        <f t="shared" si="50"/>
        <v/>
      </c>
      <c r="AZ36" s="102"/>
      <c r="BA36" s="95" t="str">
        <f t="shared" si="4"/>
        <v/>
      </c>
      <c r="BB36" s="5"/>
      <c r="BC36" s="84"/>
      <c r="BD36" s="85"/>
      <c r="BE36" s="95"/>
      <c r="BF36" s="108"/>
      <c r="BG36" s="91"/>
      <c r="BH36" s="102" t="str">
        <f t="shared" si="5"/>
        <v/>
      </c>
      <c r="BI36" s="103" t="str">
        <f t="shared" si="13"/>
        <v/>
      </c>
      <c r="BJ36" s="93" t="str">
        <f t="shared" si="6"/>
        <v/>
      </c>
      <c r="BK36" s="5" t="b">
        <f t="shared" si="14"/>
        <v>0</v>
      </c>
      <c r="BL36" s="5" t="b">
        <f t="shared" si="15"/>
        <v>0</v>
      </c>
      <c r="BM36" s="5" t="str">
        <f t="shared" si="16"/>
        <v/>
      </c>
      <c r="BN36" s="2" t="str">
        <f>IFERROR(INDEX(Folha1!$AL$2:$AL$121,MATCH('Ficha de Candidatura'!$Q36,Folha1!$AJ$2:$AJ$121,0)),"")</f>
        <v/>
      </c>
      <c r="BO36" s="2" t="str">
        <f>IFERROR(INDEX(Folha1!$AM$2:$AM$121,MATCH('Ficha de Candidatura'!$Q36,Folha1!$AJ$2:$AJ$121,0)),"")</f>
        <v/>
      </c>
      <c r="BP36" s="2" t="str">
        <f>IFERROR(INDEX(Folha1!$AM$2:$AM$121,MATCH('Ficha de Candidatura'!$BM36,Folha1!$AJ$2:$AJ$121,0)),"")</f>
        <v/>
      </c>
      <c r="BQ36" s="2" t="str">
        <f>IFERROR(INDEX(Folha1!$AK$3:$AK$121,MATCH('Ficha de Candidatura'!Q36,Folha1!$AJ$3:$AJ$121,0)),"")</f>
        <v/>
      </c>
      <c r="BR36" s="3" t="s">
        <v>6246</v>
      </c>
      <c r="BS36" s="2" t="str">
        <f t="shared" si="17"/>
        <v/>
      </c>
      <c r="BT36" s="2" t="str">
        <f t="shared" si="18"/>
        <v/>
      </c>
      <c r="BU36" s="2" t="str">
        <f t="shared" si="19"/>
        <v/>
      </c>
      <c r="BV36" s="2" t="str">
        <f t="shared" si="20"/>
        <v/>
      </c>
      <c r="BW36" s="2" t="str">
        <f t="shared" si="21"/>
        <v/>
      </c>
      <c r="BX36" s="2" t="str">
        <f t="shared" si="22"/>
        <v/>
      </c>
      <c r="BY36" s="2" t="str">
        <f t="shared" si="23"/>
        <v/>
      </c>
      <c r="BZ36" s="2" t="str">
        <f t="shared" si="24"/>
        <v/>
      </c>
      <c r="CA36" s="2" t="str">
        <f t="shared" si="25"/>
        <v/>
      </c>
      <c r="CB36" s="2" t="str">
        <f t="shared" si="54"/>
        <v/>
      </c>
      <c r="CC36" s="2" t="str">
        <f t="shared" si="27"/>
        <v/>
      </c>
      <c r="CD36" s="2" t="str">
        <f t="shared" si="28"/>
        <v/>
      </c>
      <c r="CE36" s="2" t="str">
        <f t="shared" si="29"/>
        <v/>
      </c>
      <c r="CF36" s="2" t="str">
        <f t="shared" si="30"/>
        <v/>
      </c>
      <c r="CG36" s="2" t="str">
        <f t="shared" si="31"/>
        <v/>
      </c>
      <c r="CH36" s="2" t="str">
        <f t="shared" si="32"/>
        <v/>
      </c>
      <c r="CI36" s="2" t="str">
        <f t="shared" si="33"/>
        <v/>
      </c>
      <c r="CJ36" s="2" t="str">
        <f t="shared" si="34"/>
        <v/>
      </c>
      <c r="CK36" s="2" t="str">
        <f t="shared" si="35"/>
        <v/>
      </c>
      <c r="CL36" s="2" t="str">
        <f t="shared" si="36"/>
        <v/>
      </c>
      <c r="CM36" s="2" t="str">
        <f t="shared" si="37"/>
        <v/>
      </c>
      <c r="CN36" s="2" t="str">
        <f t="shared" si="38"/>
        <v/>
      </c>
      <c r="CO36" s="2" t="str">
        <f t="shared" si="39"/>
        <v/>
      </c>
      <c r="CP36" s="2" t="str">
        <f t="shared" si="40"/>
        <v/>
      </c>
      <c r="CQ36" s="2" t="str">
        <f t="shared" si="41"/>
        <v/>
      </c>
      <c r="CR36" s="2" t="str">
        <f t="shared" si="42"/>
        <v/>
      </c>
      <c r="CS36" s="2" t="str">
        <f t="shared" si="43"/>
        <v/>
      </c>
      <c r="CT36" s="2" t="str">
        <f t="shared" si="44"/>
        <v/>
      </c>
      <c r="CU36" s="2" t="str">
        <f t="shared" si="45"/>
        <v/>
      </c>
      <c r="CV36" s="2" t="str">
        <f t="shared" si="46"/>
        <v/>
      </c>
      <c r="CW36" s="2">
        <f t="shared" si="47"/>
        <v>0</v>
      </c>
    </row>
    <row r="37" spans="4:101" ht="17.5" customHeight="1" x14ac:dyDescent="0.35">
      <c r="F37" s="2" t="str">
        <f>IFERROR(VLOOKUP($P37,'Escolas 23-24'!C29:$H$5370,6,FALSE),"")</f>
        <v/>
      </c>
      <c r="G37" s="2" t="str">
        <f t="shared" si="0"/>
        <v/>
      </c>
      <c r="H37" s="5" t="str">
        <f t="shared" si="7"/>
        <v/>
      </c>
      <c r="I37" s="74" t="str">
        <f>IF($E4="","",IF($D$11&gt;=27,"27ª",""))</f>
        <v/>
      </c>
      <c r="J37" s="74" t="str">
        <f>IF($D$11&gt;=27,J11,"")</f>
        <v/>
      </c>
      <c r="K37" s="74" t="str">
        <f>IF($D$11&gt;=27,$E$4,"")</f>
        <v/>
      </c>
      <c r="L37" s="74" t="str">
        <f>IF($D$11&gt;=27,$E$5,"")</f>
        <v/>
      </c>
      <c r="M37" s="20"/>
      <c r="N37" s="74" t="str">
        <f>IFERROR(IF($D$11&gt;=27,INDEX(DGEEC,MATCH('Ficha de Candidatura'!$M37,'Escolas 23-24'!$B$4:$B$5370,0)),""),"")</f>
        <v/>
      </c>
      <c r="O37" s="74" t="str">
        <f>IFERROR(IF($D$11&gt;=27,INDEX('Escolas 23-24'!$D$4:$D$5370,MATCH('Ficha de Candidatura'!$M37,'Escolas 23-24'!$B$4:$B$5370,0)),""),"")</f>
        <v/>
      </c>
      <c r="P37" s="74" t="str">
        <f>IFERROR(INDEX('Escolas 23-24'!$C$4:$C$5370,MATCH('Ficha de Candidatura'!$O37,'Escolas 23-24'!$D$4:$D$5370,0)),"")</f>
        <v/>
      </c>
      <c r="Q37" s="20"/>
      <c r="R37" s="20"/>
      <c r="S37" s="20"/>
      <c r="T37" s="20"/>
      <c r="U37" s="74" t="str">
        <f>IFERROR(VLOOKUP($Q37,Folha1!$Y$1:$AA$46,3,FALSE),"")</f>
        <v/>
      </c>
      <c r="V37" s="75" t="str">
        <f t="shared" si="8"/>
        <v/>
      </c>
      <c r="W37" s="124"/>
      <c r="X37" s="104"/>
      <c r="Y37" s="83"/>
      <c r="Z37" s="78" t="str">
        <f>IFERROR(VLOOKUP($Q37,Folha1!$Y$1:$AB$45,4),"")</f>
        <v/>
      </c>
      <c r="AA37" s="105"/>
      <c r="AB37" s="80" t="str">
        <f t="shared" si="48"/>
        <v/>
      </c>
      <c r="AC37" s="81" t="b">
        <f t="shared" si="9"/>
        <v>0</v>
      </c>
      <c r="AD37" s="106"/>
      <c r="AE37" s="77"/>
      <c r="AF37" s="80" t="str">
        <f t="shared" si="49"/>
        <v/>
      </c>
      <c r="AG37" s="81" t="b">
        <f t="shared" si="10"/>
        <v>0</v>
      </c>
      <c r="AH37" s="82"/>
      <c r="AI37" s="83" t="str">
        <f t="shared" si="11"/>
        <v/>
      </c>
      <c r="AJ37" s="20"/>
      <c r="AK37" s="124"/>
      <c r="AL37" s="124"/>
      <c r="AM37" s="186"/>
      <c r="AN37" s="186"/>
      <c r="AO37" s="114" t="str">
        <f t="shared" si="51"/>
        <v/>
      </c>
      <c r="AP37" s="85" t="str">
        <f t="shared" si="12"/>
        <v/>
      </c>
      <c r="AQ37" s="85" t="str">
        <f>IFERROR(VLOOKUP($Q37,Folha1!$Y$2:$AC$46,5,FALSE),"")</f>
        <v/>
      </c>
      <c r="AR37" s="86" t="b">
        <f t="shared" si="52"/>
        <v>0</v>
      </c>
      <c r="AS37" s="5"/>
      <c r="AT37" s="88" t="str">
        <f>IFERROR(VLOOKUP($Q37,Folha1!$AG$2:$AH$32,2,FALSE),"")</f>
        <v/>
      </c>
      <c r="AU37" s="89" t="b">
        <f t="shared" si="1"/>
        <v>0</v>
      </c>
      <c r="AV37" s="107"/>
      <c r="AW37" s="91" t="b">
        <f t="shared" si="2"/>
        <v>0</v>
      </c>
      <c r="AX37" s="92">
        <f t="shared" si="3"/>
        <v>0</v>
      </c>
      <c r="AY37" s="93" t="str">
        <f t="shared" si="50"/>
        <v/>
      </c>
      <c r="AZ37" s="102"/>
      <c r="BA37" s="95" t="str">
        <f t="shared" si="4"/>
        <v/>
      </c>
      <c r="BB37" s="5"/>
      <c r="BC37" s="84"/>
      <c r="BD37" s="85"/>
      <c r="BE37" s="95"/>
      <c r="BF37" s="108"/>
      <c r="BG37" s="91"/>
      <c r="BH37" s="102" t="str">
        <f t="shared" si="5"/>
        <v/>
      </c>
      <c r="BI37" s="103" t="str">
        <f t="shared" si="13"/>
        <v/>
      </c>
      <c r="BJ37" s="93" t="str">
        <f t="shared" si="6"/>
        <v/>
      </c>
      <c r="BK37" s="5" t="b">
        <f t="shared" si="14"/>
        <v>0</v>
      </c>
      <c r="BL37" s="5" t="b">
        <f t="shared" si="15"/>
        <v>0</v>
      </c>
      <c r="BM37" s="5" t="str">
        <f t="shared" si="16"/>
        <v/>
      </c>
      <c r="BN37" s="2" t="str">
        <f>IFERROR(INDEX(Folha1!$AL$2:$AL$121,MATCH('Ficha de Candidatura'!$Q37,Folha1!$AJ$2:$AJ$121,0)),"")</f>
        <v/>
      </c>
      <c r="BO37" s="2" t="str">
        <f>IFERROR(INDEX(Folha1!$AM$2:$AM$121,MATCH('Ficha de Candidatura'!$Q37,Folha1!$AJ$2:$AJ$121,0)),"")</f>
        <v/>
      </c>
      <c r="BP37" s="2" t="str">
        <f>IFERROR(INDEX(Folha1!$AM$2:$AM$121,MATCH('Ficha de Candidatura'!$BM37,Folha1!$AJ$2:$AJ$121,0)),"")</f>
        <v/>
      </c>
      <c r="BQ37" s="2" t="str">
        <f>IFERROR(INDEX(Folha1!$AK$3:$AK$121,MATCH('Ficha de Candidatura'!Q37,Folha1!$AJ$3:$AJ$121,0)),"")</f>
        <v/>
      </c>
      <c r="BR37" s="3" t="s">
        <v>6247</v>
      </c>
      <c r="BS37" s="2" t="str">
        <f t="shared" si="17"/>
        <v/>
      </c>
      <c r="BT37" s="2" t="str">
        <f t="shared" si="18"/>
        <v/>
      </c>
      <c r="BU37" s="2" t="str">
        <f t="shared" si="19"/>
        <v/>
      </c>
      <c r="BV37" s="2" t="str">
        <f t="shared" si="20"/>
        <v/>
      </c>
      <c r="BW37" s="2" t="str">
        <f t="shared" si="21"/>
        <v/>
      </c>
      <c r="BX37" s="2" t="str">
        <f t="shared" si="22"/>
        <v/>
      </c>
      <c r="BY37" s="2" t="str">
        <f t="shared" si="23"/>
        <v/>
      </c>
      <c r="BZ37" s="2" t="str">
        <f t="shared" si="24"/>
        <v/>
      </c>
      <c r="CA37" s="2" t="str">
        <f t="shared" si="25"/>
        <v/>
      </c>
      <c r="CB37" s="2" t="str">
        <f t="shared" si="54"/>
        <v/>
      </c>
      <c r="CC37" s="2" t="str">
        <f t="shared" si="27"/>
        <v/>
      </c>
      <c r="CD37" s="2" t="str">
        <f t="shared" si="28"/>
        <v/>
      </c>
      <c r="CE37" s="2" t="str">
        <f t="shared" si="29"/>
        <v/>
      </c>
      <c r="CF37" s="2" t="str">
        <f t="shared" si="30"/>
        <v/>
      </c>
      <c r="CG37" s="2" t="str">
        <f t="shared" si="31"/>
        <v/>
      </c>
      <c r="CH37" s="2" t="str">
        <f t="shared" si="32"/>
        <v/>
      </c>
      <c r="CI37" s="2" t="str">
        <f t="shared" si="33"/>
        <v/>
      </c>
      <c r="CJ37" s="2" t="str">
        <f t="shared" si="34"/>
        <v/>
      </c>
      <c r="CK37" s="2" t="str">
        <f t="shared" si="35"/>
        <v/>
      </c>
      <c r="CL37" s="2" t="str">
        <f t="shared" si="36"/>
        <v/>
      </c>
      <c r="CM37" s="2" t="str">
        <f t="shared" si="37"/>
        <v/>
      </c>
      <c r="CN37" s="2" t="str">
        <f t="shared" si="38"/>
        <v/>
      </c>
      <c r="CO37" s="2" t="str">
        <f t="shared" si="39"/>
        <v/>
      </c>
      <c r="CP37" s="2" t="str">
        <f t="shared" si="40"/>
        <v/>
      </c>
      <c r="CQ37" s="2" t="str">
        <f t="shared" si="41"/>
        <v/>
      </c>
      <c r="CR37" s="2" t="str">
        <f t="shared" si="42"/>
        <v/>
      </c>
      <c r="CS37" s="2" t="str">
        <f t="shared" si="43"/>
        <v/>
      </c>
      <c r="CT37" s="2" t="str">
        <f t="shared" si="44"/>
        <v/>
      </c>
      <c r="CU37" s="2" t="str">
        <f t="shared" si="45"/>
        <v/>
      </c>
      <c r="CV37" s="2" t="str">
        <f t="shared" si="46"/>
        <v/>
      </c>
      <c r="CW37" s="2">
        <f t="shared" si="47"/>
        <v>0</v>
      </c>
    </row>
    <row r="38" spans="4:101" ht="17.5" customHeight="1" x14ac:dyDescent="0.35">
      <c r="F38" s="2" t="str">
        <f>IFERROR(VLOOKUP($P38,'Escolas 23-24'!C30:$H$5370,6,FALSE),"")</f>
        <v/>
      </c>
      <c r="G38" s="2" t="str">
        <f t="shared" si="0"/>
        <v/>
      </c>
      <c r="H38" s="5" t="str">
        <f t="shared" si="7"/>
        <v/>
      </c>
      <c r="I38" s="74" t="str">
        <f>IF($E4="","",IF($D$11&gt;=28,"28ª",""))</f>
        <v/>
      </c>
      <c r="J38" s="74" t="str">
        <f>IF($D$11&gt;=28,J11,"")</f>
        <v/>
      </c>
      <c r="K38" s="74" t="str">
        <f>IF($D$11&gt;=28,$E$4,"")</f>
        <v/>
      </c>
      <c r="L38" s="74" t="str">
        <f>IF($D$11&gt;=28,$E$5,"")</f>
        <v/>
      </c>
      <c r="M38" s="20"/>
      <c r="N38" s="74" t="str">
        <f>IFERROR(IF($D$11&gt;=28,INDEX(DGEEC,MATCH('Ficha de Candidatura'!$M38,'Escolas 23-24'!$B$4:$B$5370,0)),""),"")</f>
        <v/>
      </c>
      <c r="O38" s="74" t="str">
        <f>IFERROR(IF($D$11&gt;=28,INDEX('Escolas 23-24'!$D$4:$D$5370,MATCH('Ficha de Candidatura'!$M38,'Escolas 23-24'!$B$4:$B$5370,0)),""),"")</f>
        <v/>
      </c>
      <c r="P38" s="74" t="str">
        <f>IFERROR(INDEX('Escolas 23-24'!$C$4:$C$5370,MATCH('Ficha de Candidatura'!$O38,'Escolas 23-24'!$D$4:$D$5370,0)),"")</f>
        <v/>
      </c>
      <c r="Q38" s="20"/>
      <c r="R38" s="20"/>
      <c r="S38" s="20"/>
      <c r="T38" s="20"/>
      <c r="U38" s="74" t="str">
        <f>IFERROR(VLOOKUP($Q38,Folha1!$Y$1:$AA$46,3,FALSE),"")</f>
        <v/>
      </c>
      <c r="V38" s="75" t="str">
        <f t="shared" si="8"/>
        <v/>
      </c>
      <c r="W38" s="124"/>
      <c r="X38" s="104"/>
      <c r="Y38" s="83"/>
      <c r="Z38" s="78" t="str">
        <f>IFERROR(VLOOKUP($Q38,Folha1!$Y$1:$AB$45,4),"")</f>
        <v/>
      </c>
      <c r="AA38" s="105"/>
      <c r="AB38" s="80" t="str">
        <f t="shared" si="48"/>
        <v/>
      </c>
      <c r="AC38" s="81" t="b">
        <f t="shared" si="9"/>
        <v>0</v>
      </c>
      <c r="AD38" s="106"/>
      <c r="AE38" s="77"/>
      <c r="AF38" s="80" t="str">
        <f t="shared" si="49"/>
        <v/>
      </c>
      <c r="AG38" s="81" t="b">
        <f t="shared" si="10"/>
        <v>0</v>
      </c>
      <c r="AH38" s="82"/>
      <c r="AI38" s="83" t="str">
        <f t="shared" si="11"/>
        <v/>
      </c>
      <c r="AJ38" s="20"/>
      <c r="AK38" s="124"/>
      <c r="AL38" s="124"/>
      <c r="AM38" s="186"/>
      <c r="AN38" s="186"/>
      <c r="AO38" s="114" t="str">
        <f t="shared" si="51"/>
        <v/>
      </c>
      <c r="AP38" s="85" t="str">
        <f t="shared" si="12"/>
        <v/>
      </c>
      <c r="AQ38" s="85" t="str">
        <f>IFERROR(VLOOKUP($Q38,Folha1!$Y$2:$AC$46,5,FALSE),"")</f>
        <v/>
      </c>
      <c r="AR38" s="86" t="b">
        <f t="shared" si="52"/>
        <v>0</v>
      </c>
      <c r="AS38" s="5"/>
      <c r="AT38" s="88" t="str">
        <f>IFERROR(VLOOKUP($Q38,Folha1!$AG$2:$AH$32,2,FALSE),"")</f>
        <v/>
      </c>
      <c r="AU38" s="89" t="b">
        <f t="shared" si="1"/>
        <v>0</v>
      </c>
      <c r="AV38" s="107"/>
      <c r="AW38" s="91" t="b">
        <f t="shared" si="2"/>
        <v>0</v>
      </c>
      <c r="AX38" s="92">
        <f t="shared" si="3"/>
        <v>0</v>
      </c>
      <c r="AY38" s="93" t="str">
        <f t="shared" si="50"/>
        <v/>
      </c>
      <c r="AZ38" s="102"/>
      <c r="BA38" s="95" t="str">
        <f t="shared" si="4"/>
        <v/>
      </c>
      <c r="BB38" s="5"/>
      <c r="BC38" s="84"/>
      <c r="BD38" s="85"/>
      <c r="BE38" s="95"/>
      <c r="BF38" s="108"/>
      <c r="BG38" s="91"/>
      <c r="BH38" s="102" t="str">
        <f t="shared" si="5"/>
        <v/>
      </c>
      <c r="BI38" s="103" t="str">
        <f t="shared" si="13"/>
        <v/>
      </c>
      <c r="BJ38" s="93" t="str">
        <f t="shared" si="6"/>
        <v/>
      </c>
      <c r="BK38" s="5" t="b">
        <f t="shared" si="14"/>
        <v>0</v>
      </c>
      <c r="BL38" s="5" t="b">
        <f t="shared" si="15"/>
        <v>0</v>
      </c>
      <c r="BM38" s="5" t="str">
        <f t="shared" si="16"/>
        <v/>
      </c>
      <c r="BN38" s="2" t="str">
        <f>IFERROR(INDEX(Folha1!$AL$2:$AL$121,MATCH('Ficha de Candidatura'!$Q38,Folha1!$AJ$2:$AJ$121,0)),"")</f>
        <v/>
      </c>
      <c r="BO38" s="2" t="str">
        <f>IFERROR(INDEX(Folha1!$AM$2:$AM$121,MATCH('Ficha de Candidatura'!$Q38,Folha1!$AJ$2:$AJ$121,0)),"")</f>
        <v/>
      </c>
      <c r="BP38" s="2" t="str">
        <f>IFERROR(INDEX(Folha1!$AM$2:$AM$121,MATCH('Ficha de Candidatura'!$BM38,Folha1!$AJ$2:$AJ$121,0)),"")</f>
        <v/>
      </c>
      <c r="BQ38" s="2" t="str">
        <f>IFERROR(INDEX(Folha1!$AK$3:$AK$121,MATCH('Ficha de Candidatura'!Q38,Folha1!$AJ$3:$AJ$121,0)),"")</f>
        <v/>
      </c>
      <c r="BR38" s="3" t="s">
        <v>6248</v>
      </c>
      <c r="BS38" s="2" t="str">
        <f t="shared" si="17"/>
        <v/>
      </c>
      <c r="BT38" s="2" t="str">
        <f t="shared" si="18"/>
        <v/>
      </c>
      <c r="BU38" s="2" t="str">
        <f t="shared" si="19"/>
        <v/>
      </c>
      <c r="BV38" s="2" t="str">
        <f t="shared" si="20"/>
        <v/>
      </c>
      <c r="BW38" s="2" t="str">
        <f t="shared" si="21"/>
        <v/>
      </c>
      <c r="BX38" s="2" t="str">
        <f t="shared" si="22"/>
        <v/>
      </c>
      <c r="BY38" s="2" t="str">
        <f t="shared" si="23"/>
        <v/>
      </c>
      <c r="BZ38" s="2" t="str">
        <f t="shared" si="24"/>
        <v/>
      </c>
      <c r="CA38" s="2" t="str">
        <f t="shared" si="25"/>
        <v/>
      </c>
      <c r="CB38" s="2" t="str">
        <f t="shared" si="54"/>
        <v/>
      </c>
      <c r="CC38" s="2" t="str">
        <f t="shared" si="27"/>
        <v/>
      </c>
      <c r="CD38" s="2" t="str">
        <f t="shared" si="28"/>
        <v/>
      </c>
      <c r="CE38" s="2" t="str">
        <f t="shared" si="29"/>
        <v/>
      </c>
      <c r="CF38" s="2" t="str">
        <f t="shared" si="30"/>
        <v/>
      </c>
      <c r="CG38" s="2" t="str">
        <f t="shared" si="31"/>
        <v/>
      </c>
      <c r="CH38" s="2" t="str">
        <f t="shared" si="32"/>
        <v/>
      </c>
      <c r="CI38" s="2" t="str">
        <f t="shared" si="33"/>
        <v/>
      </c>
      <c r="CJ38" s="2" t="str">
        <f t="shared" si="34"/>
        <v/>
      </c>
      <c r="CK38" s="2" t="str">
        <f t="shared" si="35"/>
        <v/>
      </c>
      <c r="CL38" s="2" t="str">
        <f t="shared" si="36"/>
        <v/>
      </c>
      <c r="CM38" s="2" t="str">
        <f t="shared" si="37"/>
        <v/>
      </c>
      <c r="CN38" s="2" t="str">
        <f t="shared" si="38"/>
        <v/>
      </c>
      <c r="CO38" s="2" t="str">
        <f t="shared" si="39"/>
        <v/>
      </c>
      <c r="CP38" s="2" t="str">
        <f t="shared" si="40"/>
        <v/>
      </c>
      <c r="CQ38" s="2" t="str">
        <f t="shared" si="41"/>
        <v/>
      </c>
      <c r="CR38" s="2" t="str">
        <f t="shared" si="42"/>
        <v/>
      </c>
      <c r="CS38" s="2" t="str">
        <f t="shared" si="43"/>
        <v/>
      </c>
      <c r="CT38" s="2" t="str">
        <f t="shared" si="44"/>
        <v/>
      </c>
      <c r="CU38" s="2" t="str">
        <f t="shared" si="45"/>
        <v/>
      </c>
      <c r="CV38" s="2" t="str">
        <f t="shared" si="46"/>
        <v/>
      </c>
      <c r="CW38" s="2">
        <f t="shared" si="47"/>
        <v>0</v>
      </c>
    </row>
    <row r="39" spans="4:101" ht="17.5" customHeight="1" x14ac:dyDescent="0.35">
      <c r="F39" s="2" t="str">
        <f>IFERROR(VLOOKUP($P39,'Escolas 23-24'!C31:$H$5370,6,FALSE),"")</f>
        <v/>
      </c>
      <c r="G39" s="2" t="str">
        <f t="shared" si="0"/>
        <v/>
      </c>
      <c r="H39" s="5" t="str">
        <f t="shared" si="7"/>
        <v/>
      </c>
      <c r="I39" s="74" t="str">
        <f>IF($E4="","",IF($D$11&gt;=29,"29ª",""))</f>
        <v/>
      </c>
      <c r="J39" s="74" t="str">
        <f>IF($D$11&gt;=29,J11,"")</f>
        <v/>
      </c>
      <c r="K39" s="74" t="str">
        <f>IF($D$11&gt;=29,$E$4,"")</f>
        <v/>
      </c>
      <c r="L39" s="74" t="str">
        <f>IF($D$11&gt;=29,$E$5,"")</f>
        <v/>
      </c>
      <c r="M39" s="20"/>
      <c r="N39" s="74" t="str">
        <f>IFERROR(IF($D$11&gt;=29,INDEX(DGEEC,MATCH('Ficha de Candidatura'!$M39,'Escolas 23-24'!$B$4:$B$5370,0)),""),"")</f>
        <v/>
      </c>
      <c r="O39" s="74" t="str">
        <f>IFERROR(IF($D$11&gt;=29,INDEX('Escolas 23-24'!$D$4:$D$5370,MATCH('Ficha de Candidatura'!$M39,'Escolas 23-24'!$B$4:$B$5370,0)),""),"")</f>
        <v/>
      </c>
      <c r="P39" s="74" t="str">
        <f>IFERROR(INDEX('Escolas 23-24'!$C$4:$C$5370,MATCH('Ficha de Candidatura'!$O39,'Escolas 23-24'!$D$4:$D$5370,0)),"")</f>
        <v/>
      </c>
      <c r="Q39" s="20"/>
      <c r="R39" s="20"/>
      <c r="S39" s="20"/>
      <c r="T39" s="20"/>
      <c r="U39" s="74" t="str">
        <f>IFERROR(VLOOKUP($Q39,Folha1!$Y$1:$AA$46,3,FALSE),"")</f>
        <v/>
      </c>
      <c r="V39" s="75" t="str">
        <f t="shared" si="8"/>
        <v/>
      </c>
      <c r="W39" s="124"/>
      <c r="X39" s="104"/>
      <c r="Y39" s="83"/>
      <c r="Z39" s="78" t="str">
        <f>IFERROR(VLOOKUP($Q39,Folha1!$Y$1:$AB$45,4),"")</f>
        <v/>
      </c>
      <c r="AA39" s="105"/>
      <c r="AB39" s="80" t="str">
        <f t="shared" si="48"/>
        <v/>
      </c>
      <c r="AC39" s="81" t="b">
        <f t="shared" si="9"/>
        <v>0</v>
      </c>
      <c r="AD39" s="106"/>
      <c r="AE39" s="77"/>
      <c r="AF39" s="80" t="str">
        <f t="shared" si="49"/>
        <v/>
      </c>
      <c r="AG39" s="81" t="b">
        <f t="shared" si="10"/>
        <v>0</v>
      </c>
      <c r="AH39" s="82"/>
      <c r="AI39" s="83" t="str">
        <f t="shared" si="11"/>
        <v/>
      </c>
      <c r="AJ39" s="20"/>
      <c r="AK39" s="124"/>
      <c r="AL39" s="124"/>
      <c r="AM39" s="186"/>
      <c r="AN39" s="186"/>
      <c r="AO39" s="114" t="str">
        <f t="shared" si="51"/>
        <v/>
      </c>
      <c r="AP39" s="85" t="str">
        <f t="shared" si="12"/>
        <v/>
      </c>
      <c r="AQ39" s="85" t="str">
        <f>IFERROR(VLOOKUP($Q39,Folha1!$Y$2:$AC$46,5,FALSE),"")</f>
        <v/>
      </c>
      <c r="AR39" s="86" t="b">
        <f t="shared" si="52"/>
        <v>0</v>
      </c>
      <c r="AS39" s="5"/>
      <c r="AT39" s="88" t="str">
        <f>IFERROR(VLOOKUP($Q39,Folha1!$AG$2:$AH$32,2,FALSE),"")</f>
        <v/>
      </c>
      <c r="AU39" s="89" t="b">
        <f t="shared" si="1"/>
        <v>0</v>
      </c>
      <c r="AV39" s="107"/>
      <c r="AW39" s="91" t="b">
        <f t="shared" si="2"/>
        <v>0</v>
      </c>
      <c r="AX39" s="92">
        <f t="shared" si="3"/>
        <v>0</v>
      </c>
      <c r="AY39" s="93" t="str">
        <f t="shared" si="50"/>
        <v/>
      </c>
      <c r="AZ39" s="102"/>
      <c r="BA39" s="95" t="str">
        <f t="shared" si="4"/>
        <v/>
      </c>
      <c r="BB39" s="5"/>
      <c r="BC39" s="84"/>
      <c r="BD39" s="85"/>
      <c r="BE39" s="95"/>
      <c r="BF39" s="108"/>
      <c r="BG39" s="91"/>
      <c r="BH39" s="102" t="str">
        <f t="shared" si="5"/>
        <v/>
      </c>
      <c r="BI39" s="103" t="str">
        <f t="shared" si="13"/>
        <v/>
      </c>
      <c r="BJ39" s="93" t="str">
        <f t="shared" si="6"/>
        <v/>
      </c>
      <c r="BK39" s="5" t="b">
        <f t="shared" si="14"/>
        <v>0</v>
      </c>
      <c r="BL39" s="5" t="b">
        <f t="shared" si="15"/>
        <v>0</v>
      </c>
      <c r="BM39" s="5" t="str">
        <f t="shared" si="16"/>
        <v/>
      </c>
      <c r="BN39" s="2" t="str">
        <f>IFERROR(INDEX(Folha1!$AL$2:$AL$121,MATCH('Ficha de Candidatura'!$Q39,Folha1!$AJ$2:$AJ$121,0)),"")</f>
        <v/>
      </c>
      <c r="BO39" s="2" t="str">
        <f>IFERROR(INDEX(Folha1!$AM$2:$AM$121,MATCH('Ficha de Candidatura'!$Q39,Folha1!$AJ$2:$AJ$121,0)),"")</f>
        <v/>
      </c>
      <c r="BP39" s="2" t="str">
        <f>IFERROR(INDEX(Folha1!$AM$2:$AM$121,MATCH('Ficha de Candidatura'!$BM39,Folha1!$AJ$2:$AJ$121,0)),"")</f>
        <v/>
      </c>
      <c r="BQ39" s="2" t="str">
        <f>IFERROR(INDEX(Folha1!$AK$3:$AK$121,MATCH('Ficha de Candidatura'!Q39,Folha1!$AJ$3:$AJ$121,0)),"")</f>
        <v/>
      </c>
      <c r="BR39" s="3" t="s">
        <v>6249</v>
      </c>
      <c r="BS39" s="2" t="str">
        <f t="shared" si="17"/>
        <v/>
      </c>
      <c r="BT39" s="2" t="str">
        <f t="shared" si="18"/>
        <v/>
      </c>
      <c r="BU39" s="2" t="str">
        <f t="shared" si="19"/>
        <v/>
      </c>
      <c r="BV39" s="2" t="str">
        <f t="shared" si="20"/>
        <v/>
      </c>
      <c r="BW39" s="2" t="str">
        <f t="shared" si="21"/>
        <v/>
      </c>
      <c r="BX39" s="2" t="str">
        <f t="shared" si="22"/>
        <v/>
      </c>
      <c r="BY39" s="2" t="str">
        <f t="shared" si="23"/>
        <v/>
      </c>
      <c r="BZ39" s="2" t="str">
        <f t="shared" si="24"/>
        <v/>
      </c>
      <c r="CA39" s="2" t="str">
        <f t="shared" si="25"/>
        <v/>
      </c>
      <c r="CB39" s="2" t="str">
        <f t="shared" si="54"/>
        <v/>
      </c>
      <c r="CC39" s="2" t="str">
        <f t="shared" si="27"/>
        <v/>
      </c>
      <c r="CD39" s="2" t="str">
        <f t="shared" si="28"/>
        <v/>
      </c>
      <c r="CE39" s="2" t="str">
        <f t="shared" si="29"/>
        <v/>
      </c>
      <c r="CF39" s="2" t="str">
        <f t="shared" si="30"/>
        <v/>
      </c>
      <c r="CG39" s="2" t="str">
        <f t="shared" si="31"/>
        <v/>
      </c>
      <c r="CH39" s="2" t="str">
        <f t="shared" si="32"/>
        <v/>
      </c>
      <c r="CI39" s="2" t="str">
        <f t="shared" si="33"/>
        <v/>
      </c>
      <c r="CJ39" s="2" t="str">
        <f t="shared" si="34"/>
        <v/>
      </c>
      <c r="CK39" s="2" t="str">
        <f t="shared" si="35"/>
        <v/>
      </c>
      <c r="CL39" s="2" t="str">
        <f t="shared" si="36"/>
        <v/>
      </c>
      <c r="CM39" s="2" t="str">
        <f t="shared" si="37"/>
        <v/>
      </c>
      <c r="CN39" s="2" t="str">
        <f t="shared" si="38"/>
        <v/>
      </c>
      <c r="CO39" s="2" t="str">
        <f t="shared" si="39"/>
        <v/>
      </c>
      <c r="CP39" s="2" t="str">
        <f t="shared" si="40"/>
        <v/>
      </c>
      <c r="CQ39" s="2" t="str">
        <f t="shared" si="41"/>
        <v/>
      </c>
      <c r="CR39" s="2" t="str">
        <f t="shared" si="42"/>
        <v/>
      </c>
      <c r="CS39" s="2" t="str">
        <f t="shared" si="43"/>
        <v/>
      </c>
      <c r="CT39" s="2" t="str">
        <f t="shared" si="44"/>
        <v/>
      </c>
      <c r="CU39" s="2" t="str">
        <f t="shared" si="45"/>
        <v/>
      </c>
      <c r="CV39" s="2" t="str">
        <f t="shared" si="46"/>
        <v/>
      </c>
      <c r="CW39" s="2">
        <f t="shared" si="47"/>
        <v>0</v>
      </c>
    </row>
    <row r="40" spans="4:101" ht="17.25" customHeight="1" x14ac:dyDescent="0.35">
      <c r="F40" s="2" t="str">
        <f>IFERROR(VLOOKUP($P40,'Escolas 23-24'!C32:$H$5370,6,FALSE),"")</f>
        <v/>
      </c>
      <c r="G40" s="2" t="str">
        <f t="shared" si="0"/>
        <v/>
      </c>
      <c r="H40" s="5" t="str">
        <f t="shared" si="7"/>
        <v/>
      </c>
      <c r="I40" s="74" t="str">
        <f>IF($E4="","",IF($D$11&gt;=30,"30ª",""))</f>
        <v/>
      </c>
      <c r="J40" s="74" t="str">
        <f>IF($D$11&gt;=30,J11,"")</f>
        <v/>
      </c>
      <c r="K40" s="74" t="str">
        <f>IF($D$11&gt;=30,$E$4,"")</f>
        <v/>
      </c>
      <c r="L40" s="74" t="str">
        <f>IF($D$11&gt;=30,$E$5,"")</f>
        <v/>
      </c>
      <c r="M40" s="20"/>
      <c r="N40" s="74" t="str">
        <f>IFERROR(IF($D$11&gt;=30,INDEX(DGEEC,MATCH('Ficha de Candidatura'!$M40,'Escolas 23-24'!$B$4:$B$5370,0)),""),"")</f>
        <v/>
      </c>
      <c r="O40" s="74" t="str">
        <f>IFERROR(IF($D$11&gt;=30,INDEX('Escolas 23-24'!$D$4:$D$5370,MATCH('Ficha de Candidatura'!$M40,'Escolas 23-24'!$B$4:$B$5370,0)),""),"")</f>
        <v/>
      </c>
      <c r="P40" s="74" t="str">
        <f>IFERROR(INDEX('Escolas 23-24'!$C$4:$C$5370,MATCH('Ficha de Candidatura'!$O40,'Escolas 23-24'!$D$4:$D$5370,0)),"")</f>
        <v/>
      </c>
      <c r="Q40" s="20"/>
      <c r="R40" s="20"/>
      <c r="S40" s="20"/>
      <c r="T40" s="20"/>
      <c r="U40" s="74" t="str">
        <f>IFERROR(VLOOKUP($Q40,Folha1!$Y$1:$AA$46,3,FALSE),"")</f>
        <v/>
      </c>
      <c r="V40" s="75" t="str">
        <f t="shared" si="8"/>
        <v/>
      </c>
      <c r="W40" s="124"/>
      <c r="X40" s="104"/>
      <c r="Y40" s="83"/>
      <c r="Z40" s="78" t="str">
        <f>IFERROR(VLOOKUP($Q40,Folha1!$Y$1:$AB$45,4),"")</f>
        <v/>
      </c>
      <c r="AA40" s="105"/>
      <c r="AB40" s="80" t="str">
        <f t="shared" si="48"/>
        <v/>
      </c>
      <c r="AC40" s="81" t="b">
        <f t="shared" si="9"/>
        <v>0</v>
      </c>
      <c r="AD40" s="106"/>
      <c r="AE40" s="77"/>
      <c r="AF40" s="80" t="str">
        <f t="shared" si="49"/>
        <v/>
      </c>
      <c r="AG40" s="81" t="b">
        <f t="shared" si="10"/>
        <v>0</v>
      </c>
      <c r="AH40" s="82"/>
      <c r="AI40" s="83" t="str">
        <f t="shared" si="11"/>
        <v/>
      </c>
      <c r="AJ40" s="20"/>
      <c r="AK40" s="124"/>
      <c r="AL40" s="124"/>
      <c r="AM40" s="186"/>
      <c r="AN40" s="186"/>
      <c r="AO40" s="114" t="str">
        <f t="shared" si="51"/>
        <v/>
      </c>
      <c r="AP40" s="85" t="str">
        <f t="shared" si="12"/>
        <v/>
      </c>
      <c r="AQ40" s="85" t="str">
        <f>IFERROR(VLOOKUP($Q40,Folha1!$Y$2:$AC$46,5,FALSE),"")</f>
        <v/>
      </c>
      <c r="AR40" s="86" t="b">
        <f t="shared" si="52"/>
        <v>0</v>
      </c>
      <c r="AS40" s="5"/>
      <c r="AT40" s="88" t="str">
        <f>IFERROR(VLOOKUP($Q40,Folha1!$AG$2:$AH$32,2,FALSE),"")</f>
        <v/>
      </c>
      <c r="AU40" s="89" t="b">
        <f t="shared" si="1"/>
        <v>0</v>
      </c>
      <c r="AV40" s="107"/>
      <c r="AW40" s="91" t="b">
        <f t="shared" si="2"/>
        <v>0</v>
      </c>
      <c r="AX40" s="92">
        <f t="shared" si="3"/>
        <v>0</v>
      </c>
      <c r="AY40" s="93" t="str">
        <f t="shared" si="50"/>
        <v/>
      </c>
      <c r="AZ40" s="102"/>
      <c r="BA40" s="95" t="str">
        <f t="shared" si="4"/>
        <v/>
      </c>
      <c r="BB40" s="5"/>
      <c r="BC40" s="84"/>
      <c r="BD40" s="85"/>
      <c r="BE40" s="95"/>
      <c r="BF40" s="108"/>
      <c r="BG40" s="91"/>
      <c r="BH40" s="102" t="str">
        <f t="shared" si="5"/>
        <v/>
      </c>
      <c r="BI40" s="103" t="str">
        <f t="shared" si="13"/>
        <v/>
      </c>
      <c r="BJ40" s="93" t="str">
        <f t="shared" si="6"/>
        <v/>
      </c>
      <c r="BK40" s="5" t="b">
        <f t="shared" si="14"/>
        <v>0</v>
      </c>
      <c r="BL40" s="5" t="b">
        <f t="shared" si="15"/>
        <v>0</v>
      </c>
      <c r="BM40" s="5" t="str">
        <f t="shared" si="16"/>
        <v/>
      </c>
      <c r="BN40" s="2" t="str">
        <f>IFERROR(INDEX(Folha1!$AL$2:$AL$121,MATCH('Ficha de Candidatura'!$Q40,Folha1!$AJ$2:$AJ$121,0)),"")</f>
        <v/>
      </c>
      <c r="BO40" s="2" t="str">
        <f>IFERROR(INDEX(Folha1!$AM$2:$AM$121,MATCH('Ficha de Candidatura'!$Q40,Folha1!$AJ$2:$AJ$121,0)),"")</f>
        <v/>
      </c>
      <c r="BP40" s="2" t="str">
        <f>IFERROR(INDEX(Folha1!$AM$2:$AM$121,MATCH('Ficha de Candidatura'!$BM40,Folha1!$AJ$2:$AJ$121,0)),"")</f>
        <v/>
      </c>
      <c r="BQ40" s="2" t="str">
        <f>IFERROR(INDEX(Folha1!$AK$3:$AK$121,MATCH('Ficha de Candidatura'!Q40,Folha1!$AJ$3:$AJ$121,0)),"")</f>
        <v/>
      </c>
      <c r="BR40" s="3" t="s">
        <v>6250</v>
      </c>
      <c r="BS40" s="2" t="str">
        <f t="shared" si="17"/>
        <v/>
      </c>
      <c r="BT40" s="2" t="str">
        <f t="shared" si="18"/>
        <v/>
      </c>
      <c r="BU40" s="2" t="str">
        <f t="shared" si="19"/>
        <v/>
      </c>
      <c r="BV40" s="2" t="str">
        <f t="shared" si="20"/>
        <v/>
      </c>
      <c r="BW40" s="2" t="str">
        <f t="shared" si="21"/>
        <v/>
      </c>
      <c r="BX40" s="2" t="str">
        <f t="shared" si="22"/>
        <v/>
      </c>
      <c r="BY40" s="2" t="str">
        <f t="shared" si="23"/>
        <v/>
      </c>
      <c r="BZ40" s="2" t="str">
        <f t="shared" si="24"/>
        <v/>
      </c>
      <c r="CA40" s="2" t="str">
        <f t="shared" si="25"/>
        <v/>
      </c>
      <c r="CB40" s="2" t="str">
        <f t="shared" si="54"/>
        <v/>
      </c>
      <c r="CC40" s="2" t="str">
        <f t="shared" si="27"/>
        <v/>
      </c>
      <c r="CD40" s="2" t="str">
        <f t="shared" si="28"/>
        <v/>
      </c>
      <c r="CE40" s="2" t="str">
        <f t="shared" si="29"/>
        <v/>
      </c>
      <c r="CF40" s="2" t="str">
        <f t="shared" si="30"/>
        <v/>
      </c>
      <c r="CG40" s="2" t="str">
        <f t="shared" si="31"/>
        <v/>
      </c>
      <c r="CH40" s="2" t="str">
        <f t="shared" si="32"/>
        <v/>
      </c>
      <c r="CI40" s="2" t="str">
        <f t="shared" si="33"/>
        <v/>
      </c>
      <c r="CJ40" s="2" t="str">
        <f t="shared" si="34"/>
        <v/>
      </c>
      <c r="CK40" s="2" t="str">
        <f t="shared" si="35"/>
        <v/>
      </c>
      <c r="CL40" s="2" t="str">
        <f t="shared" si="36"/>
        <v/>
      </c>
      <c r="CM40" s="2" t="str">
        <f t="shared" si="37"/>
        <v/>
      </c>
      <c r="CN40" s="2" t="str">
        <f t="shared" si="38"/>
        <v/>
      </c>
      <c r="CO40" s="2" t="str">
        <f t="shared" si="39"/>
        <v/>
      </c>
      <c r="CP40" s="2" t="str">
        <f t="shared" si="40"/>
        <v/>
      </c>
      <c r="CQ40" s="2" t="str">
        <f t="shared" si="41"/>
        <v/>
      </c>
      <c r="CR40" s="2" t="str">
        <f t="shared" si="42"/>
        <v/>
      </c>
      <c r="CS40" s="2" t="str">
        <f t="shared" si="43"/>
        <v/>
      </c>
      <c r="CT40" s="2" t="str">
        <f t="shared" si="44"/>
        <v/>
      </c>
      <c r="CU40" s="2" t="str">
        <f t="shared" si="45"/>
        <v/>
      </c>
      <c r="CV40" s="2" t="str">
        <f t="shared" si="46"/>
        <v/>
      </c>
      <c r="CW40" s="2">
        <f t="shared" si="47"/>
        <v>0</v>
      </c>
    </row>
    <row r="41" spans="4:101" x14ac:dyDescent="0.35">
      <c r="R41" s="5"/>
      <c r="S41" s="5"/>
      <c r="T41" s="5"/>
      <c r="U41" s="5" t="str">
        <f>IFERROR(VLOOKUP($Q41,Folha1!$Y$2:$AA$45,2,FALSE),"")</f>
        <v/>
      </c>
      <c r="X41" s="26"/>
      <c r="Y41" s="111"/>
      <c r="Z41" s="112"/>
      <c r="AA41" s="111"/>
      <c r="AB41" s="111"/>
      <c r="AC41" s="111"/>
      <c r="AD41" s="111"/>
      <c r="AE41" s="111"/>
      <c r="AF41" s="111"/>
      <c r="AG41" s="111"/>
      <c r="AH41" s="111"/>
      <c r="AI41" s="112"/>
      <c r="AO41" s="5"/>
      <c r="AP41" s="5"/>
      <c r="AQ41" s="5"/>
      <c r="AS41" s="5"/>
      <c r="AT41" s="5"/>
      <c r="AU41" s="5"/>
      <c r="AV41" s="5"/>
      <c r="AW41" s="5"/>
      <c r="AX41" s="5"/>
      <c r="AY41" s="5"/>
      <c r="AZ41" s="5"/>
      <c r="BB41" s="5"/>
      <c r="BC41" s="5"/>
      <c r="BD41" s="5"/>
      <c r="BE41" s="5"/>
      <c r="BF41" s="5"/>
      <c r="BG41" s="5"/>
      <c r="BR41" s="3" t="s">
        <v>6251</v>
      </c>
      <c r="BS41" s="2" t="str">
        <f t="shared" si="17"/>
        <v/>
      </c>
      <c r="BT41" s="2" t="str">
        <f t="shared" si="18"/>
        <v/>
      </c>
      <c r="BU41" s="2" t="str">
        <f t="shared" si="19"/>
        <v/>
      </c>
      <c r="BV41" s="2" t="str">
        <f t="shared" si="20"/>
        <v/>
      </c>
      <c r="BW41" s="2" t="str">
        <f t="shared" si="21"/>
        <v/>
      </c>
      <c r="BX41" s="2" t="str">
        <f t="shared" si="22"/>
        <v/>
      </c>
      <c r="BY41" s="2" t="str">
        <f t="shared" si="23"/>
        <v/>
      </c>
      <c r="BZ41" s="2" t="str">
        <f t="shared" si="24"/>
        <v/>
      </c>
      <c r="CA41" s="2" t="str">
        <f t="shared" si="25"/>
        <v/>
      </c>
      <c r="CB41" s="2" t="str">
        <f t="shared" si="54"/>
        <v/>
      </c>
      <c r="CC41" s="2" t="str">
        <f t="shared" si="27"/>
        <v/>
      </c>
      <c r="CD41" s="2" t="str">
        <f t="shared" si="28"/>
        <v/>
      </c>
      <c r="CE41" s="2" t="str">
        <f t="shared" si="29"/>
        <v/>
      </c>
      <c r="CF41" s="2" t="str">
        <f t="shared" si="30"/>
        <v/>
      </c>
      <c r="CG41" s="2" t="str">
        <f t="shared" si="31"/>
        <v/>
      </c>
      <c r="CH41" s="2" t="str">
        <f t="shared" si="32"/>
        <v/>
      </c>
      <c r="CI41" s="2" t="str">
        <f t="shared" si="33"/>
        <v/>
      </c>
      <c r="CJ41" s="2" t="str">
        <f t="shared" si="34"/>
        <v/>
      </c>
      <c r="CK41" s="2" t="str">
        <f t="shared" si="35"/>
        <v/>
      </c>
      <c r="CL41" s="2" t="str">
        <f t="shared" si="36"/>
        <v/>
      </c>
      <c r="CM41" s="2" t="str">
        <f t="shared" si="37"/>
        <v/>
      </c>
      <c r="CN41" s="2" t="str">
        <f t="shared" si="38"/>
        <v/>
      </c>
      <c r="CO41" s="2" t="str">
        <f t="shared" si="39"/>
        <v/>
      </c>
      <c r="CP41" s="2" t="str">
        <f t="shared" si="40"/>
        <v/>
      </c>
      <c r="CQ41" s="2" t="str">
        <f t="shared" si="41"/>
        <v/>
      </c>
      <c r="CR41" s="2" t="str">
        <f t="shared" si="42"/>
        <v/>
      </c>
      <c r="CS41" s="2" t="str">
        <f t="shared" si="43"/>
        <v/>
      </c>
      <c r="CT41" s="2" t="str">
        <f t="shared" si="44"/>
        <v/>
      </c>
      <c r="CU41" s="2" t="str">
        <f t="shared" si="45"/>
        <v/>
      </c>
      <c r="CV41" s="2" t="str">
        <f t="shared" si="46"/>
        <v/>
      </c>
      <c r="CW41" s="2">
        <f t="shared" si="47"/>
        <v>0</v>
      </c>
    </row>
    <row r="42" spans="4:101" x14ac:dyDescent="0.35">
      <c r="U42" s="113"/>
      <c r="V42" s="30"/>
      <c r="W42" s="30"/>
      <c r="Z42" s="112"/>
      <c r="BR42" s="3" t="s">
        <v>6252</v>
      </c>
      <c r="BS42" s="2" t="str">
        <f t="shared" si="17"/>
        <v/>
      </c>
      <c r="BT42" s="2" t="str">
        <f t="shared" si="18"/>
        <v/>
      </c>
      <c r="BU42" s="2" t="str">
        <f t="shared" si="19"/>
        <v/>
      </c>
      <c r="BV42" s="2" t="str">
        <f t="shared" si="20"/>
        <v/>
      </c>
      <c r="BW42" s="2" t="str">
        <f t="shared" si="21"/>
        <v/>
      </c>
      <c r="BX42" s="2" t="str">
        <f t="shared" si="22"/>
        <v/>
      </c>
      <c r="BY42" s="2" t="str">
        <f t="shared" si="23"/>
        <v/>
      </c>
      <c r="BZ42" s="2" t="str">
        <f t="shared" si="24"/>
        <v/>
      </c>
      <c r="CA42" s="2" t="str">
        <f t="shared" si="25"/>
        <v/>
      </c>
      <c r="CB42" s="2" t="str">
        <f t="shared" si="54"/>
        <v/>
      </c>
      <c r="CC42" s="2" t="str">
        <f t="shared" si="27"/>
        <v/>
      </c>
      <c r="CD42" s="2" t="str">
        <f t="shared" si="28"/>
        <v/>
      </c>
      <c r="CE42" s="2" t="str">
        <f t="shared" si="29"/>
        <v/>
      </c>
      <c r="CF42" s="2" t="str">
        <f t="shared" si="30"/>
        <v/>
      </c>
      <c r="CG42" s="2" t="str">
        <f t="shared" si="31"/>
        <v/>
      </c>
      <c r="CH42" s="2" t="str">
        <f t="shared" si="32"/>
        <v/>
      </c>
      <c r="CI42" s="2" t="str">
        <f t="shared" si="33"/>
        <v/>
      </c>
      <c r="CJ42" s="2" t="str">
        <f t="shared" si="34"/>
        <v/>
      </c>
      <c r="CK42" s="2" t="str">
        <f t="shared" si="35"/>
        <v/>
      </c>
      <c r="CL42" s="2" t="str">
        <f t="shared" si="36"/>
        <v/>
      </c>
      <c r="CM42" s="2" t="str">
        <f t="shared" si="37"/>
        <v/>
      </c>
      <c r="CN42" s="2" t="str">
        <f t="shared" si="38"/>
        <v/>
      </c>
      <c r="CO42" s="2" t="str">
        <f t="shared" si="39"/>
        <v/>
      </c>
      <c r="CP42" s="2" t="str">
        <f t="shared" si="40"/>
        <v/>
      </c>
      <c r="CQ42" s="2" t="str">
        <f t="shared" si="41"/>
        <v/>
      </c>
      <c r="CR42" s="2" t="str">
        <f t="shared" si="42"/>
        <v/>
      </c>
      <c r="CS42" s="2" t="str">
        <f t="shared" si="43"/>
        <v/>
      </c>
      <c r="CT42" s="2" t="str">
        <f t="shared" si="44"/>
        <v/>
      </c>
      <c r="CU42" s="2" t="str">
        <f t="shared" si="45"/>
        <v/>
      </c>
      <c r="CV42" s="2" t="str">
        <f t="shared" si="46"/>
        <v/>
      </c>
      <c r="CW42" s="2">
        <f t="shared" si="47"/>
        <v>0</v>
      </c>
    </row>
    <row r="43" spans="4:101" x14ac:dyDescent="0.35">
      <c r="Z43" s="112"/>
      <c r="AI43" s="112"/>
      <c r="CW43" s="2">
        <f t="shared" si="47"/>
        <v>0</v>
      </c>
    </row>
    <row r="44" spans="4:101" x14ac:dyDescent="0.35">
      <c r="BR44" s="3" t="s">
        <v>6253</v>
      </c>
      <c r="BS44" s="2" t="str">
        <f>IF(BR44=$AO$11,1,"")</f>
        <v/>
      </c>
      <c r="BT44" s="2" t="str">
        <f>IF(BR44=$AO$12,1,"")</f>
        <v/>
      </c>
      <c r="BU44" s="2" t="str">
        <f>IF(BR44=$AO$13,1,"")</f>
        <v/>
      </c>
      <c r="BV44" s="2" t="str">
        <f>IF(BR44=$AO$14,1,"")</f>
        <v/>
      </c>
      <c r="BW44" s="2" t="str">
        <f>IF(BR44=$AO$15,1,"")</f>
        <v/>
      </c>
      <c r="BX44" s="2" t="str">
        <f>IF(BR44=$AO$16,1,"")</f>
        <v/>
      </c>
      <c r="BY44" s="2" t="str">
        <f>IF(BR44=$AO$17,1,"")</f>
        <v/>
      </c>
      <c r="BZ44" s="2" t="str">
        <f>IF(BR44=$AO$18,1,"")</f>
        <v/>
      </c>
      <c r="CA44" s="2" t="str">
        <f>IF(BR44=$AO$19,1,"")</f>
        <v/>
      </c>
      <c r="CB44" s="2" t="str">
        <f t="shared" ref="CB44:CB75" si="55">IF($BR44=$AO$20,1,"")</f>
        <v/>
      </c>
      <c r="CC44" s="2" t="str">
        <f>IF(BR44=$AO$21,1,"")</f>
        <v/>
      </c>
      <c r="CD44" s="2" t="str">
        <f>IF(BR44=$AO$22,1,"")</f>
        <v/>
      </c>
      <c r="CE44" s="2" t="str">
        <f>IF(BR44=$AO$23,1,"")</f>
        <v/>
      </c>
      <c r="CF44" s="2" t="str">
        <f>IF(BR44=$AO$24,1,"")</f>
        <v/>
      </c>
      <c r="CG44" s="2" t="str">
        <f>IF(BR44=$AO$25,1,"")</f>
        <v/>
      </c>
      <c r="CH44" s="2" t="str">
        <f>IF(BR44=$AO$26,1,"")</f>
        <v/>
      </c>
      <c r="CI44" s="2" t="str">
        <f>IF(BR44=$AO$27,1,"")</f>
        <v/>
      </c>
      <c r="CJ44" s="2" t="str">
        <f>IF(BR44=$AO$28,1,"")</f>
        <v/>
      </c>
      <c r="CK44" s="2" t="str">
        <f>IF(BR44=$AO$29,1,"")</f>
        <v/>
      </c>
      <c r="CL44" s="2" t="str">
        <f>IF(BR44=$AO$30,1,"")</f>
        <v/>
      </c>
      <c r="CM44" s="2" t="str">
        <f>IF(BR44=$AO$31,1,"")</f>
        <v/>
      </c>
      <c r="CN44" s="2" t="str">
        <f>IF(BR44=$AO$32,1,"")</f>
        <v/>
      </c>
      <c r="CO44" s="2" t="str">
        <f>IF(BR44=$AO$33,1,"")</f>
        <v/>
      </c>
      <c r="CP44" s="2" t="str">
        <f>IF(BR44=$AO$34,1,"")</f>
        <v/>
      </c>
      <c r="CQ44" s="2" t="str">
        <f>IF(BR44=$AO$35,1,"")</f>
        <v/>
      </c>
      <c r="CR44" s="2" t="str">
        <f>IF(BR44=$AO$36,1,"")</f>
        <v/>
      </c>
      <c r="CS44" s="2" t="str">
        <f>IF(BR44=$AO$37,1,"")</f>
        <v/>
      </c>
      <c r="CT44" s="2" t="str">
        <f>IF(BR44=$AO$38,1,"")</f>
        <v/>
      </c>
      <c r="CU44" s="2" t="str">
        <f>IF(BR44=$AO$39,1,"")</f>
        <v/>
      </c>
      <c r="CV44" s="2" t="str">
        <f>IF(BR44=$AO$40,1,"")</f>
        <v/>
      </c>
      <c r="CW44" s="2">
        <f t="shared" si="47"/>
        <v>0</v>
      </c>
    </row>
    <row r="45" spans="4:101" x14ac:dyDescent="0.35">
      <c r="BR45" s="3" t="s">
        <v>6254</v>
      </c>
      <c r="BS45" s="2" t="str">
        <f t="shared" ref="BS45:BS54" si="56">IF($BR45=$AO$11,1,"")</f>
        <v/>
      </c>
      <c r="BT45" s="2" t="str">
        <f t="shared" ref="BT45:BT54" si="57">IF($BR45=$AO$12,1,"")</f>
        <v/>
      </c>
      <c r="BU45" s="2" t="str">
        <f t="shared" ref="BU45:BU54" si="58">IF($BR45=$AO$13,1,"")</f>
        <v/>
      </c>
      <c r="BV45" s="2" t="str">
        <f t="shared" ref="BV45:BV54" si="59">IF($BR45=$AO$14,1,"")</f>
        <v/>
      </c>
      <c r="BW45" s="2" t="str">
        <f t="shared" ref="BW45:BW54" si="60">IF($BR45=$AO$15,1,"")</f>
        <v/>
      </c>
      <c r="BX45" s="2" t="str">
        <f t="shared" ref="BX45:BX54" si="61">IF($BR45=$AO$16,1,"")</f>
        <v/>
      </c>
      <c r="BY45" s="2" t="str">
        <f t="shared" ref="BY45:BY54" si="62">IF($BR45=$AO$17,1,"")</f>
        <v/>
      </c>
      <c r="BZ45" s="2" t="str">
        <f t="shared" ref="BZ45:BZ54" si="63">IF($BR45=$AO$18,1,"")</f>
        <v/>
      </c>
      <c r="CA45" s="2" t="str">
        <f t="shared" ref="CA45:CA54" si="64">IF($BR45=$AO$19,1,"")</f>
        <v/>
      </c>
      <c r="CB45" s="2" t="str">
        <f t="shared" si="55"/>
        <v/>
      </c>
      <c r="CC45" s="2" t="str">
        <f t="shared" ref="CC45:CC54" si="65">IF($BR45=$AO$21,1,"")</f>
        <v/>
      </c>
      <c r="CD45" s="2" t="str">
        <f t="shared" ref="CD45:CD54" si="66">IF($BR45=$AO$22,1,"")</f>
        <v/>
      </c>
      <c r="CE45" s="2" t="str">
        <f t="shared" ref="CE45:CE54" si="67">IF($BR45=$AO$23,1,"")</f>
        <v/>
      </c>
      <c r="CF45" s="2" t="str">
        <f t="shared" ref="CF45:CF54" si="68">IF($BR45=$AO$24,1,"")</f>
        <v/>
      </c>
      <c r="CG45" s="2" t="str">
        <f t="shared" ref="CG45:CG54" si="69">IF($BR45=$AO$25,1,"")</f>
        <v/>
      </c>
      <c r="CH45" s="2" t="str">
        <f t="shared" ref="CH45:CH54" si="70">IF($BR45=$AO$26,1,"")</f>
        <v/>
      </c>
      <c r="CI45" s="2" t="str">
        <f t="shared" ref="CI45:CI54" si="71">IF($BR45=$AO$27,1,"")</f>
        <v/>
      </c>
      <c r="CJ45" s="2" t="str">
        <f t="shared" ref="CJ45:CJ54" si="72">IF($BR45=$AO$28,1,"")</f>
        <v/>
      </c>
      <c r="CK45" s="2" t="str">
        <f t="shared" ref="CK45:CK54" si="73">IF($BR45=$AO$29,1,"")</f>
        <v/>
      </c>
      <c r="CL45" s="2" t="str">
        <f t="shared" ref="CL45:CL54" si="74">IF($BR45=$AO$30,1,"")</f>
        <v/>
      </c>
      <c r="CM45" s="2" t="str">
        <f t="shared" ref="CM45:CM54" si="75">IF($BR45=$AO$31,1,"")</f>
        <v/>
      </c>
      <c r="CN45" s="2" t="str">
        <f t="shared" ref="CN45:CN54" si="76">IF($BR45=$AO$32,1,"")</f>
        <v/>
      </c>
      <c r="CO45" s="2" t="str">
        <f t="shared" ref="CO45:CO54" si="77">IF($BR45=$AO$33,1,"")</f>
        <v/>
      </c>
      <c r="CP45" s="2" t="str">
        <f t="shared" ref="CP45:CP54" si="78">IF($BR45=$AO$34,1,"")</f>
        <v/>
      </c>
      <c r="CQ45" s="2" t="str">
        <f t="shared" ref="CQ45:CQ54" si="79">IF($BR45=$AO$35,1,"")</f>
        <v/>
      </c>
      <c r="CR45" s="2" t="str">
        <f t="shared" ref="CR45:CR54" si="80">IF($BR45=$AO$36,1,"")</f>
        <v/>
      </c>
      <c r="CS45" s="2" t="str">
        <f t="shared" ref="CS45:CS54" si="81">IF($BR45=$AO$37,1,"")</f>
        <v/>
      </c>
      <c r="CT45" s="2" t="str">
        <f t="shared" ref="CT45:CT54" si="82">IF($BR45=$AO$38,1,"")</f>
        <v/>
      </c>
      <c r="CU45" s="2" t="str">
        <f t="shared" ref="CU45:CU54" si="83">IF($BR45=$AO$39,1,"")</f>
        <v/>
      </c>
      <c r="CV45" s="2" t="str">
        <f t="shared" ref="CV45:CV54" si="84">IF($BR45=$AO$40,1,"")</f>
        <v/>
      </c>
      <c r="CW45" s="2">
        <f t="shared" si="47"/>
        <v>0</v>
      </c>
    </row>
    <row r="46" spans="4:101" x14ac:dyDescent="0.35">
      <c r="BR46" s="3" t="s">
        <v>6255</v>
      </c>
      <c r="BS46" s="2" t="str">
        <f t="shared" si="56"/>
        <v/>
      </c>
      <c r="BT46" s="2" t="str">
        <f t="shared" si="57"/>
        <v/>
      </c>
      <c r="BU46" s="2" t="str">
        <f t="shared" si="58"/>
        <v/>
      </c>
      <c r="BV46" s="2" t="str">
        <f t="shared" si="59"/>
        <v/>
      </c>
      <c r="BW46" s="2" t="str">
        <f t="shared" si="60"/>
        <v/>
      </c>
      <c r="BX46" s="2" t="str">
        <f t="shared" si="61"/>
        <v/>
      </c>
      <c r="BY46" s="2" t="str">
        <f t="shared" si="62"/>
        <v/>
      </c>
      <c r="BZ46" s="2" t="str">
        <f t="shared" si="63"/>
        <v/>
      </c>
      <c r="CA46" s="2" t="str">
        <f t="shared" si="64"/>
        <v/>
      </c>
      <c r="CB46" s="2" t="str">
        <f t="shared" si="55"/>
        <v/>
      </c>
      <c r="CC46" s="2" t="str">
        <f t="shared" si="65"/>
        <v/>
      </c>
      <c r="CD46" s="2" t="str">
        <f t="shared" si="66"/>
        <v/>
      </c>
      <c r="CE46" s="2" t="str">
        <f t="shared" si="67"/>
        <v/>
      </c>
      <c r="CF46" s="2" t="str">
        <f t="shared" si="68"/>
        <v/>
      </c>
      <c r="CG46" s="2" t="str">
        <f t="shared" si="69"/>
        <v/>
      </c>
      <c r="CH46" s="2" t="str">
        <f t="shared" si="70"/>
        <v/>
      </c>
      <c r="CI46" s="2" t="str">
        <f t="shared" si="71"/>
        <v/>
      </c>
      <c r="CJ46" s="2" t="str">
        <f t="shared" si="72"/>
        <v/>
      </c>
      <c r="CK46" s="2" t="str">
        <f t="shared" si="73"/>
        <v/>
      </c>
      <c r="CL46" s="2" t="str">
        <f t="shared" si="74"/>
        <v/>
      </c>
      <c r="CM46" s="2" t="str">
        <f t="shared" si="75"/>
        <v/>
      </c>
      <c r="CN46" s="2" t="str">
        <f t="shared" si="76"/>
        <v/>
      </c>
      <c r="CO46" s="2" t="str">
        <f t="shared" si="77"/>
        <v/>
      </c>
      <c r="CP46" s="2" t="str">
        <f t="shared" si="78"/>
        <v/>
      </c>
      <c r="CQ46" s="2" t="str">
        <f t="shared" si="79"/>
        <v/>
      </c>
      <c r="CR46" s="2" t="str">
        <f t="shared" si="80"/>
        <v/>
      </c>
      <c r="CS46" s="2" t="str">
        <f t="shared" si="81"/>
        <v/>
      </c>
      <c r="CT46" s="2" t="str">
        <f t="shared" si="82"/>
        <v/>
      </c>
      <c r="CU46" s="2" t="str">
        <f t="shared" si="83"/>
        <v/>
      </c>
      <c r="CV46" s="2" t="str">
        <f t="shared" si="84"/>
        <v/>
      </c>
      <c r="CW46" s="2">
        <f t="shared" si="47"/>
        <v>0</v>
      </c>
    </row>
    <row r="47" spans="4:101" x14ac:dyDescent="0.35">
      <c r="BR47" s="3" t="s">
        <v>6256</v>
      </c>
      <c r="BS47" s="2" t="str">
        <f t="shared" si="56"/>
        <v/>
      </c>
      <c r="BT47" s="2" t="str">
        <f t="shared" si="57"/>
        <v/>
      </c>
      <c r="BU47" s="2" t="str">
        <f t="shared" si="58"/>
        <v/>
      </c>
      <c r="BV47" s="2" t="str">
        <f t="shared" si="59"/>
        <v/>
      </c>
      <c r="BW47" s="2" t="str">
        <f t="shared" si="60"/>
        <v/>
      </c>
      <c r="BX47" s="2" t="str">
        <f t="shared" si="61"/>
        <v/>
      </c>
      <c r="BY47" s="2" t="str">
        <f t="shared" si="62"/>
        <v/>
      </c>
      <c r="BZ47" s="2" t="str">
        <f t="shared" si="63"/>
        <v/>
      </c>
      <c r="CA47" s="2" t="str">
        <f t="shared" si="64"/>
        <v/>
      </c>
      <c r="CB47" s="2" t="str">
        <f t="shared" si="55"/>
        <v/>
      </c>
      <c r="CC47" s="2" t="str">
        <f t="shared" si="65"/>
        <v/>
      </c>
      <c r="CD47" s="2" t="str">
        <f t="shared" si="66"/>
        <v/>
      </c>
      <c r="CE47" s="2" t="str">
        <f t="shared" si="67"/>
        <v/>
      </c>
      <c r="CF47" s="2" t="str">
        <f t="shared" si="68"/>
        <v/>
      </c>
      <c r="CG47" s="2" t="str">
        <f t="shared" si="69"/>
        <v/>
      </c>
      <c r="CH47" s="2" t="str">
        <f t="shared" si="70"/>
        <v/>
      </c>
      <c r="CI47" s="2" t="str">
        <f t="shared" si="71"/>
        <v/>
      </c>
      <c r="CJ47" s="2" t="str">
        <f t="shared" si="72"/>
        <v/>
      </c>
      <c r="CK47" s="2" t="str">
        <f t="shared" si="73"/>
        <v/>
      </c>
      <c r="CL47" s="2" t="str">
        <f t="shared" si="74"/>
        <v/>
      </c>
      <c r="CM47" s="2" t="str">
        <f t="shared" si="75"/>
        <v/>
      </c>
      <c r="CN47" s="2" t="str">
        <f t="shared" si="76"/>
        <v/>
      </c>
      <c r="CO47" s="2" t="str">
        <f t="shared" si="77"/>
        <v/>
      </c>
      <c r="CP47" s="2" t="str">
        <f t="shared" si="78"/>
        <v/>
      </c>
      <c r="CQ47" s="2" t="str">
        <f t="shared" si="79"/>
        <v/>
      </c>
      <c r="CR47" s="2" t="str">
        <f t="shared" si="80"/>
        <v/>
      </c>
      <c r="CS47" s="2" t="str">
        <f t="shared" si="81"/>
        <v/>
      </c>
      <c r="CT47" s="2" t="str">
        <f t="shared" si="82"/>
        <v/>
      </c>
      <c r="CU47" s="2" t="str">
        <f t="shared" si="83"/>
        <v/>
      </c>
      <c r="CV47" s="2" t="str">
        <f t="shared" si="84"/>
        <v/>
      </c>
      <c r="CW47" s="2">
        <f t="shared" si="47"/>
        <v>0</v>
      </c>
    </row>
    <row r="48" spans="4:101" x14ac:dyDescent="0.35">
      <c r="BR48" s="3" t="s">
        <v>6257</v>
      </c>
      <c r="BS48" s="2" t="str">
        <f t="shared" si="56"/>
        <v/>
      </c>
      <c r="BT48" s="2" t="str">
        <f t="shared" si="57"/>
        <v/>
      </c>
      <c r="BU48" s="2" t="str">
        <f t="shared" si="58"/>
        <v/>
      </c>
      <c r="BV48" s="2" t="str">
        <f t="shared" si="59"/>
        <v/>
      </c>
      <c r="BW48" s="2" t="str">
        <f t="shared" si="60"/>
        <v/>
      </c>
      <c r="BX48" s="2" t="str">
        <f t="shared" si="61"/>
        <v/>
      </c>
      <c r="BY48" s="2" t="str">
        <f t="shared" si="62"/>
        <v/>
      </c>
      <c r="BZ48" s="2" t="str">
        <f t="shared" si="63"/>
        <v/>
      </c>
      <c r="CA48" s="2" t="str">
        <f t="shared" si="64"/>
        <v/>
      </c>
      <c r="CB48" s="2" t="str">
        <f t="shared" si="55"/>
        <v/>
      </c>
      <c r="CC48" s="2" t="str">
        <f t="shared" si="65"/>
        <v/>
      </c>
      <c r="CD48" s="2" t="str">
        <f t="shared" si="66"/>
        <v/>
      </c>
      <c r="CE48" s="2" t="str">
        <f t="shared" si="67"/>
        <v/>
      </c>
      <c r="CF48" s="2" t="str">
        <f t="shared" si="68"/>
        <v/>
      </c>
      <c r="CG48" s="2" t="str">
        <f t="shared" si="69"/>
        <v/>
      </c>
      <c r="CH48" s="2" t="str">
        <f t="shared" si="70"/>
        <v/>
      </c>
      <c r="CI48" s="2" t="str">
        <f t="shared" si="71"/>
        <v/>
      </c>
      <c r="CJ48" s="2" t="str">
        <f t="shared" si="72"/>
        <v/>
      </c>
      <c r="CK48" s="2" t="str">
        <f t="shared" si="73"/>
        <v/>
      </c>
      <c r="CL48" s="2" t="str">
        <f t="shared" si="74"/>
        <v/>
      </c>
      <c r="CM48" s="2" t="str">
        <f t="shared" si="75"/>
        <v/>
      </c>
      <c r="CN48" s="2" t="str">
        <f t="shared" si="76"/>
        <v/>
      </c>
      <c r="CO48" s="2" t="str">
        <f t="shared" si="77"/>
        <v/>
      </c>
      <c r="CP48" s="2" t="str">
        <f t="shared" si="78"/>
        <v/>
      </c>
      <c r="CQ48" s="2" t="str">
        <f t="shared" si="79"/>
        <v/>
      </c>
      <c r="CR48" s="2" t="str">
        <f t="shared" si="80"/>
        <v/>
      </c>
      <c r="CS48" s="2" t="str">
        <f t="shared" si="81"/>
        <v/>
      </c>
      <c r="CT48" s="2" t="str">
        <f t="shared" si="82"/>
        <v/>
      </c>
      <c r="CU48" s="2" t="str">
        <f t="shared" si="83"/>
        <v/>
      </c>
      <c r="CV48" s="2" t="str">
        <f t="shared" si="84"/>
        <v/>
      </c>
      <c r="CW48" s="2">
        <f t="shared" si="47"/>
        <v>0</v>
      </c>
    </row>
    <row r="49" spans="70:101" x14ac:dyDescent="0.35">
      <c r="BR49" s="3" t="s">
        <v>6258</v>
      </c>
      <c r="BS49" s="2" t="str">
        <f t="shared" si="56"/>
        <v/>
      </c>
      <c r="BT49" s="2" t="str">
        <f t="shared" si="57"/>
        <v/>
      </c>
      <c r="BU49" s="2" t="str">
        <f t="shared" si="58"/>
        <v/>
      </c>
      <c r="BV49" s="2" t="str">
        <f t="shared" si="59"/>
        <v/>
      </c>
      <c r="BW49" s="2" t="str">
        <f t="shared" si="60"/>
        <v/>
      </c>
      <c r="BX49" s="2" t="str">
        <f t="shared" si="61"/>
        <v/>
      </c>
      <c r="BY49" s="2" t="str">
        <f t="shared" si="62"/>
        <v/>
      </c>
      <c r="BZ49" s="2" t="str">
        <f t="shared" si="63"/>
        <v/>
      </c>
      <c r="CA49" s="2" t="str">
        <f t="shared" si="64"/>
        <v/>
      </c>
      <c r="CB49" s="2" t="str">
        <f t="shared" si="55"/>
        <v/>
      </c>
      <c r="CC49" s="2" t="str">
        <f t="shared" si="65"/>
        <v/>
      </c>
      <c r="CD49" s="2" t="str">
        <f t="shared" si="66"/>
        <v/>
      </c>
      <c r="CE49" s="2" t="str">
        <f t="shared" si="67"/>
        <v/>
      </c>
      <c r="CF49" s="2" t="str">
        <f t="shared" si="68"/>
        <v/>
      </c>
      <c r="CG49" s="2" t="str">
        <f t="shared" si="69"/>
        <v/>
      </c>
      <c r="CH49" s="2" t="str">
        <f t="shared" si="70"/>
        <v/>
      </c>
      <c r="CI49" s="2" t="str">
        <f t="shared" si="71"/>
        <v/>
      </c>
      <c r="CJ49" s="2" t="str">
        <f t="shared" si="72"/>
        <v/>
      </c>
      <c r="CK49" s="2" t="str">
        <f t="shared" si="73"/>
        <v/>
      </c>
      <c r="CL49" s="2" t="str">
        <f t="shared" si="74"/>
        <v/>
      </c>
      <c r="CM49" s="2" t="str">
        <f t="shared" si="75"/>
        <v/>
      </c>
      <c r="CN49" s="2" t="str">
        <f t="shared" si="76"/>
        <v/>
      </c>
      <c r="CO49" s="2" t="str">
        <f t="shared" si="77"/>
        <v/>
      </c>
      <c r="CP49" s="2" t="str">
        <f t="shared" si="78"/>
        <v/>
      </c>
      <c r="CQ49" s="2" t="str">
        <f t="shared" si="79"/>
        <v/>
      </c>
      <c r="CR49" s="2" t="str">
        <f t="shared" si="80"/>
        <v/>
      </c>
      <c r="CS49" s="2" t="str">
        <f t="shared" si="81"/>
        <v/>
      </c>
      <c r="CT49" s="2" t="str">
        <f t="shared" si="82"/>
        <v/>
      </c>
      <c r="CU49" s="2" t="str">
        <f t="shared" si="83"/>
        <v/>
      </c>
      <c r="CV49" s="2" t="str">
        <f t="shared" si="84"/>
        <v/>
      </c>
      <c r="CW49" s="2">
        <f t="shared" si="47"/>
        <v>0</v>
      </c>
    </row>
    <row r="50" spans="70:101" x14ac:dyDescent="0.35">
      <c r="BR50" s="3" t="s">
        <v>6259</v>
      </c>
      <c r="BS50" s="2" t="str">
        <f t="shared" si="56"/>
        <v/>
      </c>
      <c r="BT50" s="2" t="str">
        <f t="shared" si="57"/>
        <v/>
      </c>
      <c r="BU50" s="2" t="str">
        <f t="shared" si="58"/>
        <v/>
      </c>
      <c r="BV50" s="2" t="str">
        <f t="shared" si="59"/>
        <v/>
      </c>
      <c r="BW50" s="2" t="str">
        <f t="shared" si="60"/>
        <v/>
      </c>
      <c r="BX50" s="2" t="str">
        <f t="shared" si="61"/>
        <v/>
      </c>
      <c r="BY50" s="2" t="str">
        <f t="shared" si="62"/>
        <v/>
      </c>
      <c r="BZ50" s="2" t="str">
        <f t="shared" si="63"/>
        <v/>
      </c>
      <c r="CA50" s="2" t="str">
        <f t="shared" si="64"/>
        <v/>
      </c>
      <c r="CB50" s="2" t="str">
        <f t="shared" si="55"/>
        <v/>
      </c>
      <c r="CC50" s="2" t="str">
        <f t="shared" si="65"/>
        <v/>
      </c>
      <c r="CD50" s="2" t="str">
        <f t="shared" si="66"/>
        <v/>
      </c>
      <c r="CE50" s="2" t="str">
        <f t="shared" si="67"/>
        <v/>
      </c>
      <c r="CF50" s="2" t="str">
        <f t="shared" si="68"/>
        <v/>
      </c>
      <c r="CG50" s="2" t="str">
        <f t="shared" si="69"/>
        <v/>
      </c>
      <c r="CH50" s="2" t="str">
        <f t="shared" si="70"/>
        <v/>
      </c>
      <c r="CI50" s="2" t="str">
        <f t="shared" si="71"/>
        <v/>
      </c>
      <c r="CJ50" s="2" t="str">
        <f t="shared" si="72"/>
        <v/>
      </c>
      <c r="CK50" s="2" t="str">
        <f t="shared" si="73"/>
        <v/>
      </c>
      <c r="CL50" s="2" t="str">
        <f t="shared" si="74"/>
        <v/>
      </c>
      <c r="CM50" s="2" t="str">
        <f t="shared" si="75"/>
        <v/>
      </c>
      <c r="CN50" s="2" t="str">
        <f t="shared" si="76"/>
        <v/>
      </c>
      <c r="CO50" s="2" t="str">
        <f t="shared" si="77"/>
        <v/>
      </c>
      <c r="CP50" s="2" t="str">
        <f t="shared" si="78"/>
        <v/>
      </c>
      <c r="CQ50" s="2" t="str">
        <f t="shared" si="79"/>
        <v/>
      </c>
      <c r="CR50" s="2" t="str">
        <f t="shared" si="80"/>
        <v/>
      </c>
      <c r="CS50" s="2" t="str">
        <f t="shared" si="81"/>
        <v/>
      </c>
      <c r="CT50" s="2" t="str">
        <f t="shared" si="82"/>
        <v/>
      </c>
      <c r="CU50" s="2" t="str">
        <f t="shared" si="83"/>
        <v/>
      </c>
      <c r="CV50" s="2" t="str">
        <f t="shared" si="84"/>
        <v/>
      </c>
      <c r="CW50" s="2">
        <f t="shared" si="47"/>
        <v>0</v>
      </c>
    </row>
    <row r="51" spans="70:101" x14ac:dyDescent="0.35">
      <c r="BR51" s="3" t="s">
        <v>6260</v>
      </c>
      <c r="BS51" s="2" t="str">
        <f t="shared" si="56"/>
        <v/>
      </c>
      <c r="BT51" s="2" t="str">
        <f t="shared" si="57"/>
        <v/>
      </c>
      <c r="BU51" s="2" t="str">
        <f t="shared" si="58"/>
        <v/>
      </c>
      <c r="BV51" s="2" t="str">
        <f t="shared" si="59"/>
        <v/>
      </c>
      <c r="BW51" s="2" t="str">
        <f t="shared" si="60"/>
        <v/>
      </c>
      <c r="BX51" s="2" t="str">
        <f t="shared" si="61"/>
        <v/>
      </c>
      <c r="BY51" s="2" t="str">
        <f t="shared" si="62"/>
        <v/>
      </c>
      <c r="BZ51" s="2" t="str">
        <f t="shared" si="63"/>
        <v/>
      </c>
      <c r="CA51" s="2" t="str">
        <f t="shared" si="64"/>
        <v/>
      </c>
      <c r="CB51" s="2" t="str">
        <f t="shared" si="55"/>
        <v/>
      </c>
      <c r="CC51" s="2" t="str">
        <f t="shared" si="65"/>
        <v/>
      </c>
      <c r="CD51" s="2" t="str">
        <f t="shared" si="66"/>
        <v/>
      </c>
      <c r="CE51" s="2" t="str">
        <f t="shared" si="67"/>
        <v/>
      </c>
      <c r="CF51" s="2" t="str">
        <f t="shared" si="68"/>
        <v/>
      </c>
      <c r="CG51" s="2" t="str">
        <f t="shared" si="69"/>
        <v/>
      </c>
      <c r="CH51" s="2" t="str">
        <f t="shared" si="70"/>
        <v/>
      </c>
      <c r="CI51" s="2" t="str">
        <f t="shared" si="71"/>
        <v/>
      </c>
      <c r="CJ51" s="2" t="str">
        <f t="shared" si="72"/>
        <v/>
      </c>
      <c r="CK51" s="2" t="str">
        <f t="shared" si="73"/>
        <v/>
      </c>
      <c r="CL51" s="2" t="str">
        <f t="shared" si="74"/>
        <v/>
      </c>
      <c r="CM51" s="2" t="str">
        <f t="shared" si="75"/>
        <v/>
      </c>
      <c r="CN51" s="2" t="str">
        <f t="shared" si="76"/>
        <v/>
      </c>
      <c r="CO51" s="2" t="str">
        <f t="shared" si="77"/>
        <v/>
      </c>
      <c r="CP51" s="2" t="str">
        <f t="shared" si="78"/>
        <v/>
      </c>
      <c r="CQ51" s="2" t="str">
        <f t="shared" si="79"/>
        <v/>
      </c>
      <c r="CR51" s="2" t="str">
        <f t="shared" si="80"/>
        <v/>
      </c>
      <c r="CS51" s="2" t="str">
        <f t="shared" si="81"/>
        <v/>
      </c>
      <c r="CT51" s="2" t="str">
        <f t="shared" si="82"/>
        <v/>
      </c>
      <c r="CU51" s="2" t="str">
        <f t="shared" si="83"/>
        <v/>
      </c>
      <c r="CV51" s="2" t="str">
        <f t="shared" si="84"/>
        <v/>
      </c>
      <c r="CW51" s="2">
        <f t="shared" si="47"/>
        <v>0</v>
      </c>
    </row>
    <row r="52" spans="70:101" x14ac:dyDescent="0.35">
      <c r="BR52" s="3" t="s">
        <v>22</v>
      </c>
      <c r="BS52" s="2" t="str">
        <f t="shared" si="56"/>
        <v/>
      </c>
      <c r="BT52" s="2" t="str">
        <f t="shared" si="57"/>
        <v/>
      </c>
      <c r="BU52" s="2" t="str">
        <f t="shared" si="58"/>
        <v/>
      </c>
      <c r="BV52" s="2" t="str">
        <f t="shared" si="59"/>
        <v/>
      </c>
      <c r="BW52" s="2" t="str">
        <f t="shared" si="60"/>
        <v/>
      </c>
      <c r="BX52" s="2" t="str">
        <f t="shared" si="61"/>
        <v/>
      </c>
      <c r="BY52" s="2" t="str">
        <f t="shared" si="62"/>
        <v/>
      </c>
      <c r="BZ52" s="2" t="str">
        <f t="shared" si="63"/>
        <v/>
      </c>
      <c r="CA52" s="2" t="str">
        <f t="shared" si="64"/>
        <v/>
      </c>
      <c r="CB52" s="2" t="str">
        <f t="shared" si="55"/>
        <v/>
      </c>
      <c r="CC52" s="2" t="str">
        <f t="shared" si="65"/>
        <v/>
      </c>
      <c r="CD52" s="2" t="str">
        <f t="shared" si="66"/>
        <v/>
      </c>
      <c r="CE52" s="2" t="str">
        <f t="shared" si="67"/>
        <v/>
      </c>
      <c r="CF52" s="2" t="str">
        <f t="shared" si="68"/>
        <v/>
      </c>
      <c r="CG52" s="2" t="str">
        <f t="shared" si="69"/>
        <v/>
      </c>
      <c r="CH52" s="2" t="str">
        <f t="shared" si="70"/>
        <v/>
      </c>
      <c r="CI52" s="2" t="str">
        <f t="shared" si="71"/>
        <v/>
      </c>
      <c r="CJ52" s="2" t="str">
        <f t="shared" si="72"/>
        <v/>
      </c>
      <c r="CK52" s="2" t="str">
        <f t="shared" si="73"/>
        <v/>
      </c>
      <c r="CL52" s="2" t="str">
        <f t="shared" si="74"/>
        <v/>
      </c>
      <c r="CM52" s="2" t="str">
        <f t="shared" si="75"/>
        <v/>
      </c>
      <c r="CN52" s="2" t="str">
        <f t="shared" si="76"/>
        <v/>
      </c>
      <c r="CO52" s="2" t="str">
        <f t="shared" si="77"/>
        <v/>
      </c>
      <c r="CP52" s="2" t="str">
        <f t="shared" si="78"/>
        <v/>
      </c>
      <c r="CQ52" s="2" t="str">
        <f t="shared" si="79"/>
        <v/>
      </c>
      <c r="CR52" s="2" t="str">
        <f t="shared" si="80"/>
        <v/>
      </c>
      <c r="CS52" s="2" t="str">
        <f t="shared" si="81"/>
        <v/>
      </c>
      <c r="CT52" s="2" t="str">
        <f t="shared" si="82"/>
        <v/>
      </c>
      <c r="CU52" s="2" t="str">
        <f t="shared" si="83"/>
        <v/>
      </c>
      <c r="CV52" s="2" t="str">
        <f t="shared" si="84"/>
        <v/>
      </c>
      <c r="CW52" s="2">
        <f t="shared" si="47"/>
        <v>0</v>
      </c>
    </row>
    <row r="53" spans="70:101" x14ac:dyDescent="0.35">
      <c r="BR53" s="3" t="s">
        <v>35</v>
      </c>
      <c r="BS53" s="2" t="str">
        <f t="shared" si="56"/>
        <v/>
      </c>
      <c r="BT53" s="2" t="str">
        <f t="shared" si="57"/>
        <v/>
      </c>
      <c r="BU53" s="2" t="str">
        <f t="shared" si="58"/>
        <v/>
      </c>
      <c r="BV53" s="2" t="str">
        <f t="shared" si="59"/>
        <v/>
      </c>
      <c r="BW53" s="2" t="str">
        <f t="shared" si="60"/>
        <v/>
      </c>
      <c r="BX53" s="2" t="str">
        <f t="shared" si="61"/>
        <v/>
      </c>
      <c r="BY53" s="2" t="str">
        <f t="shared" si="62"/>
        <v/>
      </c>
      <c r="BZ53" s="2" t="str">
        <f t="shared" si="63"/>
        <v/>
      </c>
      <c r="CA53" s="2" t="str">
        <f t="shared" si="64"/>
        <v/>
      </c>
      <c r="CB53" s="2" t="str">
        <f t="shared" si="55"/>
        <v/>
      </c>
      <c r="CC53" s="2" t="str">
        <f t="shared" si="65"/>
        <v/>
      </c>
      <c r="CD53" s="2" t="str">
        <f t="shared" si="66"/>
        <v/>
      </c>
      <c r="CE53" s="2" t="str">
        <f t="shared" si="67"/>
        <v/>
      </c>
      <c r="CF53" s="2" t="str">
        <f t="shared" si="68"/>
        <v/>
      </c>
      <c r="CG53" s="2" t="str">
        <f t="shared" si="69"/>
        <v/>
      </c>
      <c r="CH53" s="2" t="str">
        <f t="shared" si="70"/>
        <v/>
      </c>
      <c r="CI53" s="2" t="str">
        <f t="shared" si="71"/>
        <v/>
      </c>
      <c r="CJ53" s="2" t="str">
        <f t="shared" si="72"/>
        <v/>
      </c>
      <c r="CK53" s="2" t="str">
        <f t="shared" si="73"/>
        <v/>
      </c>
      <c r="CL53" s="2" t="str">
        <f t="shared" si="74"/>
        <v/>
      </c>
      <c r="CM53" s="2" t="str">
        <f t="shared" si="75"/>
        <v/>
      </c>
      <c r="CN53" s="2" t="str">
        <f t="shared" si="76"/>
        <v/>
      </c>
      <c r="CO53" s="2" t="str">
        <f t="shared" si="77"/>
        <v/>
      </c>
      <c r="CP53" s="2" t="str">
        <f t="shared" si="78"/>
        <v/>
      </c>
      <c r="CQ53" s="2" t="str">
        <f t="shared" si="79"/>
        <v/>
      </c>
      <c r="CR53" s="2" t="str">
        <f t="shared" si="80"/>
        <v/>
      </c>
      <c r="CS53" s="2" t="str">
        <f t="shared" si="81"/>
        <v/>
      </c>
      <c r="CT53" s="2" t="str">
        <f t="shared" si="82"/>
        <v/>
      </c>
      <c r="CU53" s="2" t="str">
        <f t="shared" si="83"/>
        <v/>
      </c>
      <c r="CV53" s="2" t="str">
        <f t="shared" si="84"/>
        <v/>
      </c>
      <c r="CW53" s="2">
        <f t="shared" si="47"/>
        <v>0</v>
      </c>
    </row>
    <row r="54" spans="70:101" x14ac:dyDescent="0.35">
      <c r="BR54" s="3" t="s">
        <v>124</v>
      </c>
      <c r="BS54" s="2" t="str">
        <f t="shared" si="56"/>
        <v/>
      </c>
      <c r="BT54" s="2" t="str">
        <f t="shared" si="57"/>
        <v/>
      </c>
      <c r="BU54" s="2" t="str">
        <f t="shared" si="58"/>
        <v/>
      </c>
      <c r="BV54" s="2" t="str">
        <f t="shared" si="59"/>
        <v/>
      </c>
      <c r="BW54" s="2" t="str">
        <f t="shared" si="60"/>
        <v/>
      </c>
      <c r="BX54" s="2" t="str">
        <f t="shared" si="61"/>
        <v/>
      </c>
      <c r="BY54" s="2" t="str">
        <f t="shared" si="62"/>
        <v/>
      </c>
      <c r="BZ54" s="2" t="str">
        <f t="shared" si="63"/>
        <v/>
      </c>
      <c r="CA54" s="2" t="str">
        <f t="shared" si="64"/>
        <v/>
      </c>
      <c r="CB54" s="2" t="str">
        <f t="shared" si="55"/>
        <v/>
      </c>
      <c r="CC54" s="2" t="str">
        <f t="shared" si="65"/>
        <v/>
      </c>
      <c r="CD54" s="2" t="str">
        <f t="shared" si="66"/>
        <v/>
      </c>
      <c r="CE54" s="2" t="str">
        <f t="shared" si="67"/>
        <v/>
      </c>
      <c r="CF54" s="2" t="str">
        <f t="shared" si="68"/>
        <v/>
      </c>
      <c r="CG54" s="2" t="str">
        <f t="shared" si="69"/>
        <v/>
      </c>
      <c r="CH54" s="2" t="str">
        <f t="shared" si="70"/>
        <v/>
      </c>
      <c r="CI54" s="2" t="str">
        <f t="shared" si="71"/>
        <v/>
      </c>
      <c r="CJ54" s="2" t="str">
        <f t="shared" si="72"/>
        <v/>
      </c>
      <c r="CK54" s="2" t="str">
        <f t="shared" si="73"/>
        <v/>
      </c>
      <c r="CL54" s="2" t="str">
        <f t="shared" si="74"/>
        <v/>
      </c>
      <c r="CM54" s="2" t="str">
        <f t="shared" si="75"/>
        <v/>
      </c>
      <c r="CN54" s="2" t="str">
        <f t="shared" si="76"/>
        <v/>
      </c>
      <c r="CO54" s="2" t="str">
        <f t="shared" si="77"/>
        <v/>
      </c>
      <c r="CP54" s="2" t="str">
        <f t="shared" si="78"/>
        <v/>
      </c>
      <c r="CQ54" s="2" t="str">
        <f t="shared" si="79"/>
        <v/>
      </c>
      <c r="CR54" s="2" t="str">
        <f t="shared" si="80"/>
        <v/>
      </c>
      <c r="CS54" s="2" t="str">
        <f t="shared" si="81"/>
        <v/>
      </c>
      <c r="CT54" s="2" t="str">
        <f t="shared" si="82"/>
        <v/>
      </c>
      <c r="CU54" s="2" t="str">
        <f t="shared" si="83"/>
        <v/>
      </c>
      <c r="CV54" s="2" t="str">
        <f t="shared" si="84"/>
        <v/>
      </c>
      <c r="CW54" s="2">
        <f t="shared" si="47"/>
        <v>0</v>
      </c>
    </row>
    <row r="55" spans="70:101" x14ac:dyDescent="0.35">
      <c r="BR55" s="3" t="s">
        <v>6465</v>
      </c>
      <c r="BS55" s="2" t="str">
        <f t="shared" ref="BS55:BS90" si="85">IF(BR55=$AO$11,1,"")</f>
        <v/>
      </c>
      <c r="BT55" s="2" t="str">
        <f t="shared" ref="BT55:BT90" si="86">IF(BR55=$AO$12,1,"")</f>
        <v/>
      </c>
      <c r="BU55" s="2" t="str">
        <f t="shared" ref="BU55:BU90" si="87">IF(BR55=$AO$13,1,"")</f>
        <v/>
      </c>
      <c r="BV55" s="2" t="str">
        <f t="shared" ref="BV55:BV90" si="88">IF(BR55=$AO$14,1,"")</f>
        <v/>
      </c>
      <c r="BW55" s="2" t="str">
        <f t="shared" ref="BW55:BW90" si="89">IF(BR55=$AO$15,1,"")</f>
        <v/>
      </c>
      <c r="BX55" s="2" t="str">
        <f t="shared" ref="BX55:BX90" si="90">IF(BR55=$AO$16,1,"")</f>
        <v/>
      </c>
      <c r="BY55" s="2" t="str">
        <f t="shared" ref="BY55:BY90" si="91">IF(BR55=$AO$17,1,"")</f>
        <v/>
      </c>
      <c r="BZ55" s="2" t="str">
        <f t="shared" ref="BZ55:BZ90" si="92">IF(BR55=$AO$18,1,"")</f>
        <v/>
      </c>
      <c r="CA55" s="2" t="str">
        <f t="shared" ref="CA55:CA90" si="93">IF(BR55=$AO$19,1,"")</f>
        <v/>
      </c>
      <c r="CB55" s="2" t="str">
        <f t="shared" si="55"/>
        <v/>
      </c>
      <c r="CC55" s="2" t="str">
        <f t="shared" ref="CC55:CC90" si="94">IF(BR55=$AO$21,1,"")</f>
        <v/>
      </c>
      <c r="CD55" s="2" t="str">
        <f t="shared" ref="CD55:CD90" si="95">IF(BR55=$AO$22,1,"")</f>
        <v/>
      </c>
      <c r="CE55" s="2" t="str">
        <f t="shared" ref="CE55:CE90" si="96">IF(BR55=$AO$23,1,"")</f>
        <v/>
      </c>
      <c r="CF55" s="2" t="str">
        <f t="shared" ref="CF55:CF90" si="97">IF(BR55=$AO$24,1,"")</f>
        <v/>
      </c>
      <c r="CG55" s="2" t="str">
        <f t="shared" ref="CG55:CG90" si="98">IF(BR55=$AO$25,1,"")</f>
        <v/>
      </c>
      <c r="CH55" s="2" t="str">
        <f t="shared" ref="CH55:CH90" si="99">IF(BR55=$AO$26,1,"")</f>
        <v/>
      </c>
      <c r="CI55" s="2" t="str">
        <f t="shared" ref="CI55:CI90" si="100">IF(BR55=$AO$27,1,"")</f>
        <v/>
      </c>
      <c r="CJ55" s="2" t="str">
        <f t="shared" ref="CJ55:CJ90" si="101">IF(BR55=$AO$28,1,"")</f>
        <v/>
      </c>
      <c r="CK55" s="2" t="str">
        <f t="shared" ref="CK55:CK90" si="102">IF(BR55=$AO$29,1,"")</f>
        <v/>
      </c>
      <c r="CL55" s="2" t="str">
        <f t="shared" ref="CL55:CL90" si="103">IF(BR55=$AO$30,1,"")</f>
        <v/>
      </c>
      <c r="CM55" s="2" t="str">
        <f t="shared" ref="CM55:CM90" si="104">IF(BR55=$AO$31,1,"")</f>
        <v/>
      </c>
      <c r="CN55" s="2" t="str">
        <f t="shared" ref="CN55:CN90" si="105">IF(BR55=$AO$32,1,"")</f>
        <v/>
      </c>
      <c r="CO55" s="2" t="str">
        <f t="shared" ref="CO55:CO90" si="106">IF(BR55=$AO$33,1,"")</f>
        <v/>
      </c>
      <c r="CP55" s="2" t="str">
        <f t="shared" ref="CP55:CP90" si="107">IF(BR55=$AO$34,1,"")</f>
        <v/>
      </c>
      <c r="CQ55" s="2" t="str">
        <f t="shared" ref="CQ55:CQ90" si="108">IF(BR55=$AO$35,1,"")</f>
        <v/>
      </c>
      <c r="CR55" s="2" t="str">
        <f t="shared" ref="CR55:CR90" si="109">IF(BR55=$AO$36,1,"")</f>
        <v/>
      </c>
      <c r="CS55" s="2" t="str">
        <f t="shared" ref="CS55:CS90" si="110">IF(BR55=$AO$37,1,"")</f>
        <v/>
      </c>
      <c r="CT55" s="2" t="str">
        <f t="shared" ref="CT55:CT90" si="111">IF(BR55=$AO$38,1,"")</f>
        <v/>
      </c>
      <c r="CU55" s="2" t="str">
        <f t="shared" ref="CU55:CU90" si="112">IF(BR55=$AO$39,1,"")</f>
        <v/>
      </c>
      <c r="CV55" s="2" t="str">
        <f t="shared" ref="CV55:CV90" si="113">IF(BR55=$AO$40,1,"")</f>
        <v/>
      </c>
      <c r="CW55" s="2">
        <f t="shared" si="47"/>
        <v>0</v>
      </c>
    </row>
    <row r="56" spans="70:101" x14ac:dyDescent="0.35">
      <c r="BR56" s="3" t="s">
        <v>6466</v>
      </c>
      <c r="BS56" s="2" t="str">
        <f t="shared" si="85"/>
        <v/>
      </c>
      <c r="BT56" s="2" t="str">
        <f t="shared" si="86"/>
        <v/>
      </c>
      <c r="BU56" s="2" t="str">
        <f t="shared" si="87"/>
        <v/>
      </c>
      <c r="BV56" s="2" t="str">
        <f t="shared" si="88"/>
        <v/>
      </c>
      <c r="BW56" s="2" t="str">
        <f t="shared" si="89"/>
        <v/>
      </c>
      <c r="BX56" s="2" t="str">
        <f t="shared" si="90"/>
        <v/>
      </c>
      <c r="BY56" s="2" t="str">
        <f t="shared" si="91"/>
        <v/>
      </c>
      <c r="BZ56" s="2" t="str">
        <f t="shared" si="92"/>
        <v/>
      </c>
      <c r="CA56" s="2" t="str">
        <f t="shared" si="93"/>
        <v/>
      </c>
      <c r="CB56" s="2" t="str">
        <f t="shared" si="55"/>
        <v/>
      </c>
      <c r="CC56" s="2" t="str">
        <f t="shared" si="94"/>
        <v/>
      </c>
      <c r="CD56" s="2" t="str">
        <f t="shared" si="95"/>
        <v/>
      </c>
      <c r="CE56" s="2" t="str">
        <f t="shared" si="96"/>
        <v/>
      </c>
      <c r="CF56" s="2" t="str">
        <f t="shared" si="97"/>
        <v/>
      </c>
      <c r="CG56" s="2" t="str">
        <f t="shared" si="98"/>
        <v/>
      </c>
      <c r="CH56" s="2" t="str">
        <f t="shared" si="99"/>
        <v/>
      </c>
      <c r="CI56" s="2" t="str">
        <f t="shared" si="100"/>
        <v/>
      </c>
      <c r="CJ56" s="2" t="str">
        <f t="shared" si="101"/>
        <v/>
      </c>
      <c r="CK56" s="2" t="str">
        <f t="shared" si="102"/>
        <v/>
      </c>
      <c r="CL56" s="2" t="str">
        <f t="shared" si="103"/>
        <v/>
      </c>
      <c r="CM56" s="2" t="str">
        <f t="shared" si="104"/>
        <v/>
      </c>
      <c r="CN56" s="2" t="str">
        <f t="shared" si="105"/>
        <v/>
      </c>
      <c r="CO56" s="2" t="str">
        <f t="shared" si="106"/>
        <v/>
      </c>
      <c r="CP56" s="2" t="str">
        <f t="shared" si="107"/>
        <v/>
      </c>
      <c r="CQ56" s="2" t="str">
        <f t="shared" si="108"/>
        <v/>
      </c>
      <c r="CR56" s="2" t="str">
        <f t="shared" si="109"/>
        <v/>
      </c>
      <c r="CS56" s="2" t="str">
        <f t="shared" si="110"/>
        <v/>
      </c>
      <c r="CT56" s="2" t="str">
        <f t="shared" si="111"/>
        <v/>
      </c>
      <c r="CU56" s="2" t="str">
        <f t="shared" si="112"/>
        <v/>
      </c>
      <c r="CV56" s="2" t="str">
        <f t="shared" si="113"/>
        <v/>
      </c>
      <c r="CW56" s="2">
        <f t="shared" si="47"/>
        <v>0</v>
      </c>
    </row>
    <row r="57" spans="70:101" x14ac:dyDescent="0.35">
      <c r="BR57" s="3" t="s">
        <v>6467</v>
      </c>
      <c r="BS57" s="2" t="str">
        <f t="shared" si="85"/>
        <v/>
      </c>
      <c r="BT57" s="2" t="str">
        <f t="shared" si="86"/>
        <v/>
      </c>
      <c r="BU57" s="2" t="str">
        <f t="shared" si="87"/>
        <v/>
      </c>
      <c r="BV57" s="2" t="str">
        <f t="shared" si="88"/>
        <v/>
      </c>
      <c r="BW57" s="2" t="str">
        <f t="shared" si="89"/>
        <v/>
      </c>
      <c r="BX57" s="2" t="str">
        <f t="shared" si="90"/>
        <v/>
      </c>
      <c r="BY57" s="2" t="str">
        <f t="shared" si="91"/>
        <v/>
      </c>
      <c r="BZ57" s="2" t="str">
        <f t="shared" si="92"/>
        <v/>
      </c>
      <c r="CA57" s="2" t="str">
        <f t="shared" si="93"/>
        <v/>
      </c>
      <c r="CB57" s="2" t="str">
        <f t="shared" si="55"/>
        <v/>
      </c>
      <c r="CC57" s="2" t="str">
        <f t="shared" si="94"/>
        <v/>
      </c>
      <c r="CD57" s="2" t="str">
        <f t="shared" si="95"/>
        <v/>
      </c>
      <c r="CE57" s="2" t="str">
        <f t="shared" si="96"/>
        <v/>
      </c>
      <c r="CF57" s="2" t="str">
        <f t="shared" si="97"/>
        <v/>
      </c>
      <c r="CG57" s="2" t="str">
        <f t="shared" si="98"/>
        <v/>
      </c>
      <c r="CH57" s="2" t="str">
        <f t="shared" si="99"/>
        <v/>
      </c>
      <c r="CI57" s="2" t="str">
        <f t="shared" si="100"/>
        <v/>
      </c>
      <c r="CJ57" s="2" t="str">
        <f t="shared" si="101"/>
        <v/>
      </c>
      <c r="CK57" s="2" t="str">
        <f t="shared" si="102"/>
        <v/>
      </c>
      <c r="CL57" s="2" t="str">
        <f t="shared" si="103"/>
        <v/>
      </c>
      <c r="CM57" s="2" t="str">
        <f t="shared" si="104"/>
        <v/>
      </c>
      <c r="CN57" s="2" t="str">
        <f t="shared" si="105"/>
        <v/>
      </c>
      <c r="CO57" s="2" t="str">
        <f t="shared" si="106"/>
        <v/>
      </c>
      <c r="CP57" s="2" t="str">
        <f t="shared" si="107"/>
        <v/>
      </c>
      <c r="CQ57" s="2" t="str">
        <f t="shared" si="108"/>
        <v/>
      </c>
      <c r="CR57" s="2" t="str">
        <f t="shared" si="109"/>
        <v/>
      </c>
      <c r="CS57" s="2" t="str">
        <f t="shared" si="110"/>
        <v/>
      </c>
      <c r="CT57" s="2" t="str">
        <f t="shared" si="111"/>
        <v/>
      </c>
      <c r="CU57" s="2" t="str">
        <f t="shared" si="112"/>
        <v/>
      </c>
      <c r="CV57" s="2" t="str">
        <f t="shared" si="113"/>
        <v/>
      </c>
      <c r="CW57" s="2">
        <f t="shared" si="47"/>
        <v>0</v>
      </c>
    </row>
    <row r="58" spans="70:101" x14ac:dyDescent="0.35">
      <c r="BR58" s="3" t="s">
        <v>6468</v>
      </c>
      <c r="BS58" s="2" t="str">
        <f t="shared" si="85"/>
        <v/>
      </c>
      <c r="BT58" s="2" t="str">
        <f t="shared" si="86"/>
        <v/>
      </c>
      <c r="BU58" s="2" t="str">
        <f t="shared" si="87"/>
        <v/>
      </c>
      <c r="BV58" s="2" t="str">
        <f t="shared" si="88"/>
        <v/>
      </c>
      <c r="BW58" s="2" t="str">
        <f t="shared" si="89"/>
        <v/>
      </c>
      <c r="BX58" s="2" t="str">
        <f t="shared" si="90"/>
        <v/>
      </c>
      <c r="BY58" s="2" t="str">
        <f t="shared" si="91"/>
        <v/>
      </c>
      <c r="BZ58" s="2" t="str">
        <f t="shared" si="92"/>
        <v/>
      </c>
      <c r="CA58" s="2" t="str">
        <f t="shared" si="93"/>
        <v/>
      </c>
      <c r="CB58" s="2" t="str">
        <f t="shared" si="55"/>
        <v/>
      </c>
      <c r="CC58" s="2" t="str">
        <f t="shared" si="94"/>
        <v/>
      </c>
      <c r="CD58" s="2" t="str">
        <f t="shared" si="95"/>
        <v/>
      </c>
      <c r="CE58" s="2" t="str">
        <f t="shared" si="96"/>
        <v/>
      </c>
      <c r="CF58" s="2" t="str">
        <f t="shared" si="97"/>
        <v/>
      </c>
      <c r="CG58" s="2" t="str">
        <f t="shared" si="98"/>
        <v/>
      </c>
      <c r="CH58" s="2" t="str">
        <f t="shared" si="99"/>
        <v/>
      </c>
      <c r="CI58" s="2" t="str">
        <f t="shared" si="100"/>
        <v/>
      </c>
      <c r="CJ58" s="2" t="str">
        <f t="shared" si="101"/>
        <v/>
      </c>
      <c r="CK58" s="2" t="str">
        <f t="shared" si="102"/>
        <v/>
      </c>
      <c r="CL58" s="2" t="str">
        <f t="shared" si="103"/>
        <v/>
      </c>
      <c r="CM58" s="2" t="str">
        <f t="shared" si="104"/>
        <v/>
      </c>
      <c r="CN58" s="2" t="str">
        <f t="shared" si="105"/>
        <v/>
      </c>
      <c r="CO58" s="2" t="str">
        <f t="shared" si="106"/>
        <v/>
      </c>
      <c r="CP58" s="2" t="str">
        <f t="shared" si="107"/>
        <v/>
      </c>
      <c r="CQ58" s="2" t="str">
        <f t="shared" si="108"/>
        <v/>
      </c>
      <c r="CR58" s="2" t="str">
        <f t="shared" si="109"/>
        <v/>
      </c>
      <c r="CS58" s="2" t="str">
        <f t="shared" si="110"/>
        <v/>
      </c>
      <c r="CT58" s="2" t="str">
        <f t="shared" si="111"/>
        <v/>
      </c>
      <c r="CU58" s="2" t="str">
        <f t="shared" si="112"/>
        <v/>
      </c>
      <c r="CV58" s="2" t="str">
        <f t="shared" si="113"/>
        <v/>
      </c>
      <c r="CW58" s="2">
        <f t="shared" si="47"/>
        <v>0</v>
      </c>
    </row>
    <row r="59" spans="70:101" x14ac:dyDescent="0.35">
      <c r="BR59" s="3" t="s">
        <v>6469</v>
      </c>
      <c r="BS59" s="2" t="str">
        <f t="shared" si="85"/>
        <v/>
      </c>
      <c r="BT59" s="2" t="str">
        <f t="shared" si="86"/>
        <v/>
      </c>
      <c r="BU59" s="2" t="str">
        <f t="shared" si="87"/>
        <v/>
      </c>
      <c r="BV59" s="2" t="str">
        <f t="shared" si="88"/>
        <v/>
      </c>
      <c r="BW59" s="2" t="str">
        <f t="shared" si="89"/>
        <v/>
      </c>
      <c r="BX59" s="2" t="str">
        <f t="shared" si="90"/>
        <v/>
      </c>
      <c r="BY59" s="2" t="str">
        <f t="shared" si="91"/>
        <v/>
      </c>
      <c r="BZ59" s="2" t="str">
        <f t="shared" si="92"/>
        <v/>
      </c>
      <c r="CA59" s="2" t="str">
        <f t="shared" si="93"/>
        <v/>
      </c>
      <c r="CB59" s="2" t="str">
        <f t="shared" si="55"/>
        <v/>
      </c>
      <c r="CC59" s="2" t="str">
        <f t="shared" si="94"/>
        <v/>
      </c>
      <c r="CD59" s="2" t="str">
        <f t="shared" si="95"/>
        <v/>
      </c>
      <c r="CE59" s="2" t="str">
        <f t="shared" si="96"/>
        <v/>
      </c>
      <c r="CF59" s="2" t="str">
        <f t="shared" si="97"/>
        <v/>
      </c>
      <c r="CG59" s="2" t="str">
        <f t="shared" si="98"/>
        <v/>
      </c>
      <c r="CH59" s="2" t="str">
        <f t="shared" si="99"/>
        <v/>
      </c>
      <c r="CI59" s="2" t="str">
        <f t="shared" si="100"/>
        <v/>
      </c>
      <c r="CJ59" s="2" t="str">
        <f t="shared" si="101"/>
        <v/>
      </c>
      <c r="CK59" s="2" t="str">
        <f t="shared" si="102"/>
        <v/>
      </c>
      <c r="CL59" s="2" t="str">
        <f t="shared" si="103"/>
        <v/>
      </c>
      <c r="CM59" s="2" t="str">
        <f t="shared" si="104"/>
        <v/>
      </c>
      <c r="CN59" s="2" t="str">
        <f t="shared" si="105"/>
        <v/>
      </c>
      <c r="CO59" s="2" t="str">
        <f t="shared" si="106"/>
        <v/>
      </c>
      <c r="CP59" s="2" t="str">
        <f t="shared" si="107"/>
        <v/>
      </c>
      <c r="CQ59" s="2" t="str">
        <f t="shared" si="108"/>
        <v/>
      </c>
      <c r="CR59" s="2" t="str">
        <f t="shared" si="109"/>
        <v/>
      </c>
      <c r="CS59" s="2" t="str">
        <f t="shared" si="110"/>
        <v/>
      </c>
      <c r="CT59" s="2" t="str">
        <f t="shared" si="111"/>
        <v/>
      </c>
      <c r="CU59" s="2" t="str">
        <f t="shared" si="112"/>
        <v/>
      </c>
      <c r="CV59" s="2" t="str">
        <f t="shared" si="113"/>
        <v/>
      </c>
      <c r="CW59" s="2">
        <f t="shared" si="47"/>
        <v>0</v>
      </c>
    </row>
    <row r="60" spans="70:101" x14ac:dyDescent="0.35">
      <c r="BR60" s="3" t="s">
        <v>6470</v>
      </c>
      <c r="BS60" s="2" t="str">
        <f t="shared" si="85"/>
        <v/>
      </c>
      <c r="BT60" s="2" t="str">
        <f t="shared" si="86"/>
        <v/>
      </c>
      <c r="BU60" s="2" t="str">
        <f t="shared" si="87"/>
        <v/>
      </c>
      <c r="BV60" s="2" t="str">
        <f t="shared" si="88"/>
        <v/>
      </c>
      <c r="BW60" s="2" t="str">
        <f t="shared" si="89"/>
        <v/>
      </c>
      <c r="BX60" s="2" t="str">
        <f t="shared" si="90"/>
        <v/>
      </c>
      <c r="BY60" s="2" t="str">
        <f t="shared" si="91"/>
        <v/>
      </c>
      <c r="BZ60" s="2" t="str">
        <f t="shared" si="92"/>
        <v/>
      </c>
      <c r="CA60" s="2" t="str">
        <f t="shared" si="93"/>
        <v/>
      </c>
      <c r="CB60" s="2" t="str">
        <f t="shared" si="55"/>
        <v/>
      </c>
      <c r="CC60" s="2" t="str">
        <f t="shared" si="94"/>
        <v/>
      </c>
      <c r="CD60" s="2" t="str">
        <f t="shared" si="95"/>
        <v/>
      </c>
      <c r="CE60" s="2" t="str">
        <f t="shared" si="96"/>
        <v/>
      </c>
      <c r="CF60" s="2" t="str">
        <f t="shared" si="97"/>
        <v/>
      </c>
      <c r="CG60" s="2" t="str">
        <f t="shared" si="98"/>
        <v/>
      </c>
      <c r="CH60" s="2" t="str">
        <f t="shared" si="99"/>
        <v/>
      </c>
      <c r="CI60" s="2" t="str">
        <f t="shared" si="100"/>
        <v/>
      </c>
      <c r="CJ60" s="2" t="str">
        <f t="shared" si="101"/>
        <v/>
      </c>
      <c r="CK60" s="2" t="str">
        <f t="shared" si="102"/>
        <v/>
      </c>
      <c r="CL60" s="2" t="str">
        <f t="shared" si="103"/>
        <v/>
      </c>
      <c r="CM60" s="2" t="str">
        <f t="shared" si="104"/>
        <v/>
      </c>
      <c r="CN60" s="2" t="str">
        <f t="shared" si="105"/>
        <v/>
      </c>
      <c r="CO60" s="2" t="str">
        <f t="shared" si="106"/>
        <v/>
      </c>
      <c r="CP60" s="2" t="str">
        <f t="shared" si="107"/>
        <v/>
      </c>
      <c r="CQ60" s="2" t="str">
        <f t="shared" si="108"/>
        <v/>
      </c>
      <c r="CR60" s="2" t="str">
        <f t="shared" si="109"/>
        <v/>
      </c>
      <c r="CS60" s="2" t="str">
        <f t="shared" si="110"/>
        <v/>
      </c>
      <c r="CT60" s="2" t="str">
        <f t="shared" si="111"/>
        <v/>
      </c>
      <c r="CU60" s="2" t="str">
        <f t="shared" si="112"/>
        <v/>
      </c>
      <c r="CV60" s="2" t="str">
        <f t="shared" si="113"/>
        <v/>
      </c>
      <c r="CW60" s="2">
        <f t="shared" si="47"/>
        <v>0</v>
      </c>
    </row>
    <row r="61" spans="70:101" x14ac:dyDescent="0.35">
      <c r="BR61" s="3" t="s">
        <v>6471</v>
      </c>
      <c r="BS61" s="2" t="str">
        <f t="shared" si="85"/>
        <v/>
      </c>
      <c r="BT61" s="2" t="str">
        <f t="shared" si="86"/>
        <v/>
      </c>
      <c r="BU61" s="2" t="str">
        <f t="shared" si="87"/>
        <v/>
      </c>
      <c r="BV61" s="2" t="str">
        <f t="shared" si="88"/>
        <v/>
      </c>
      <c r="BW61" s="2" t="str">
        <f t="shared" si="89"/>
        <v/>
      </c>
      <c r="BX61" s="2" t="str">
        <f t="shared" si="90"/>
        <v/>
      </c>
      <c r="BY61" s="2" t="str">
        <f t="shared" si="91"/>
        <v/>
      </c>
      <c r="BZ61" s="2" t="str">
        <f t="shared" si="92"/>
        <v/>
      </c>
      <c r="CA61" s="2" t="str">
        <f t="shared" si="93"/>
        <v/>
      </c>
      <c r="CB61" s="2" t="str">
        <f t="shared" si="55"/>
        <v/>
      </c>
      <c r="CC61" s="2" t="str">
        <f t="shared" si="94"/>
        <v/>
      </c>
      <c r="CD61" s="2" t="str">
        <f t="shared" si="95"/>
        <v/>
      </c>
      <c r="CE61" s="2" t="str">
        <f t="shared" si="96"/>
        <v/>
      </c>
      <c r="CF61" s="2" t="str">
        <f t="shared" si="97"/>
        <v/>
      </c>
      <c r="CG61" s="2" t="str">
        <f t="shared" si="98"/>
        <v/>
      </c>
      <c r="CH61" s="2" t="str">
        <f t="shared" si="99"/>
        <v/>
      </c>
      <c r="CI61" s="2" t="str">
        <f t="shared" si="100"/>
        <v/>
      </c>
      <c r="CJ61" s="2" t="str">
        <f t="shared" si="101"/>
        <v/>
      </c>
      <c r="CK61" s="2" t="str">
        <f t="shared" si="102"/>
        <v/>
      </c>
      <c r="CL61" s="2" t="str">
        <f t="shared" si="103"/>
        <v/>
      </c>
      <c r="CM61" s="2" t="str">
        <f t="shared" si="104"/>
        <v/>
      </c>
      <c r="CN61" s="2" t="str">
        <f t="shared" si="105"/>
        <v/>
      </c>
      <c r="CO61" s="2" t="str">
        <f t="shared" si="106"/>
        <v/>
      </c>
      <c r="CP61" s="2" t="str">
        <f t="shared" si="107"/>
        <v/>
      </c>
      <c r="CQ61" s="2" t="str">
        <f t="shared" si="108"/>
        <v/>
      </c>
      <c r="CR61" s="2" t="str">
        <f t="shared" si="109"/>
        <v/>
      </c>
      <c r="CS61" s="2" t="str">
        <f t="shared" si="110"/>
        <v/>
      </c>
      <c r="CT61" s="2" t="str">
        <f t="shared" si="111"/>
        <v/>
      </c>
      <c r="CU61" s="2" t="str">
        <f t="shared" si="112"/>
        <v/>
      </c>
      <c r="CV61" s="2" t="str">
        <f t="shared" si="113"/>
        <v/>
      </c>
      <c r="CW61" s="2">
        <f t="shared" si="47"/>
        <v>0</v>
      </c>
    </row>
    <row r="62" spans="70:101" x14ac:dyDescent="0.35">
      <c r="BR62" s="3" t="s">
        <v>6472</v>
      </c>
      <c r="BS62" s="2" t="str">
        <f t="shared" si="85"/>
        <v/>
      </c>
      <c r="BT62" s="2" t="str">
        <f t="shared" si="86"/>
        <v/>
      </c>
      <c r="BU62" s="2" t="str">
        <f t="shared" si="87"/>
        <v/>
      </c>
      <c r="BV62" s="2" t="str">
        <f t="shared" si="88"/>
        <v/>
      </c>
      <c r="BW62" s="2" t="str">
        <f t="shared" si="89"/>
        <v/>
      </c>
      <c r="BX62" s="2" t="str">
        <f t="shared" si="90"/>
        <v/>
      </c>
      <c r="BY62" s="2" t="str">
        <f t="shared" si="91"/>
        <v/>
      </c>
      <c r="BZ62" s="2" t="str">
        <f t="shared" si="92"/>
        <v/>
      </c>
      <c r="CA62" s="2" t="str">
        <f t="shared" si="93"/>
        <v/>
      </c>
      <c r="CB62" s="2" t="str">
        <f t="shared" si="55"/>
        <v/>
      </c>
      <c r="CC62" s="2" t="str">
        <f t="shared" si="94"/>
        <v/>
      </c>
      <c r="CD62" s="2" t="str">
        <f t="shared" si="95"/>
        <v/>
      </c>
      <c r="CE62" s="2" t="str">
        <f t="shared" si="96"/>
        <v/>
      </c>
      <c r="CF62" s="2" t="str">
        <f t="shared" si="97"/>
        <v/>
      </c>
      <c r="CG62" s="2" t="str">
        <f t="shared" si="98"/>
        <v/>
      </c>
      <c r="CH62" s="2" t="str">
        <f t="shared" si="99"/>
        <v/>
      </c>
      <c r="CI62" s="2" t="str">
        <f t="shared" si="100"/>
        <v/>
      </c>
      <c r="CJ62" s="2" t="str">
        <f t="shared" si="101"/>
        <v/>
      </c>
      <c r="CK62" s="2" t="str">
        <f t="shared" si="102"/>
        <v/>
      </c>
      <c r="CL62" s="2" t="str">
        <f t="shared" si="103"/>
        <v/>
      </c>
      <c r="CM62" s="2" t="str">
        <f t="shared" si="104"/>
        <v/>
      </c>
      <c r="CN62" s="2" t="str">
        <f t="shared" si="105"/>
        <v/>
      </c>
      <c r="CO62" s="2" t="str">
        <f t="shared" si="106"/>
        <v/>
      </c>
      <c r="CP62" s="2" t="str">
        <f t="shared" si="107"/>
        <v/>
      </c>
      <c r="CQ62" s="2" t="str">
        <f t="shared" si="108"/>
        <v/>
      </c>
      <c r="CR62" s="2" t="str">
        <f t="shared" si="109"/>
        <v/>
      </c>
      <c r="CS62" s="2" t="str">
        <f t="shared" si="110"/>
        <v/>
      </c>
      <c r="CT62" s="2" t="str">
        <f t="shared" si="111"/>
        <v/>
      </c>
      <c r="CU62" s="2" t="str">
        <f t="shared" si="112"/>
        <v/>
      </c>
      <c r="CV62" s="2" t="str">
        <f t="shared" si="113"/>
        <v/>
      </c>
      <c r="CW62" s="2">
        <f t="shared" si="47"/>
        <v>0</v>
      </c>
    </row>
    <row r="63" spans="70:101" x14ac:dyDescent="0.35">
      <c r="BR63" s="3" t="s">
        <v>6473</v>
      </c>
      <c r="BS63" s="2" t="str">
        <f t="shared" si="85"/>
        <v/>
      </c>
      <c r="BT63" s="2" t="str">
        <f t="shared" si="86"/>
        <v/>
      </c>
      <c r="BU63" s="2" t="str">
        <f t="shared" si="87"/>
        <v/>
      </c>
      <c r="BV63" s="2" t="str">
        <f t="shared" si="88"/>
        <v/>
      </c>
      <c r="BW63" s="2" t="str">
        <f t="shared" si="89"/>
        <v/>
      </c>
      <c r="BX63" s="2" t="str">
        <f t="shared" si="90"/>
        <v/>
      </c>
      <c r="BY63" s="2" t="str">
        <f t="shared" si="91"/>
        <v/>
      </c>
      <c r="BZ63" s="2" t="str">
        <f t="shared" si="92"/>
        <v/>
      </c>
      <c r="CA63" s="2" t="str">
        <f t="shared" si="93"/>
        <v/>
      </c>
      <c r="CB63" s="2" t="str">
        <f t="shared" si="55"/>
        <v/>
      </c>
      <c r="CC63" s="2" t="str">
        <f t="shared" si="94"/>
        <v/>
      </c>
      <c r="CD63" s="2" t="str">
        <f t="shared" si="95"/>
        <v/>
      </c>
      <c r="CE63" s="2" t="str">
        <f t="shared" si="96"/>
        <v/>
      </c>
      <c r="CF63" s="2" t="str">
        <f t="shared" si="97"/>
        <v/>
      </c>
      <c r="CG63" s="2" t="str">
        <f t="shared" si="98"/>
        <v/>
      </c>
      <c r="CH63" s="2" t="str">
        <f t="shared" si="99"/>
        <v/>
      </c>
      <c r="CI63" s="2" t="str">
        <f t="shared" si="100"/>
        <v/>
      </c>
      <c r="CJ63" s="2" t="str">
        <f t="shared" si="101"/>
        <v/>
      </c>
      <c r="CK63" s="2" t="str">
        <f t="shared" si="102"/>
        <v/>
      </c>
      <c r="CL63" s="2" t="str">
        <f t="shared" si="103"/>
        <v/>
      </c>
      <c r="CM63" s="2" t="str">
        <f t="shared" si="104"/>
        <v/>
      </c>
      <c r="CN63" s="2" t="str">
        <f t="shared" si="105"/>
        <v/>
      </c>
      <c r="CO63" s="2" t="str">
        <f t="shared" si="106"/>
        <v/>
      </c>
      <c r="CP63" s="2" t="str">
        <f t="shared" si="107"/>
        <v/>
      </c>
      <c r="CQ63" s="2" t="str">
        <f t="shared" si="108"/>
        <v/>
      </c>
      <c r="CR63" s="2" t="str">
        <f t="shared" si="109"/>
        <v/>
      </c>
      <c r="CS63" s="2" t="str">
        <f t="shared" si="110"/>
        <v/>
      </c>
      <c r="CT63" s="2" t="str">
        <f t="shared" si="111"/>
        <v/>
      </c>
      <c r="CU63" s="2" t="str">
        <f t="shared" si="112"/>
        <v/>
      </c>
      <c r="CV63" s="2" t="str">
        <f t="shared" si="113"/>
        <v/>
      </c>
      <c r="CW63" s="2">
        <f t="shared" si="47"/>
        <v>0</v>
      </c>
    </row>
    <row r="64" spans="70:101" x14ac:dyDescent="0.35">
      <c r="BR64" s="3" t="s">
        <v>6474</v>
      </c>
      <c r="BS64" s="2" t="str">
        <f t="shared" si="85"/>
        <v/>
      </c>
      <c r="BT64" s="2" t="str">
        <f t="shared" si="86"/>
        <v/>
      </c>
      <c r="BU64" s="2" t="str">
        <f t="shared" si="87"/>
        <v/>
      </c>
      <c r="BV64" s="2" t="str">
        <f t="shared" si="88"/>
        <v/>
      </c>
      <c r="BW64" s="2" t="str">
        <f t="shared" si="89"/>
        <v/>
      </c>
      <c r="BX64" s="2" t="str">
        <f t="shared" si="90"/>
        <v/>
      </c>
      <c r="BY64" s="2" t="str">
        <f t="shared" si="91"/>
        <v/>
      </c>
      <c r="BZ64" s="2" t="str">
        <f t="shared" si="92"/>
        <v/>
      </c>
      <c r="CA64" s="2" t="str">
        <f t="shared" si="93"/>
        <v/>
      </c>
      <c r="CB64" s="2" t="str">
        <f t="shared" si="55"/>
        <v/>
      </c>
      <c r="CC64" s="2" t="str">
        <f t="shared" si="94"/>
        <v/>
      </c>
      <c r="CD64" s="2" t="str">
        <f t="shared" si="95"/>
        <v/>
      </c>
      <c r="CE64" s="2" t="str">
        <f t="shared" si="96"/>
        <v/>
      </c>
      <c r="CF64" s="2" t="str">
        <f t="shared" si="97"/>
        <v/>
      </c>
      <c r="CG64" s="2" t="str">
        <f t="shared" si="98"/>
        <v/>
      </c>
      <c r="CH64" s="2" t="str">
        <f t="shared" si="99"/>
        <v/>
      </c>
      <c r="CI64" s="2" t="str">
        <f t="shared" si="100"/>
        <v/>
      </c>
      <c r="CJ64" s="2" t="str">
        <f t="shared" si="101"/>
        <v/>
      </c>
      <c r="CK64" s="2" t="str">
        <f t="shared" si="102"/>
        <v/>
      </c>
      <c r="CL64" s="2" t="str">
        <f t="shared" si="103"/>
        <v/>
      </c>
      <c r="CM64" s="2" t="str">
        <f t="shared" si="104"/>
        <v/>
      </c>
      <c r="CN64" s="2" t="str">
        <f t="shared" si="105"/>
        <v/>
      </c>
      <c r="CO64" s="2" t="str">
        <f t="shared" si="106"/>
        <v/>
      </c>
      <c r="CP64" s="2" t="str">
        <f t="shared" si="107"/>
        <v/>
      </c>
      <c r="CQ64" s="2" t="str">
        <f t="shared" si="108"/>
        <v/>
      </c>
      <c r="CR64" s="2" t="str">
        <f t="shared" si="109"/>
        <v/>
      </c>
      <c r="CS64" s="2" t="str">
        <f t="shared" si="110"/>
        <v/>
      </c>
      <c r="CT64" s="2" t="str">
        <f t="shared" si="111"/>
        <v/>
      </c>
      <c r="CU64" s="2" t="str">
        <f t="shared" si="112"/>
        <v/>
      </c>
      <c r="CV64" s="2" t="str">
        <f t="shared" si="113"/>
        <v/>
      </c>
      <c r="CW64" s="2">
        <f t="shared" si="47"/>
        <v>0</v>
      </c>
    </row>
    <row r="65" spans="70:101" x14ac:dyDescent="0.35">
      <c r="BR65" s="3" t="s">
        <v>6475</v>
      </c>
      <c r="BS65" s="2" t="str">
        <f t="shared" si="85"/>
        <v/>
      </c>
      <c r="BT65" s="2" t="str">
        <f t="shared" si="86"/>
        <v/>
      </c>
      <c r="BU65" s="2" t="str">
        <f t="shared" si="87"/>
        <v/>
      </c>
      <c r="BV65" s="2" t="str">
        <f t="shared" si="88"/>
        <v/>
      </c>
      <c r="BW65" s="2" t="str">
        <f t="shared" si="89"/>
        <v/>
      </c>
      <c r="BX65" s="2" t="str">
        <f t="shared" si="90"/>
        <v/>
      </c>
      <c r="BY65" s="2" t="str">
        <f t="shared" si="91"/>
        <v/>
      </c>
      <c r="BZ65" s="2" t="str">
        <f t="shared" si="92"/>
        <v/>
      </c>
      <c r="CA65" s="2" t="str">
        <f t="shared" si="93"/>
        <v/>
      </c>
      <c r="CB65" s="2" t="str">
        <f t="shared" si="55"/>
        <v/>
      </c>
      <c r="CC65" s="2" t="str">
        <f t="shared" si="94"/>
        <v/>
      </c>
      <c r="CD65" s="2" t="str">
        <f t="shared" si="95"/>
        <v/>
      </c>
      <c r="CE65" s="2" t="str">
        <f t="shared" si="96"/>
        <v/>
      </c>
      <c r="CF65" s="2" t="str">
        <f t="shared" si="97"/>
        <v/>
      </c>
      <c r="CG65" s="2" t="str">
        <f t="shared" si="98"/>
        <v/>
      </c>
      <c r="CH65" s="2" t="str">
        <f t="shared" si="99"/>
        <v/>
      </c>
      <c r="CI65" s="2" t="str">
        <f t="shared" si="100"/>
        <v/>
      </c>
      <c r="CJ65" s="2" t="str">
        <f t="shared" si="101"/>
        <v/>
      </c>
      <c r="CK65" s="2" t="str">
        <f t="shared" si="102"/>
        <v/>
      </c>
      <c r="CL65" s="2" t="str">
        <f t="shared" si="103"/>
        <v/>
      </c>
      <c r="CM65" s="2" t="str">
        <f t="shared" si="104"/>
        <v/>
      </c>
      <c r="CN65" s="2" t="str">
        <f t="shared" si="105"/>
        <v/>
      </c>
      <c r="CO65" s="2" t="str">
        <f t="shared" si="106"/>
        <v/>
      </c>
      <c r="CP65" s="2" t="str">
        <f t="shared" si="107"/>
        <v/>
      </c>
      <c r="CQ65" s="2" t="str">
        <f t="shared" si="108"/>
        <v/>
      </c>
      <c r="CR65" s="2" t="str">
        <f t="shared" si="109"/>
        <v/>
      </c>
      <c r="CS65" s="2" t="str">
        <f t="shared" si="110"/>
        <v/>
      </c>
      <c r="CT65" s="2" t="str">
        <f t="shared" si="111"/>
        <v/>
      </c>
      <c r="CU65" s="2" t="str">
        <f t="shared" si="112"/>
        <v/>
      </c>
      <c r="CV65" s="2" t="str">
        <f t="shared" si="113"/>
        <v/>
      </c>
      <c r="CW65" s="2">
        <f t="shared" si="47"/>
        <v>0</v>
      </c>
    </row>
    <row r="66" spans="70:101" x14ac:dyDescent="0.35">
      <c r="BR66" s="3" t="s">
        <v>6476</v>
      </c>
      <c r="BS66" s="2" t="str">
        <f t="shared" si="85"/>
        <v/>
      </c>
      <c r="BT66" s="2" t="str">
        <f t="shared" si="86"/>
        <v/>
      </c>
      <c r="BU66" s="2" t="str">
        <f t="shared" si="87"/>
        <v/>
      </c>
      <c r="BV66" s="2" t="str">
        <f t="shared" si="88"/>
        <v/>
      </c>
      <c r="BW66" s="2" t="str">
        <f t="shared" si="89"/>
        <v/>
      </c>
      <c r="BX66" s="2" t="str">
        <f t="shared" si="90"/>
        <v/>
      </c>
      <c r="BY66" s="2" t="str">
        <f t="shared" si="91"/>
        <v/>
      </c>
      <c r="BZ66" s="2" t="str">
        <f t="shared" si="92"/>
        <v/>
      </c>
      <c r="CA66" s="2" t="str">
        <f t="shared" si="93"/>
        <v/>
      </c>
      <c r="CB66" s="2" t="str">
        <f t="shared" si="55"/>
        <v/>
      </c>
      <c r="CC66" s="2" t="str">
        <f t="shared" si="94"/>
        <v/>
      </c>
      <c r="CD66" s="2" t="str">
        <f t="shared" si="95"/>
        <v/>
      </c>
      <c r="CE66" s="2" t="str">
        <f t="shared" si="96"/>
        <v/>
      </c>
      <c r="CF66" s="2" t="str">
        <f t="shared" si="97"/>
        <v/>
      </c>
      <c r="CG66" s="2" t="str">
        <f t="shared" si="98"/>
        <v/>
      </c>
      <c r="CH66" s="2" t="str">
        <f t="shared" si="99"/>
        <v/>
      </c>
      <c r="CI66" s="2" t="str">
        <f t="shared" si="100"/>
        <v/>
      </c>
      <c r="CJ66" s="2" t="str">
        <f t="shared" si="101"/>
        <v/>
      </c>
      <c r="CK66" s="2" t="str">
        <f t="shared" si="102"/>
        <v/>
      </c>
      <c r="CL66" s="2" t="str">
        <f t="shared" si="103"/>
        <v/>
      </c>
      <c r="CM66" s="2" t="str">
        <f t="shared" si="104"/>
        <v/>
      </c>
      <c r="CN66" s="2" t="str">
        <f t="shared" si="105"/>
        <v/>
      </c>
      <c r="CO66" s="2" t="str">
        <f t="shared" si="106"/>
        <v/>
      </c>
      <c r="CP66" s="2" t="str">
        <f t="shared" si="107"/>
        <v/>
      </c>
      <c r="CQ66" s="2" t="str">
        <f t="shared" si="108"/>
        <v/>
      </c>
      <c r="CR66" s="2" t="str">
        <f t="shared" si="109"/>
        <v/>
      </c>
      <c r="CS66" s="2" t="str">
        <f t="shared" si="110"/>
        <v/>
      </c>
      <c r="CT66" s="2" t="str">
        <f t="shared" si="111"/>
        <v/>
      </c>
      <c r="CU66" s="2" t="str">
        <f t="shared" si="112"/>
        <v/>
      </c>
      <c r="CV66" s="2" t="str">
        <f t="shared" si="113"/>
        <v/>
      </c>
      <c r="CW66" s="2">
        <f t="shared" si="47"/>
        <v>0</v>
      </c>
    </row>
    <row r="67" spans="70:101" x14ac:dyDescent="0.35">
      <c r="BR67" s="3" t="s">
        <v>6501</v>
      </c>
      <c r="BS67" s="2" t="str">
        <f t="shared" si="85"/>
        <v/>
      </c>
      <c r="BT67" s="2" t="str">
        <f t="shared" si="86"/>
        <v/>
      </c>
      <c r="BU67" s="2" t="str">
        <f t="shared" si="87"/>
        <v/>
      </c>
      <c r="BV67" s="2" t="str">
        <f t="shared" si="88"/>
        <v/>
      </c>
      <c r="BW67" s="2" t="str">
        <f t="shared" si="89"/>
        <v/>
      </c>
      <c r="BX67" s="2" t="str">
        <f t="shared" si="90"/>
        <v/>
      </c>
      <c r="BY67" s="2" t="str">
        <f t="shared" si="91"/>
        <v/>
      </c>
      <c r="BZ67" s="2" t="str">
        <f t="shared" si="92"/>
        <v/>
      </c>
      <c r="CA67" s="2" t="str">
        <f t="shared" si="93"/>
        <v/>
      </c>
      <c r="CB67" s="2" t="str">
        <f t="shared" si="55"/>
        <v/>
      </c>
      <c r="CC67" s="2" t="str">
        <f t="shared" si="94"/>
        <v/>
      </c>
      <c r="CD67" s="2" t="str">
        <f t="shared" si="95"/>
        <v/>
      </c>
      <c r="CE67" s="2" t="str">
        <f t="shared" si="96"/>
        <v/>
      </c>
      <c r="CF67" s="2" t="str">
        <f t="shared" si="97"/>
        <v/>
      </c>
      <c r="CG67" s="2" t="str">
        <f t="shared" si="98"/>
        <v/>
      </c>
      <c r="CH67" s="2" t="str">
        <f t="shared" si="99"/>
        <v/>
      </c>
      <c r="CI67" s="2" t="str">
        <f t="shared" si="100"/>
        <v/>
      </c>
      <c r="CJ67" s="2" t="str">
        <f t="shared" si="101"/>
        <v/>
      </c>
      <c r="CK67" s="2" t="str">
        <f t="shared" si="102"/>
        <v/>
      </c>
      <c r="CL67" s="2" t="str">
        <f t="shared" si="103"/>
        <v/>
      </c>
      <c r="CM67" s="2" t="str">
        <f t="shared" si="104"/>
        <v/>
      </c>
      <c r="CN67" s="2" t="str">
        <f t="shared" si="105"/>
        <v/>
      </c>
      <c r="CO67" s="2" t="str">
        <f t="shared" si="106"/>
        <v/>
      </c>
      <c r="CP67" s="2" t="str">
        <f t="shared" si="107"/>
        <v/>
      </c>
      <c r="CQ67" s="2" t="str">
        <f t="shared" si="108"/>
        <v/>
      </c>
      <c r="CR67" s="2" t="str">
        <f t="shared" si="109"/>
        <v/>
      </c>
      <c r="CS67" s="2" t="str">
        <f t="shared" si="110"/>
        <v/>
      </c>
      <c r="CT67" s="2" t="str">
        <f t="shared" si="111"/>
        <v/>
      </c>
      <c r="CU67" s="2" t="str">
        <f t="shared" si="112"/>
        <v/>
      </c>
      <c r="CV67" s="2" t="str">
        <f t="shared" si="113"/>
        <v/>
      </c>
      <c r="CW67" s="2">
        <f t="shared" si="47"/>
        <v>0</v>
      </c>
    </row>
    <row r="68" spans="70:101" x14ac:dyDescent="0.35">
      <c r="BR68" s="3" t="s">
        <v>6477</v>
      </c>
      <c r="BS68" s="2" t="str">
        <f t="shared" si="85"/>
        <v/>
      </c>
      <c r="BT68" s="2" t="str">
        <f t="shared" si="86"/>
        <v/>
      </c>
      <c r="BU68" s="2" t="str">
        <f t="shared" si="87"/>
        <v/>
      </c>
      <c r="BV68" s="2" t="str">
        <f t="shared" si="88"/>
        <v/>
      </c>
      <c r="BW68" s="2" t="str">
        <f t="shared" si="89"/>
        <v/>
      </c>
      <c r="BX68" s="2" t="str">
        <f t="shared" si="90"/>
        <v/>
      </c>
      <c r="BY68" s="2" t="str">
        <f t="shared" si="91"/>
        <v/>
      </c>
      <c r="BZ68" s="2" t="str">
        <f t="shared" si="92"/>
        <v/>
      </c>
      <c r="CA68" s="2" t="str">
        <f t="shared" si="93"/>
        <v/>
      </c>
      <c r="CB68" s="2" t="str">
        <f t="shared" si="55"/>
        <v/>
      </c>
      <c r="CC68" s="2" t="str">
        <f t="shared" si="94"/>
        <v/>
      </c>
      <c r="CD68" s="2" t="str">
        <f t="shared" si="95"/>
        <v/>
      </c>
      <c r="CE68" s="2" t="str">
        <f t="shared" si="96"/>
        <v/>
      </c>
      <c r="CF68" s="2" t="str">
        <f t="shared" si="97"/>
        <v/>
      </c>
      <c r="CG68" s="2" t="str">
        <f t="shared" si="98"/>
        <v/>
      </c>
      <c r="CH68" s="2" t="str">
        <f t="shared" si="99"/>
        <v/>
      </c>
      <c r="CI68" s="2" t="str">
        <f t="shared" si="100"/>
        <v/>
      </c>
      <c r="CJ68" s="2" t="str">
        <f t="shared" si="101"/>
        <v/>
      </c>
      <c r="CK68" s="2" t="str">
        <f t="shared" si="102"/>
        <v/>
      </c>
      <c r="CL68" s="2" t="str">
        <f t="shared" si="103"/>
        <v/>
      </c>
      <c r="CM68" s="2" t="str">
        <f t="shared" si="104"/>
        <v/>
      </c>
      <c r="CN68" s="2" t="str">
        <f t="shared" si="105"/>
        <v/>
      </c>
      <c r="CO68" s="2" t="str">
        <f t="shared" si="106"/>
        <v/>
      </c>
      <c r="CP68" s="2" t="str">
        <f t="shared" si="107"/>
        <v/>
      </c>
      <c r="CQ68" s="2" t="str">
        <f t="shared" si="108"/>
        <v/>
      </c>
      <c r="CR68" s="2" t="str">
        <f t="shared" si="109"/>
        <v/>
      </c>
      <c r="CS68" s="2" t="str">
        <f t="shared" si="110"/>
        <v/>
      </c>
      <c r="CT68" s="2" t="str">
        <f t="shared" si="111"/>
        <v/>
      </c>
      <c r="CU68" s="2" t="str">
        <f t="shared" si="112"/>
        <v/>
      </c>
      <c r="CV68" s="2" t="str">
        <f t="shared" si="113"/>
        <v/>
      </c>
      <c r="CW68" s="2">
        <f t="shared" si="47"/>
        <v>0</v>
      </c>
    </row>
    <row r="69" spans="70:101" x14ac:dyDescent="0.35">
      <c r="BR69" s="3" t="s">
        <v>6478</v>
      </c>
      <c r="BS69" s="2" t="str">
        <f t="shared" si="85"/>
        <v/>
      </c>
      <c r="BT69" s="2" t="str">
        <f t="shared" si="86"/>
        <v/>
      </c>
      <c r="BU69" s="2" t="str">
        <f t="shared" si="87"/>
        <v/>
      </c>
      <c r="BV69" s="2" t="str">
        <f t="shared" si="88"/>
        <v/>
      </c>
      <c r="BW69" s="2" t="str">
        <f t="shared" si="89"/>
        <v/>
      </c>
      <c r="BX69" s="2" t="str">
        <f t="shared" si="90"/>
        <v/>
      </c>
      <c r="BY69" s="2" t="str">
        <f t="shared" si="91"/>
        <v/>
      </c>
      <c r="BZ69" s="2" t="str">
        <f t="shared" si="92"/>
        <v/>
      </c>
      <c r="CA69" s="2" t="str">
        <f t="shared" si="93"/>
        <v/>
      </c>
      <c r="CB69" s="2" t="str">
        <f t="shared" si="55"/>
        <v/>
      </c>
      <c r="CC69" s="2" t="str">
        <f t="shared" si="94"/>
        <v/>
      </c>
      <c r="CD69" s="2" t="str">
        <f t="shared" si="95"/>
        <v/>
      </c>
      <c r="CE69" s="2" t="str">
        <f t="shared" si="96"/>
        <v/>
      </c>
      <c r="CF69" s="2" t="str">
        <f t="shared" si="97"/>
        <v/>
      </c>
      <c r="CG69" s="2" t="str">
        <f t="shared" si="98"/>
        <v/>
      </c>
      <c r="CH69" s="2" t="str">
        <f t="shared" si="99"/>
        <v/>
      </c>
      <c r="CI69" s="2" t="str">
        <f t="shared" si="100"/>
        <v/>
      </c>
      <c r="CJ69" s="2" t="str">
        <f t="shared" si="101"/>
        <v/>
      </c>
      <c r="CK69" s="2" t="str">
        <f t="shared" si="102"/>
        <v/>
      </c>
      <c r="CL69" s="2" t="str">
        <f t="shared" si="103"/>
        <v/>
      </c>
      <c r="CM69" s="2" t="str">
        <f t="shared" si="104"/>
        <v/>
      </c>
      <c r="CN69" s="2" t="str">
        <f t="shared" si="105"/>
        <v/>
      </c>
      <c r="CO69" s="2" t="str">
        <f t="shared" si="106"/>
        <v/>
      </c>
      <c r="CP69" s="2" t="str">
        <f t="shared" si="107"/>
        <v/>
      </c>
      <c r="CQ69" s="2" t="str">
        <f t="shared" si="108"/>
        <v/>
      </c>
      <c r="CR69" s="2" t="str">
        <f t="shared" si="109"/>
        <v/>
      </c>
      <c r="CS69" s="2" t="str">
        <f t="shared" si="110"/>
        <v/>
      </c>
      <c r="CT69" s="2" t="str">
        <f t="shared" si="111"/>
        <v/>
      </c>
      <c r="CU69" s="2" t="str">
        <f t="shared" si="112"/>
        <v/>
      </c>
      <c r="CV69" s="2" t="str">
        <f t="shared" si="113"/>
        <v/>
      </c>
      <c r="CW69" s="2">
        <f t="shared" si="47"/>
        <v>0</v>
      </c>
    </row>
    <row r="70" spans="70:101" x14ac:dyDescent="0.35">
      <c r="BR70" s="3" t="s">
        <v>6479</v>
      </c>
      <c r="BS70" s="2" t="str">
        <f t="shared" si="85"/>
        <v/>
      </c>
      <c r="BT70" s="2" t="str">
        <f t="shared" si="86"/>
        <v/>
      </c>
      <c r="BU70" s="2" t="str">
        <f t="shared" si="87"/>
        <v/>
      </c>
      <c r="BV70" s="2" t="str">
        <f t="shared" si="88"/>
        <v/>
      </c>
      <c r="BW70" s="2" t="str">
        <f t="shared" si="89"/>
        <v/>
      </c>
      <c r="BX70" s="2" t="str">
        <f t="shared" si="90"/>
        <v/>
      </c>
      <c r="BY70" s="2" t="str">
        <f t="shared" si="91"/>
        <v/>
      </c>
      <c r="BZ70" s="2" t="str">
        <f t="shared" si="92"/>
        <v/>
      </c>
      <c r="CA70" s="2" t="str">
        <f t="shared" si="93"/>
        <v/>
      </c>
      <c r="CB70" s="2" t="str">
        <f t="shared" si="55"/>
        <v/>
      </c>
      <c r="CC70" s="2" t="str">
        <f t="shared" si="94"/>
        <v/>
      </c>
      <c r="CD70" s="2" t="str">
        <f t="shared" si="95"/>
        <v/>
      </c>
      <c r="CE70" s="2" t="str">
        <f t="shared" si="96"/>
        <v/>
      </c>
      <c r="CF70" s="2" t="str">
        <f t="shared" si="97"/>
        <v/>
      </c>
      <c r="CG70" s="2" t="str">
        <f t="shared" si="98"/>
        <v/>
      </c>
      <c r="CH70" s="2" t="str">
        <f t="shared" si="99"/>
        <v/>
      </c>
      <c r="CI70" s="2" t="str">
        <f t="shared" si="100"/>
        <v/>
      </c>
      <c r="CJ70" s="2" t="str">
        <f t="shared" si="101"/>
        <v/>
      </c>
      <c r="CK70" s="2" t="str">
        <f t="shared" si="102"/>
        <v/>
      </c>
      <c r="CL70" s="2" t="str">
        <f t="shared" si="103"/>
        <v/>
      </c>
      <c r="CM70" s="2" t="str">
        <f t="shared" si="104"/>
        <v/>
      </c>
      <c r="CN70" s="2" t="str">
        <f t="shared" si="105"/>
        <v/>
      </c>
      <c r="CO70" s="2" t="str">
        <f t="shared" si="106"/>
        <v/>
      </c>
      <c r="CP70" s="2" t="str">
        <f t="shared" si="107"/>
        <v/>
      </c>
      <c r="CQ70" s="2" t="str">
        <f t="shared" si="108"/>
        <v/>
      </c>
      <c r="CR70" s="2" t="str">
        <f t="shared" si="109"/>
        <v/>
      </c>
      <c r="CS70" s="2" t="str">
        <f t="shared" si="110"/>
        <v/>
      </c>
      <c r="CT70" s="2" t="str">
        <f t="shared" si="111"/>
        <v/>
      </c>
      <c r="CU70" s="2" t="str">
        <f t="shared" si="112"/>
        <v/>
      </c>
      <c r="CV70" s="2" t="str">
        <f t="shared" si="113"/>
        <v/>
      </c>
      <c r="CW70" s="2">
        <f t="shared" si="47"/>
        <v>0</v>
      </c>
    </row>
    <row r="71" spans="70:101" x14ac:dyDescent="0.35">
      <c r="BR71" s="3" t="s">
        <v>6480</v>
      </c>
      <c r="BS71" s="2" t="str">
        <f t="shared" si="85"/>
        <v/>
      </c>
      <c r="BT71" s="2" t="str">
        <f t="shared" si="86"/>
        <v/>
      </c>
      <c r="BU71" s="2" t="str">
        <f t="shared" si="87"/>
        <v/>
      </c>
      <c r="BV71" s="2" t="str">
        <f t="shared" si="88"/>
        <v/>
      </c>
      <c r="BW71" s="2" t="str">
        <f t="shared" si="89"/>
        <v/>
      </c>
      <c r="BX71" s="2" t="str">
        <f t="shared" si="90"/>
        <v/>
      </c>
      <c r="BY71" s="2" t="str">
        <f t="shared" si="91"/>
        <v/>
      </c>
      <c r="BZ71" s="2" t="str">
        <f t="shared" si="92"/>
        <v/>
      </c>
      <c r="CA71" s="2" t="str">
        <f t="shared" si="93"/>
        <v/>
      </c>
      <c r="CB71" s="2" t="str">
        <f t="shared" si="55"/>
        <v/>
      </c>
      <c r="CC71" s="2" t="str">
        <f t="shared" si="94"/>
        <v/>
      </c>
      <c r="CD71" s="2" t="str">
        <f t="shared" si="95"/>
        <v/>
      </c>
      <c r="CE71" s="2" t="str">
        <f t="shared" si="96"/>
        <v/>
      </c>
      <c r="CF71" s="2" t="str">
        <f t="shared" si="97"/>
        <v/>
      </c>
      <c r="CG71" s="2" t="str">
        <f t="shared" si="98"/>
        <v/>
      </c>
      <c r="CH71" s="2" t="str">
        <f t="shared" si="99"/>
        <v/>
      </c>
      <c r="CI71" s="2" t="str">
        <f t="shared" si="100"/>
        <v/>
      </c>
      <c r="CJ71" s="2" t="str">
        <f t="shared" si="101"/>
        <v/>
      </c>
      <c r="CK71" s="2" t="str">
        <f t="shared" si="102"/>
        <v/>
      </c>
      <c r="CL71" s="2" t="str">
        <f t="shared" si="103"/>
        <v/>
      </c>
      <c r="CM71" s="2" t="str">
        <f t="shared" si="104"/>
        <v/>
      </c>
      <c r="CN71" s="2" t="str">
        <f t="shared" si="105"/>
        <v/>
      </c>
      <c r="CO71" s="2" t="str">
        <f t="shared" si="106"/>
        <v/>
      </c>
      <c r="CP71" s="2" t="str">
        <f t="shared" si="107"/>
        <v/>
      </c>
      <c r="CQ71" s="2" t="str">
        <f t="shared" si="108"/>
        <v/>
      </c>
      <c r="CR71" s="2" t="str">
        <f t="shared" si="109"/>
        <v/>
      </c>
      <c r="CS71" s="2" t="str">
        <f t="shared" si="110"/>
        <v/>
      </c>
      <c r="CT71" s="2" t="str">
        <f t="shared" si="111"/>
        <v/>
      </c>
      <c r="CU71" s="2" t="str">
        <f t="shared" si="112"/>
        <v/>
      </c>
      <c r="CV71" s="2" t="str">
        <f t="shared" si="113"/>
        <v/>
      </c>
      <c r="CW71" s="2">
        <f t="shared" si="47"/>
        <v>0</v>
      </c>
    </row>
    <row r="72" spans="70:101" x14ac:dyDescent="0.35">
      <c r="BR72" s="3" t="s">
        <v>6481</v>
      </c>
      <c r="BS72" s="2" t="str">
        <f t="shared" si="85"/>
        <v/>
      </c>
      <c r="BT72" s="2" t="str">
        <f t="shared" si="86"/>
        <v/>
      </c>
      <c r="BU72" s="2" t="str">
        <f t="shared" si="87"/>
        <v/>
      </c>
      <c r="BV72" s="2" t="str">
        <f t="shared" si="88"/>
        <v/>
      </c>
      <c r="BW72" s="2" t="str">
        <f t="shared" si="89"/>
        <v/>
      </c>
      <c r="BX72" s="2" t="str">
        <f t="shared" si="90"/>
        <v/>
      </c>
      <c r="BY72" s="2" t="str">
        <f t="shared" si="91"/>
        <v/>
      </c>
      <c r="BZ72" s="2" t="str">
        <f t="shared" si="92"/>
        <v/>
      </c>
      <c r="CA72" s="2" t="str">
        <f t="shared" si="93"/>
        <v/>
      </c>
      <c r="CB72" s="2" t="str">
        <f t="shared" si="55"/>
        <v/>
      </c>
      <c r="CC72" s="2" t="str">
        <f t="shared" si="94"/>
        <v/>
      </c>
      <c r="CD72" s="2" t="str">
        <f t="shared" si="95"/>
        <v/>
      </c>
      <c r="CE72" s="2" t="str">
        <f t="shared" si="96"/>
        <v/>
      </c>
      <c r="CF72" s="2" t="str">
        <f t="shared" si="97"/>
        <v/>
      </c>
      <c r="CG72" s="2" t="str">
        <f t="shared" si="98"/>
        <v/>
      </c>
      <c r="CH72" s="2" t="str">
        <f t="shared" si="99"/>
        <v/>
      </c>
      <c r="CI72" s="2" t="str">
        <f t="shared" si="100"/>
        <v/>
      </c>
      <c r="CJ72" s="2" t="str">
        <f t="shared" si="101"/>
        <v/>
      </c>
      <c r="CK72" s="2" t="str">
        <f t="shared" si="102"/>
        <v/>
      </c>
      <c r="CL72" s="2" t="str">
        <f t="shared" si="103"/>
        <v/>
      </c>
      <c r="CM72" s="2" t="str">
        <f t="shared" si="104"/>
        <v/>
      </c>
      <c r="CN72" s="2" t="str">
        <f t="shared" si="105"/>
        <v/>
      </c>
      <c r="CO72" s="2" t="str">
        <f t="shared" si="106"/>
        <v/>
      </c>
      <c r="CP72" s="2" t="str">
        <f t="shared" si="107"/>
        <v/>
      </c>
      <c r="CQ72" s="2" t="str">
        <f t="shared" si="108"/>
        <v/>
      </c>
      <c r="CR72" s="2" t="str">
        <f t="shared" si="109"/>
        <v/>
      </c>
      <c r="CS72" s="2" t="str">
        <f t="shared" si="110"/>
        <v/>
      </c>
      <c r="CT72" s="2" t="str">
        <f t="shared" si="111"/>
        <v/>
      </c>
      <c r="CU72" s="2" t="str">
        <f t="shared" si="112"/>
        <v/>
      </c>
      <c r="CV72" s="2" t="str">
        <f t="shared" si="113"/>
        <v/>
      </c>
      <c r="CW72" s="2">
        <f t="shared" si="47"/>
        <v>0</v>
      </c>
    </row>
    <row r="73" spans="70:101" x14ac:dyDescent="0.35">
      <c r="BR73" s="3" t="s">
        <v>6482</v>
      </c>
      <c r="BS73" s="2" t="str">
        <f t="shared" si="85"/>
        <v/>
      </c>
      <c r="BT73" s="2" t="str">
        <f t="shared" si="86"/>
        <v/>
      </c>
      <c r="BU73" s="2" t="str">
        <f t="shared" si="87"/>
        <v/>
      </c>
      <c r="BV73" s="2" t="str">
        <f t="shared" si="88"/>
        <v/>
      </c>
      <c r="BW73" s="2" t="str">
        <f t="shared" si="89"/>
        <v/>
      </c>
      <c r="BX73" s="2" t="str">
        <f t="shared" si="90"/>
        <v/>
      </c>
      <c r="BY73" s="2" t="str">
        <f t="shared" si="91"/>
        <v/>
      </c>
      <c r="BZ73" s="2" t="str">
        <f t="shared" si="92"/>
        <v/>
      </c>
      <c r="CA73" s="2" t="str">
        <f t="shared" si="93"/>
        <v/>
      </c>
      <c r="CB73" s="2" t="str">
        <f t="shared" si="55"/>
        <v/>
      </c>
      <c r="CC73" s="2" t="str">
        <f t="shared" si="94"/>
        <v/>
      </c>
      <c r="CD73" s="2" t="str">
        <f t="shared" si="95"/>
        <v/>
      </c>
      <c r="CE73" s="2" t="str">
        <f t="shared" si="96"/>
        <v/>
      </c>
      <c r="CF73" s="2" t="str">
        <f t="shared" si="97"/>
        <v/>
      </c>
      <c r="CG73" s="2" t="str">
        <f t="shared" si="98"/>
        <v/>
      </c>
      <c r="CH73" s="2" t="str">
        <f t="shared" si="99"/>
        <v/>
      </c>
      <c r="CI73" s="2" t="str">
        <f t="shared" si="100"/>
        <v/>
      </c>
      <c r="CJ73" s="2" t="str">
        <f t="shared" si="101"/>
        <v/>
      </c>
      <c r="CK73" s="2" t="str">
        <f t="shared" si="102"/>
        <v/>
      </c>
      <c r="CL73" s="2" t="str">
        <f t="shared" si="103"/>
        <v/>
      </c>
      <c r="CM73" s="2" t="str">
        <f t="shared" si="104"/>
        <v/>
      </c>
      <c r="CN73" s="2" t="str">
        <f t="shared" si="105"/>
        <v/>
      </c>
      <c r="CO73" s="2" t="str">
        <f t="shared" si="106"/>
        <v/>
      </c>
      <c r="CP73" s="2" t="str">
        <f t="shared" si="107"/>
        <v/>
      </c>
      <c r="CQ73" s="2" t="str">
        <f t="shared" si="108"/>
        <v/>
      </c>
      <c r="CR73" s="2" t="str">
        <f t="shared" si="109"/>
        <v/>
      </c>
      <c r="CS73" s="2" t="str">
        <f t="shared" si="110"/>
        <v/>
      </c>
      <c r="CT73" s="2" t="str">
        <f t="shared" si="111"/>
        <v/>
      </c>
      <c r="CU73" s="2" t="str">
        <f t="shared" si="112"/>
        <v/>
      </c>
      <c r="CV73" s="2" t="str">
        <f t="shared" si="113"/>
        <v/>
      </c>
      <c r="CW73" s="2">
        <f t="shared" si="47"/>
        <v>0</v>
      </c>
    </row>
    <row r="74" spans="70:101" x14ac:dyDescent="0.35">
      <c r="BR74" s="3" t="s">
        <v>6483</v>
      </c>
      <c r="BS74" s="2" t="str">
        <f t="shared" si="85"/>
        <v/>
      </c>
      <c r="BT74" s="2" t="str">
        <f t="shared" si="86"/>
        <v/>
      </c>
      <c r="BU74" s="2" t="str">
        <f t="shared" si="87"/>
        <v/>
      </c>
      <c r="BV74" s="2" t="str">
        <f t="shared" si="88"/>
        <v/>
      </c>
      <c r="BW74" s="2" t="str">
        <f t="shared" si="89"/>
        <v/>
      </c>
      <c r="BX74" s="2" t="str">
        <f t="shared" si="90"/>
        <v/>
      </c>
      <c r="BY74" s="2" t="str">
        <f t="shared" si="91"/>
        <v/>
      </c>
      <c r="BZ74" s="2" t="str">
        <f t="shared" si="92"/>
        <v/>
      </c>
      <c r="CA74" s="2" t="str">
        <f t="shared" si="93"/>
        <v/>
      </c>
      <c r="CB74" s="2" t="str">
        <f t="shared" si="55"/>
        <v/>
      </c>
      <c r="CC74" s="2" t="str">
        <f t="shared" si="94"/>
        <v/>
      </c>
      <c r="CD74" s="2" t="str">
        <f t="shared" si="95"/>
        <v/>
      </c>
      <c r="CE74" s="2" t="str">
        <f t="shared" si="96"/>
        <v/>
      </c>
      <c r="CF74" s="2" t="str">
        <f t="shared" si="97"/>
        <v/>
      </c>
      <c r="CG74" s="2" t="str">
        <f t="shared" si="98"/>
        <v/>
      </c>
      <c r="CH74" s="2" t="str">
        <f t="shared" si="99"/>
        <v/>
      </c>
      <c r="CI74" s="2" t="str">
        <f t="shared" si="100"/>
        <v/>
      </c>
      <c r="CJ74" s="2" t="str">
        <f t="shared" si="101"/>
        <v/>
      </c>
      <c r="CK74" s="2" t="str">
        <f t="shared" si="102"/>
        <v/>
      </c>
      <c r="CL74" s="2" t="str">
        <f t="shared" si="103"/>
        <v/>
      </c>
      <c r="CM74" s="2" t="str">
        <f t="shared" si="104"/>
        <v/>
      </c>
      <c r="CN74" s="2" t="str">
        <f t="shared" si="105"/>
        <v/>
      </c>
      <c r="CO74" s="2" t="str">
        <f t="shared" si="106"/>
        <v/>
      </c>
      <c r="CP74" s="2" t="str">
        <f t="shared" si="107"/>
        <v/>
      </c>
      <c r="CQ74" s="2" t="str">
        <f t="shared" si="108"/>
        <v/>
      </c>
      <c r="CR74" s="2" t="str">
        <f t="shared" si="109"/>
        <v/>
      </c>
      <c r="CS74" s="2" t="str">
        <f t="shared" si="110"/>
        <v/>
      </c>
      <c r="CT74" s="2" t="str">
        <f t="shared" si="111"/>
        <v/>
      </c>
      <c r="CU74" s="2" t="str">
        <f t="shared" si="112"/>
        <v/>
      </c>
      <c r="CV74" s="2" t="str">
        <f t="shared" si="113"/>
        <v/>
      </c>
      <c r="CW74" s="2">
        <f t="shared" si="47"/>
        <v>0</v>
      </c>
    </row>
    <row r="75" spans="70:101" x14ac:dyDescent="0.35">
      <c r="BR75" s="3" t="s">
        <v>6484</v>
      </c>
      <c r="BS75" s="2" t="str">
        <f t="shared" si="85"/>
        <v/>
      </c>
      <c r="BT75" s="2" t="str">
        <f t="shared" si="86"/>
        <v/>
      </c>
      <c r="BU75" s="2" t="str">
        <f t="shared" si="87"/>
        <v/>
      </c>
      <c r="BV75" s="2" t="str">
        <f t="shared" si="88"/>
        <v/>
      </c>
      <c r="BW75" s="2" t="str">
        <f t="shared" si="89"/>
        <v/>
      </c>
      <c r="BX75" s="2" t="str">
        <f t="shared" si="90"/>
        <v/>
      </c>
      <c r="BY75" s="2" t="str">
        <f t="shared" si="91"/>
        <v/>
      </c>
      <c r="BZ75" s="2" t="str">
        <f t="shared" si="92"/>
        <v/>
      </c>
      <c r="CA75" s="2" t="str">
        <f t="shared" si="93"/>
        <v/>
      </c>
      <c r="CB75" s="2" t="str">
        <f t="shared" si="55"/>
        <v/>
      </c>
      <c r="CC75" s="2" t="str">
        <f t="shared" si="94"/>
        <v/>
      </c>
      <c r="CD75" s="2" t="str">
        <f t="shared" si="95"/>
        <v/>
      </c>
      <c r="CE75" s="2" t="str">
        <f t="shared" si="96"/>
        <v/>
      </c>
      <c r="CF75" s="2" t="str">
        <f t="shared" si="97"/>
        <v/>
      </c>
      <c r="CG75" s="2" t="str">
        <f t="shared" si="98"/>
        <v/>
      </c>
      <c r="CH75" s="2" t="str">
        <f t="shared" si="99"/>
        <v/>
      </c>
      <c r="CI75" s="2" t="str">
        <f t="shared" si="100"/>
        <v/>
      </c>
      <c r="CJ75" s="2" t="str">
        <f t="shared" si="101"/>
        <v/>
      </c>
      <c r="CK75" s="2" t="str">
        <f t="shared" si="102"/>
        <v/>
      </c>
      <c r="CL75" s="2" t="str">
        <f t="shared" si="103"/>
        <v/>
      </c>
      <c r="CM75" s="2" t="str">
        <f t="shared" si="104"/>
        <v/>
      </c>
      <c r="CN75" s="2" t="str">
        <f t="shared" si="105"/>
        <v/>
      </c>
      <c r="CO75" s="2" t="str">
        <f t="shared" si="106"/>
        <v/>
      </c>
      <c r="CP75" s="2" t="str">
        <f t="shared" si="107"/>
        <v/>
      </c>
      <c r="CQ75" s="2" t="str">
        <f t="shared" si="108"/>
        <v/>
      </c>
      <c r="CR75" s="2" t="str">
        <f t="shared" si="109"/>
        <v/>
      </c>
      <c r="CS75" s="2" t="str">
        <f t="shared" si="110"/>
        <v/>
      </c>
      <c r="CT75" s="2" t="str">
        <f t="shared" si="111"/>
        <v/>
      </c>
      <c r="CU75" s="2" t="str">
        <f t="shared" si="112"/>
        <v/>
      </c>
      <c r="CV75" s="2" t="str">
        <f t="shared" si="113"/>
        <v/>
      </c>
      <c r="CW75" s="2">
        <f t="shared" ref="CW75:CW138" si="114">SUM(BS75:CV75)</f>
        <v>0</v>
      </c>
    </row>
    <row r="76" spans="70:101" x14ac:dyDescent="0.35">
      <c r="BR76" s="3" t="s">
        <v>6485</v>
      </c>
      <c r="BS76" s="2" t="str">
        <f t="shared" si="85"/>
        <v/>
      </c>
      <c r="BT76" s="2" t="str">
        <f t="shared" si="86"/>
        <v/>
      </c>
      <c r="BU76" s="2" t="str">
        <f t="shared" si="87"/>
        <v/>
      </c>
      <c r="BV76" s="2" t="str">
        <f t="shared" si="88"/>
        <v/>
      </c>
      <c r="BW76" s="2" t="str">
        <f t="shared" si="89"/>
        <v/>
      </c>
      <c r="BX76" s="2" t="str">
        <f t="shared" si="90"/>
        <v/>
      </c>
      <c r="BY76" s="2" t="str">
        <f t="shared" si="91"/>
        <v/>
      </c>
      <c r="BZ76" s="2" t="str">
        <f t="shared" si="92"/>
        <v/>
      </c>
      <c r="CA76" s="2" t="str">
        <f t="shared" si="93"/>
        <v/>
      </c>
      <c r="CB76" s="2" t="str">
        <f t="shared" ref="CB76:CB107" si="115">IF($BR76=$AO$20,1,"")</f>
        <v/>
      </c>
      <c r="CC76" s="2" t="str">
        <f t="shared" si="94"/>
        <v/>
      </c>
      <c r="CD76" s="2" t="str">
        <f t="shared" si="95"/>
        <v/>
      </c>
      <c r="CE76" s="2" t="str">
        <f t="shared" si="96"/>
        <v/>
      </c>
      <c r="CF76" s="2" t="str">
        <f t="shared" si="97"/>
        <v/>
      </c>
      <c r="CG76" s="2" t="str">
        <f t="shared" si="98"/>
        <v/>
      </c>
      <c r="CH76" s="2" t="str">
        <f t="shared" si="99"/>
        <v/>
      </c>
      <c r="CI76" s="2" t="str">
        <f t="shared" si="100"/>
        <v/>
      </c>
      <c r="CJ76" s="2" t="str">
        <f t="shared" si="101"/>
        <v/>
      </c>
      <c r="CK76" s="2" t="str">
        <f t="shared" si="102"/>
        <v/>
      </c>
      <c r="CL76" s="2" t="str">
        <f t="shared" si="103"/>
        <v/>
      </c>
      <c r="CM76" s="2" t="str">
        <f t="shared" si="104"/>
        <v/>
      </c>
      <c r="CN76" s="2" t="str">
        <f t="shared" si="105"/>
        <v/>
      </c>
      <c r="CO76" s="2" t="str">
        <f t="shared" si="106"/>
        <v/>
      </c>
      <c r="CP76" s="2" t="str">
        <f t="shared" si="107"/>
        <v/>
      </c>
      <c r="CQ76" s="2" t="str">
        <f t="shared" si="108"/>
        <v/>
      </c>
      <c r="CR76" s="2" t="str">
        <f t="shared" si="109"/>
        <v/>
      </c>
      <c r="CS76" s="2" t="str">
        <f t="shared" si="110"/>
        <v/>
      </c>
      <c r="CT76" s="2" t="str">
        <f t="shared" si="111"/>
        <v/>
      </c>
      <c r="CU76" s="2" t="str">
        <f t="shared" si="112"/>
        <v/>
      </c>
      <c r="CV76" s="2" t="str">
        <f t="shared" si="113"/>
        <v/>
      </c>
      <c r="CW76" s="2">
        <f t="shared" si="114"/>
        <v>0</v>
      </c>
    </row>
    <row r="77" spans="70:101" x14ac:dyDescent="0.35">
      <c r="BR77" s="3" t="s">
        <v>6486</v>
      </c>
      <c r="BS77" s="2" t="str">
        <f t="shared" si="85"/>
        <v/>
      </c>
      <c r="BT77" s="2" t="str">
        <f t="shared" si="86"/>
        <v/>
      </c>
      <c r="BU77" s="2" t="str">
        <f t="shared" si="87"/>
        <v/>
      </c>
      <c r="BV77" s="2" t="str">
        <f t="shared" si="88"/>
        <v/>
      </c>
      <c r="BW77" s="2" t="str">
        <f t="shared" si="89"/>
        <v/>
      </c>
      <c r="BX77" s="2" t="str">
        <f t="shared" si="90"/>
        <v/>
      </c>
      <c r="BY77" s="2" t="str">
        <f t="shared" si="91"/>
        <v/>
      </c>
      <c r="BZ77" s="2" t="str">
        <f t="shared" si="92"/>
        <v/>
      </c>
      <c r="CA77" s="2" t="str">
        <f t="shared" si="93"/>
        <v/>
      </c>
      <c r="CB77" s="2" t="str">
        <f t="shared" si="115"/>
        <v/>
      </c>
      <c r="CC77" s="2" t="str">
        <f t="shared" si="94"/>
        <v/>
      </c>
      <c r="CD77" s="2" t="str">
        <f t="shared" si="95"/>
        <v/>
      </c>
      <c r="CE77" s="2" t="str">
        <f t="shared" si="96"/>
        <v/>
      </c>
      <c r="CF77" s="2" t="str">
        <f t="shared" si="97"/>
        <v/>
      </c>
      <c r="CG77" s="2" t="str">
        <f t="shared" si="98"/>
        <v/>
      </c>
      <c r="CH77" s="2" t="str">
        <f t="shared" si="99"/>
        <v/>
      </c>
      <c r="CI77" s="2" t="str">
        <f t="shared" si="100"/>
        <v/>
      </c>
      <c r="CJ77" s="2" t="str">
        <f t="shared" si="101"/>
        <v/>
      </c>
      <c r="CK77" s="2" t="str">
        <f t="shared" si="102"/>
        <v/>
      </c>
      <c r="CL77" s="2" t="str">
        <f t="shared" si="103"/>
        <v/>
      </c>
      <c r="CM77" s="2" t="str">
        <f t="shared" si="104"/>
        <v/>
      </c>
      <c r="CN77" s="2" t="str">
        <f t="shared" si="105"/>
        <v/>
      </c>
      <c r="CO77" s="2" t="str">
        <f t="shared" si="106"/>
        <v/>
      </c>
      <c r="CP77" s="2" t="str">
        <f t="shared" si="107"/>
        <v/>
      </c>
      <c r="CQ77" s="2" t="str">
        <f t="shared" si="108"/>
        <v/>
      </c>
      <c r="CR77" s="2" t="str">
        <f t="shared" si="109"/>
        <v/>
      </c>
      <c r="CS77" s="2" t="str">
        <f t="shared" si="110"/>
        <v/>
      </c>
      <c r="CT77" s="2" t="str">
        <f t="shared" si="111"/>
        <v/>
      </c>
      <c r="CU77" s="2" t="str">
        <f t="shared" si="112"/>
        <v/>
      </c>
      <c r="CV77" s="2" t="str">
        <f t="shared" si="113"/>
        <v/>
      </c>
      <c r="CW77" s="2">
        <f t="shared" si="114"/>
        <v>0</v>
      </c>
    </row>
    <row r="78" spans="70:101" x14ac:dyDescent="0.35">
      <c r="BR78" s="3" t="s">
        <v>6487</v>
      </c>
      <c r="BS78" s="2" t="str">
        <f t="shared" si="85"/>
        <v/>
      </c>
      <c r="BT78" s="2" t="str">
        <f t="shared" si="86"/>
        <v/>
      </c>
      <c r="BU78" s="2" t="str">
        <f t="shared" si="87"/>
        <v/>
      </c>
      <c r="BV78" s="2" t="str">
        <f t="shared" si="88"/>
        <v/>
      </c>
      <c r="BW78" s="2" t="str">
        <f t="shared" si="89"/>
        <v/>
      </c>
      <c r="BX78" s="2" t="str">
        <f t="shared" si="90"/>
        <v/>
      </c>
      <c r="BY78" s="2" t="str">
        <f t="shared" si="91"/>
        <v/>
      </c>
      <c r="BZ78" s="2" t="str">
        <f t="shared" si="92"/>
        <v/>
      </c>
      <c r="CA78" s="2" t="str">
        <f t="shared" si="93"/>
        <v/>
      </c>
      <c r="CB78" s="2" t="str">
        <f t="shared" si="115"/>
        <v/>
      </c>
      <c r="CC78" s="2" t="str">
        <f t="shared" si="94"/>
        <v/>
      </c>
      <c r="CD78" s="2" t="str">
        <f t="shared" si="95"/>
        <v/>
      </c>
      <c r="CE78" s="2" t="str">
        <f t="shared" si="96"/>
        <v/>
      </c>
      <c r="CF78" s="2" t="str">
        <f t="shared" si="97"/>
        <v/>
      </c>
      <c r="CG78" s="2" t="str">
        <f t="shared" si="98"/>
        <v/>
      </c>
      <c r="CH78" s="2" t="str">
        <f t="shared" si="99"/>
        <v/>
      </c>
      <c r="CI78" s="2" t="str">
        <f t="shared" si="100"/>
        <v/>
      </c>
      <c r="CJ78" s="2" t="str">
        <f t="shared" si="101"/>
        <v/>
      </c>
      <c r="CK78" s="2" t="str">
        <f t="shared" si="102"/>
        <v/>
      </c>
      <c r="CL78" s="2" t="str">
        <f t="shared" si="103"/>
        <v/>
      </c>
      <c r="CM78" s="2" t="str">
        <f t="shared" si="104"/>
        <v/>
      </c>
      <c r="CN78" s="2" t="str">
        <f t="shared" si="105"/>
        <v/>
      </c>
      <c r="CO78" s="2" t="str">
        <f t="shared" si="106"/>
        <v/>
      </c>
      <c r="CP78" s="2" t="str">
        <f t="shared" si="107"/>
        <v/>
      </c>
      <c r="CQ78" s="2" t="str">
        <f t="shared" si="108"/>
        <v/>
      </c>
      <c r="CR78" s="2" t="str">
        <f t="shared" si="109"/>
        <v/>
      </c>
      <c r="CS78" s="2" t="str">
        <f t="shared" si="110"/>
        <v/>
      </c>
      <c r="CT78" s="2" t="str">
        <f t="shared" si="111"/>
        <v/>
      </c>
      <c r="CU78" s="2" t="str">
        <f t="shared" si="112"/>
        <v/>
      </c>
      <c r="CV78" s="2" t="str">
        <f t="shared" si="113"/>
        <v/>
      </c>
      <c r="CW78" s="2">
        <f t="shared" si="114"/>
        <v>0</v>
      </c>
    </row>
    <row r="79" spans="70:101" x14ac:dyDescent="0.35">
      <c r="BR79" s="3" t="s">
        <v>6488</v>
      </c>
      <c r="BS79" s="2" t="str">
        <f t="shared" si="85"/>
        <v/>
      </c>
      <c r="BT79" s="2" t="str">
        <f t="shared" si="86"/>
        <v/>
      </c>
      <c r="BU79" s="2" t="str">
        <f t="shared" si="87"/>
        <v/>
      </c>
      <c r="BV79" s="2" t="str">
        <f t="shared" si="88"/>
        <v/>
      </c>
      <c r="BW79" s="2" t="str">
        <f t="shared" si="89"/>
        <v/>
      </c>
      <c r="BX79" s="2" t="str">
        <f t="shared" si="90"/>
        <v/>
      </c>
      <c r="BY79" s="2" t="str">
        <f t="shared" si="91"/>
        <v/>
      </c>
      <c r="BZ79" s="2" t="str">
        <f t="shared" si="92"/>
        <v/>
      </c>
      <c r="CA79" s="2" t="str">
        <f t="shared" si="93"/>
        <v/>
      </c>
      <c r="CB79" s="2" t="str">
        <f t="shared" si="115"/>
        <v/>
      </c>
      <c r="CC79" s="2" t="str">
        <f t="shared" si="94"/>
        <v/>
      </c>
      <c r="CD79" s="2" t="str">
        <f t="shared" si="95"/>
        <v/>
      </c>
      <c r="CE79" s="2" t="str">
        <f t="shared" si="96"/>
        <v/>
      </c>
      <c r="CF79" s="2" t="str">
        <f t="shared" si="97"/>
        <v/>
      </c>
      <c r="CG79" s="2" t="str">
        <f t="shared" si="98"/>
        <v/>
      </c>
      <c r="CH79" s="2" t="str">
        <f t="shared" si="99"/>
        <v/>
      </c>
      <c r="CI79" s="2" t="str">
        <f t="shared" si="100"/>
        <v/>
      </c>
      <c r="CJ79" s="2" t="str">
        <f t="shared" si="101"/>
        <v/>
      </c>
      <c r="CK79" s="2" t="str">
        <f t="shared" si="102"/>
        <v/>
      </c>
      <c r="CL79" s="2" t="str">
        <f t="shared" si="103"/>
        <v/>
      </c>
      <c r="CM79" s="2" t="str">
        <f t="shared" si="104"/>
        <v/>
      </c>
      <c r="CN79" s="2" t="str">
        <f t="shared" si="105"/>
        <v/>
      </c>
      <c r="CO79" s="2" t="str">
        <f t="shared" si="106"/>
        <v/>
      </c>
      <c r="CP79" s="2" t="str">
        <f t="shared" si="107"/>
        <v/>
      </c>
      <c r="CQ79" s="2" t="str">
        <f t="shared" si="108"/>
        <v/>
      </c>
      <c r="CR79" s="2" t="str">
        <f t="shared" si="109"/>
        <v/>
      </c>
      <c r="CS79" s="2" t="str">
        <f t="shared" si="110"/>
        <v/>
      </c>
      <c r="CT79" s="2" t="str">
        <f t="shared" si="111"/>
        <v/>
      </c>
      <c r="CU79" s="2" t="str">
        <f t="shared" si="112"/>
        <v/>
      </c>
      <c r="CV79" s="2" t="str">
        <f t="shared" si="113"/>
        <v/>
      </c>
      <c r="CW79" s="2">
        <f t="shared" si="114"/>
        <v>0</v>
      </c>
    </row>
    <row r="80" spans="70:101" x14ac:dyDescent="0.35">
      <c r="BR80" s="3" t="s">
        <v>6489</v>
      </c>
      <c r="BS80" s="2" t="str">
        <f t="shared" si="85"/>
        <v/>
      </c>
      <c r="BT80" s="2" t="str">
        <f t="shared" si="86"/>
        <v/>
      </c>
      <c r="BU80" s="2" t="str">
        <f t="shared" si="87"/>
        <v/>
      </c>
      <c r="BV80" s="2" t="str">
        <f t="shared" si="88"/>
        <v/>
      </c>
      <c r="BW80" s="2" t="str">
        <f t="shared" si="89"/>
        <v/>
      </c>
      <c r="BX80" s="2" t="str">
        <f t="shared" si="90"/>
        <v/>
      </c>
      <c r="BY80" s="2" t="str">
        <f t="shared" si="91"/>
        <v/>
      </c>
      <c r="BZ80" s="2" t="str">
        <f t="shared" si="92"/>
        <v/>
      </c>
      <c r="CA80" s="2" t="str">
        <f t="shared" si="93"/>
        <v/>
      </c>
      <c r="CB80" s="2" t="str">
        <f t="shared" si="115"/>
        <v/>
      </c>
      <c r="CC80" s="2" t="str">
        <f t="shared" si="94"/>
        <v/>
      </c>
      <c r="CD80" s="2" t="str">
        <f t="shared" si="95"/>
        <v/>
      </c>
      <c r="CE80" s="2" t="str">
        <f t="shared" si="96"/>
        <v/>
      </c>
      <c r="CF80" s="2" t="str">
        <f t="shared" si="97"/>
        <v/>
      </c>
      <c r="CG80" s="2" t="str">
        <f t="shared" si="98"/>
        <v/>
      </c>
      <c r="CH80" s="2" t="str">
        <f t="shared" si="99"/>
        <v/>
      </c>
      <c r="CI80" s="2" t="str">
        <f t="shared" si="100"/>
        <v/>
      </c>
      <c r="CJ80" s="2" t="str">
        <f t="shared" si="101"/>
        <v/>
      </c>
      <c r="CK80" s="2" t="str">
        <f t="shared" si="102"/>
        <v/>
      </c>
      <c r="CL80" s="2" t="str">
        <f t="shared" si="103"/>
        <v/>
      </c>
      <c r="CM80" s="2" t="str">
        <f t="shared" si="104"/>
        <v/>
      </c>
      <c r="CN80" s="2" t="str">
        <f t="shared" si="105"/>
        <v/>
      </c>
      <c r="CO80" s="2" t="str">
        <f t="shared" si="106"/>
        <v/>
      </c>
      <c r="CP80" s="2" t="str">
        <f t="shared" si="107"/>
        <v/>
      </c>
      <c r="CQ80" s="2" t="str">
        <f t="shared" si="108"/>
        <v/>
      </c>
      <c r="CR80" s="2" t="str">
        <f t="shared" si="109"/>
        <v/>
      </c>
      <c r="CS80" s="2" t="str">
        <f t="shared" si="110"/>
        <v/>
      </c>
      <c r="CT80" s="2" t="str">
        <f t="shared" si="111"/>
        <v/>
      </c>
      <c r="CU80" s="2" t="str">
        <f t="shared" si="112"/>
        <v/>
      </c>
      <c r="CV80" s="2" t="str">
        <f t="shared" si="113"/>
        <v/>
      </c>
      <c r="CW80" s="2">
        <f t="shared" si="114"/>
        <v>0</v>
      </c>
    </row>
    <row r="81" spans="70:101" x14ac:dyDescent="0.35">
      <c r="BR81" s="3" t="s">
        <v>6490</v>
      </c>
      <c r="BS81" s="2" t="str">
        <f t="shared" si="85"/>
        <v/>
      </c>
      <c r="BT81" s="2" t="str">
        <f t="shared" si="86"/>
        <v/>
      </c>
      <c r="BU81" s="2" t="str">
        <f t="shared" si="87"/>
        <v/>
      </c>
      <c r="BV81" s="2" t="str">
        <f t="shared" si="88"/>
        <v/>
      </c>
      <c r="BW81" s="2" t="str">
        <f t="shared" si="89"/>
        <v/>
      </c>
      <c r="BX81" s="2" t="str">
        <f t="shared" si="90"/>
        <v/>
      </c>
      <c r="BY81" s="2" t="str">
        <f t="shared" si="91"/>
        <v/>
      </c>
      <c r="BZ81" s="2" t="str">
        <f t="shared" si="92"/>
        <v/>
      </c>
      <c r="CA81" s="2" t="str">
        <f t="shared" si="93"/>
        <v/>
      </c>
      <c r="CB81" s="2" t="str">
        <f t="shared" si="115"/>
        <v/>
      </c>
      <c r="CC81" s="2" t="str">
        <f t="shared" si="94"/>
        <v/>
      </c>
      <c r="CD81" s="2" t="str">
        <f t="shared" si="95"/>
        <v/>
      </c>
      <c r="CE81" s="2" t="str">
        <f t="shared" si="96"/>
        <v/>
      </c>
      <c r="CF81" s="2" t="str">
        <f t="shared" si="97"/>
        <v/>
      </c>
      <c r="CG81" s="2" t="str">
        <f t="shared" si="98"/>
        <v/>
      </c>
      <c r="CH81" s="2" t="str">
        <f t="shared" si="99"/>
        <v/>
      </c>
      <c r="CI81" s="2" t="str">
        <f t="shared" si="100"/>
        <v/>
      </c>
      <c r="CJ81" s="2" t="str">
        <f t="shared" si="101"/>
        <v/>
      </c>
      <c r="CK81" s="2" t="str">
        <f t="shared" si="102"/>
        <v/>
      </c>
      <c r="CL81" s="2" t="str">
        <f t="shared" si="103"/>
        <v/>
      </c>
      <c r="CM81" s="2" t="str">
        <f t="shared" si="104"/>
        <v/>
      </c>
      <c r="CN81" s="2" t="str">
        <f t="shared" si="105"/>
        <v/>
      </c>
      <c r="CO81" s="2" t="str">
        <f t="shared" si="106"/>
        <v/>
      </c>
      <c r="CP81" s="2" t="str">
        <f t="shared" si="107"/>
        <v/>
      </c>
      <c r="CQ81" s="2" t="str">
        <f t="shared" si="108"/>
        <v/>
      </c>
      <c r="CR81" s="2" t="str">
        <f t="shared" si="109"/>
        <v/>
      </c>
      <c r="CS81" s="2" t="str">
        <f t="shared" si="110"/>
        <v/>
      </c>
      <c r="CT81" s="2" t="str">
        <f t="shared" si="111"/>
        <v/>
      </c>
      <c r="CU81" s="2" t="str">
        <f t="shared" si="112"/>
        <v/>
      </c>
      <c r="CV81" s="2" t="str">
        <f t="shared" si="113"/>
        <v/>
      </c>
      <c r="CW81" s="2">
        <f t="shared" si="114"/>
        <v>0</v>
      </c>
    </row>
    <row r="82" spans="70:101" x14ac:dyDescent="0.35">
      <c r="BR82" s="3" t="s">
        <v>6491</v>
      </c>
      <c r="BS82" s="2" t="str">
        <f t="shared" si="85"/>
        <v/>
      </c>
      <c r="BT82" s="2" t="str">
        <f t="shared" si="86"/>
        <v/>
      </c>
      <c r="BU82" s="2" t="str">
        <f t="shared" si="87"/>
        <v/>
      </c>
      <c r="BV82" s="2" t="str">
        <f t="shared" si="88"/>
        <v/>
      </c>
      <c r="BW82" s="2" t="str">
        <f t="shared" si="89"/>
        <v/>
      </c>
      <c r="BX82" s="2" t="str">
        <f t="shared" si="90"/>
        <v/>
      </c>
      <c r="BY82" s="2" t="str">
        <f t="shared" si="91"/>
        <v/>
      </c>
      <c r="BZ82" s="2" t="str">
        <f t="shared" si="92"/>
        <v/>
      </c>
      <c r="CA82" s="2" t="str">
        <f t="shared" si="93"/>
        <v/>
      </c>
      <c r="CB82" s="2" t="str">
        <f t="shared" si="115"/>
        <v/>
      </c>
      <c r="CC82" s="2" t="str">
        <f t="shared" si="94"/>
        <v/>
      </c>
      <c r="CD82" s="2" t="str">
        <f t="shared" si="95"/>
        <v/>
      </c>
      <c r="CE82" s="2" t="str">
        <f t="shared" si="96"/>
        <v/>
      </c>
      <c r="CF82" s="2" t="str">
        <f t="shared" si="97"/>
        <v/>
      </c>
      <c r="CG82" s="2" t="str">
        <f t="shared" si="98"/>
        <v/>
      </c>
      <c r="CH82" s="2" t="str">
        <f t="shared" si="99"/>
        <v/>
      </c>
      <c r="CI82" s="2" t="str">
        <f t="shared" si="100"/>
        <v/>
      </c>
      <c r="CJ82" s="2" t="str">
        <f t="shared" si="101"/>
        <v/>
      </c>
      <c r="CK82" s="2" t="str">
        <f t="shared" si="102"/>
        <v/>
      </c>
      <c r="CL82" s="2" t="str">
        <f t="shared" si="103"/>
        <v/>
      </c>
      <c r="CM82" s="2" t="str">
        <f t="shared" si="104"/>
        <v/>
      </c>
      <c r="CN82" s="2" t="str">
        <f t="shared" si="105"/>
        <v/>
      </c>
      <c r="CO82" s="2" t="str">
        <f t="shared" si="106"/>
        <v/>
      </c>
      <c r="CP82" s="2" t="str">
        <f t="shared" si="107"/>
        <v/>
      </c>
      <c r="CQ82" s="2" t="str">
        <f t="shared" si="108"/>
        <v/>
      </c>
      <c r="CR82" s="2" t="str">
        <f t="shared" si="109"/>
        <v/>
      </c>
      <c r="CS82" s="2" t="str">
        <f t="shared" si="110"/>
        <v/>
      </c>
      <c r="CT82" s="2" t="str">
        <f t="shared" si="111"/>
        <v/>
      </c>
      <c r="CU82" s="2" t="str">
        <f t="shared" si="112"/>
        <v/>
      </c>
      <c r="CV82" s="2" t="str">
        <f t="shared" si="113"/>
        <v/>
      </c>
      <c r="CW82" s="2">
        <f t="shared" si="114"/>
        <v>0</v>
      </c>
    </row>
    <row r="83" spans="70:101" x14ac:dyDescent="0.35">
      <c r="BR83" s="3" t="s">
        <v>6492</v>
      </c>
      <c r="BS83" s="2" t="str">
        <f t="shared" si="85"/>
        <v/>
      </c>
      <c r="BT83" s="2" t="str">
        <f t="shared" si="86"/>
        <v/>
      </c>
      <c r="BU83" s="2" t="str">
        <f t="shared" si="87"/>
        <v/>
      </c>
      <c r="BV83" s="2" t="str">
        <f t="shared" si="88"/>
        <v/>
      </c>
      <c r="BW83" s="2" t="str">
        <f t="shared" si="89"/>
        <v/>
      </c>
      <c r="BX83" s="2" t="str">
        <f t="shared" si="90"/>
        <v/>
      </c>
      <c r="BY83" s="2" t="str">
        <f t="shared" si="91"/>
        <v/>
      </c>
      <c r="BZ83" s="2" t="str">
        <f t="shared" si="92"/>
        <v/>
      </c>
      <c r="CA83" s="2" t="str">
        <f t="shared" si="93"/>
        <v/>
      </c>
      <c r="CB83" s="2" t="str">
        <f t="shared" si="115"/>
        <v/>
      </c>
      <c r="CC83" s="2" t="str">
        <f t="shared" si="94"/>
        <v/>
      </c>
      <c r="CD83" s="2" t="str">
        <f t="shared" si="95"/>
        <v/>
      </c>
      <c r="CE83" s="2" t="str">
        <f t="shared" si="96"/>
        <v/>
      </c>
      <c r="CF83" s="2" t="str">
        <f t="shared" si="97"/>
        <v/>
      </c>
      <c r="CG83" s="2" t="str">
        <f t="shared" si="98"/>
        <v/>
      </c>
      <c r="CH83" s="2" t="str">
        <f t="shared" si="99"/>
        <v/>
      </c>
      <c r="CI83" s="2" t="str">
        <f t="shared" si="100"/>
        <v/>
      </c>
      <c r="CJ83" s="2" t="str">
        <f t="shared" si="101"/>
        <v/>
      </c>
      <c r="CK83" s="2" t="str">
        <f t="shared" si="102"/>
        <v/>
      </c>
      <c r="CL83" s="2" t="str">
        <f t="shared" si="103"/>
        <v/>
      </c>
      <c r="CM83" s="2" t="str">
        <f t="shared" si="104"/>
        <v/>
      </c>
      <c r="CN83" s="2" t="str">
        <f t="shared" si="105"/>
        <v/>
      </c>
      <c r="CO83" s="2" t="str">
        <f t="shared" si="106"/>
        <v/>
      </c>
      <c r="CP83" s="2" t="str">
        <f t="shared" si="107"/>
        <v/>
      </c>
      <c r="CQ83" s="2" t="str">
        <f t="shared" si="108"/>
        <v/>
      </c>
      <c r="CR83" s="2" t="str">
        <f t="shared" si="109"/>
        <v/>
      </c>
      <c r="CS83" s="2" t="str">
        <f t="shared" si="110"/>
        <v/>
      </c>
      <c r="CT83" s="2" t="str">
        <f t="shared" si="111"/>
        <v/>
      </c>
      <c r="CU83" s="2" t="str">
        <f t="shared" si="112"/>
        <v/>
      </c>
      <c r="CV83" s="2" t="str">
        <f t="shared" si="113"/>
        <v/>
      </c>
      <c r="CW83" s="2">
        <f t="shared" si="114"/>
        <v>0</v>
      </c>
    </row>
    <row r="84" spans="70:101" x14ac:dyDescent="0.35">
      <c r="BR84" s="3" t="s">
        <v>6493</v>
      </c>
      <c r="BS84" s="2" t="str">
        <f t="shared" si="85"/>
        <v/>
      </c>
      <c r="BT84" s="2" t="str">
        <f t="shared" si="86"/>
        <v/>
      </c>
      <c r="BU84" s="2" t="str">
        <f t="shared" si="87"/>
        <v/>
      </c>
      <c r="BV84" s="2" t="str">
        <f t="shared" si="88"/>
        <v/>
      </c>
      <c r="BW84" s="2" t="str">
        <f t="shared" si="89"/>
        <v/>
      </c>
      <c r="BX84" s="2" t="str">
        <f t="shared" si="90"/>
        <v/>
      </c>
      <c r="BY84" s="2" t="str">
        <f t="shared" si="91"/>
        <v/>
      </c>
      <c r="BZ84" s="2" t="str">
        <f t="shared" si="92"/>
        <v/>
      </c>
      <c r="CA84" s="2" t="str">
        <f t="shared" si="93"/>
        <v/>
      </c>
      <c r="CB84" s="2" t="str">
        <f t="shared" si="115"/>
        <v/>
      </c>
      <c r="CC84" s="2" t="str">
        <f t="shared" si="94"/>
        <v/>
      </c>
      <c r="CD84" s="2" t="str">
        <f t="shared" si="95"/>
        <v/>
      </c>
      <c r="CE84" s="2" t="str">
        <f t="shared" si="96"/>
        <v/>
      </c>
      <c r="CF84" s="2" t="str">
        <f t="shared" si="97"/>
        <v/>
      </c>
      <c r="CG84" s="2" t="str">
        <f t="shared" si="98"/>
        <v/>
      </c>
      <c r="CH84" s="2" t="str">
        <f t="shared" si="99"/>
        <v/>
      </c>
      <c r="CI84" s="2" t="str">
        <f t="shared" si="100"/>
        <v/>
      </c>
      <c r="CJ84" s="2" t="str">
        <f t="shared" si="101"/>
        <v/>
      </c>
      <c r="CK84" s="2" t="str">
        <f t="shared" si="102"/>
        <v/>
      </c>
      <c r="CL84" s="2" t="str">
        <f t="shared" si="103"/>
        <v/>
      </c>
      <c r="CM84" s="2" t="str">
        <f t="shared" si="104"/>
        <v/>
      </c>
      <c r="CN84" s="2" t="str">
        <f t="shared" si="105"/>
        <v/>
      </c>
      <c r="CO84" s="2" t="str">
        <f t="shared" si="106"/>
        <v/>
      </c>
      <c r="CP84" s="2" t="str">
        <f t="shared" si="107"/>
        <v/>
      </c>
      <c r="CQ84" s="2" t="str">
        <f t="shared" si="108"/>
        <v/>
      </c>
      <c r="CR84" s="2" t="str">
        <f t="shared" si="109"/>
        <v/>
      </c>
      <c r="CS84" s="2" t="str">
        <f t="shared" si="110"/>
        <v/>
      </c>
      <c r="CT84" s="2" t="str">
        <f t="shared" si="111"/>
        <v/>
      </c>
      <c r="CU84" s="2" t="str">
        <f t="shared" si="112"/>
        <v/>
      </c>
      <c r="CV84" s="2" t="str">
        <f t="shared" si="113"/>
        <v/>
      </c>
      <c r="CW84" s="2">
        <f t="shared" si="114"/>
        <v>0</v>
      </c>
    </row>
    <row r="85" spans="70:101" x14ac:dyDescent="0.35">
      <c r="BR85" s="3" t="s">
        <v>6494</v>
      </c>
      <c r="BS85" s="2" t="str">
        <f t="shared" si="85"/>
        <v/>
      </c>
      <c r="BT85" s="2" t="str">
        <f t="shared" si="86"/>
        <v/>
      </c>
      <c r="BU85" s="2" t="str">
        <f t="shared" si="87"/>
        <v/>
      </c>
      <c r="BV85" s="2" t="str">
        <f t="shared" si="88"/>
        <v/>
      </c>
      <c r="BW85" s="2" t="str">
        <f t="shared" si="89"/>
        <v/>
      </c>
      <c r="BX85" s="2" t="str">
        <f t="shared" si="90"/>
        <v/>
      </c>
      <c r="BY85" s="2" t="str">
        <f t="shared" si="91"/>
        <v/>
      </c>
      <c r="BZ85" s="2" t="str">
        <f t="shared" si="92"/>
        <v/>
      </c>
      <c r="CA85" s="2" t="str">
        <f t="shared" si="93"/>
        <v/>
      </c>
      <c r="CB85" s="2" t="str">
        <f t="shared" si="115"/>
        <v/>
      </c>
      <c r="CC85" s="2" t="str">
        <f t="shared" si="94"/>
        <v/>
      </c>
      <c r="CD85" s="2" t="str">
        <f t="shared" si="95"/>
        <v/>
      </c>
      <c r="CE85" s="2" t="str">
        <f t="shared" si="96"/>
        <v/>
      </c>
      <c r="CF85" s="2" t="str">
        <f t="shared" si="97"/>
        <v/>
      </c>
      <c r="CG85" s="2" t="str">
        <f t="shared" si="98"/>
        <v/>
      </c>
      <c r="CH85" s="2" t="str">
        <f t="shared" si="99"/>
        <v/>
      </c>
      <c r="CI85" s="2" t="str">
        <f t="shared" si="100"/>
        <v/>
      </c>
      <c r="CJ85" s="2" t="str">
        <f t="shared" si="101"/>
        <v/>
      </c>
      <c r="CK85" s="2" t="str">
        <f t="shared" si="102"/>
        <v/>
      </c>
      <c r="CL85" s="2" t="str">
        <f t="shared" si="103"/>
        <v/>
      </c>
      <c r="CM85" s="2" t="str">
        <f t="shared" si="104"/>
        <v/>
      </c>
      <c r="CN85" s="2" t="str">
        <f t="shared" si="105"/>
        <v/>
      </c>
      <c r="CO85" s="2" t="str">
        <f t="shared" si="106"/>
        <v/>
      </c>
      <c r="CP85" s="2" t="str">
        <f t="shared" si="107"/>
        <v/>
      </c>
      <c r="CQ85" s="2" t="str">
        <f t="shared" si="108"/>
        <v/>
      </c>
      <c r="CR85" s="2" t="str">
        <f t="shared" si="109"/>
        <v/>
      </c>
      <c r="CS85" s="2" t="str">
        <f t="shared" si="110"/>
        <v/>
      </c>
      <c r="CT85" s="2" t="str">
        <f t="shared" si="111"/>
        <v/>
      </c>
      <c r="CU85" s="2" t="str">
        <f t="shared" si="112"/>
        <v/>
      </c>
      <c r="CV85" s="2" t="str">
        <f t="shared" si="113"/>
        <v/>
      </c>
      <c r="CW85" s="2">
        <f t="shared" si="114"/>
        <v>0</v>
      </c>
    </row>
    <row r="86" spans="70:101" x14ac:dyDescent="0.35">
      <c r="BR86" s="3" t="s">
        <v>6495</v>
      </c>
      <c r="BS86" s="2" t="str">
        <f t="shared" si="85"/>
        <v/>
      </c>
      <c r="BT86" s="2" t="str">
        <f t="shared" si="86"/>
        <v/>
      </c>
      <c r="BU86" s="2" t="str">
        <f t="shared" si="87"/>
        <v/>
      </c>
      <c r="BV86" s="2" t="str">
        <f t="shared" si="88"/>
        <v/>
      </c>
      <c r="BW86" s="2" t="str">
        <f t="shared" si="89"/>
        <v/>
      </c>
      <c r="BX86" s="2" t="str">
        <f t="shared" si="90"/>
        <v/>
      </c>
      <c r="BY86" s="2" t="str">
        <f t="shared" si="91"/>
        <v/>
      </c>
      <c r="BZ86" s="2" t="str">
        <f t="shared" si="92"/>
        <v/>
      </c>
      <c r="CA86" s="2" t="str">
        <f t="shared" si="93"/>
        <v/>
      </c>
      <c r="CB86" s="2" t="str">
        <f t="shared" si="115"/>
        <v/>
      </c>
      <c r="CC86" s="2" t="str">
        <f t="shared" si="94"/>
        <v/>
      </c>
      <c r="CD86" s="2" t="str">
        <f t="shared" si="95"/>
        <v/>
      </c>
      <c r="CE86" s="2" t="str">
        <f t="shared" si="96"/>
        <v/>
      </c>
      <c r="CF86" s="2" t="str">
        <f t="shared" si="97"/>
        <v/>
      </c>
      <c r="CG86" s="2" t="str">
        <f t="shared" si="98"/>
        <v/>
      </c>
      <c r="CH86" s="2" t="str">
        <f t="shared" si="99"/>
        <v/>
      </c>
      <c r="CI86" s="2" t="str">
        <f t="shared" si="100"/>
        <v/>
      </c>
      <c r="CJ86" s="2" t="str">
        <f t="shared" si="101"/>
        <v/>
      </c>
      <c r="CK86" s="2" t="str">
        <f t="shared" si="102"/>
        <v/>
      </c>
      <c r="CL86" s="2" t="str">
        <f t="shared" si="103"/>
        <v/>
      </c>
      <c r="CM86" s="2" t="str">
        <f t="shared" si="104"/>
        <v/>
      </c>
      <c r="CN86" s="2" t="str">
        <f t="shared" si="105"/>
        <v/>
      </c>
      <c r="CO86" s="2" t="str">
        <f t="shared" si="106"/>
        <v/>
      </c>
      <c r="CP86" s="2" t="str">
        <f t="shared" si="107"/>
        <v/>
      </c>
      <c r="CQ86" s="2" t="str">
        <f t="shared" si="108"/>
        <v/>
      </c>
      <c r="CR86" s="2" t="str">
        <f t="shared" si="109"/>
        <v/>
      </c>
      <c r="CS86" s="2" t="str">
        <f t="shared" si="110"/>
        <v/>
      </c>
      <c r="CT86" s="2" t="str">
        <f t="shared" si="111"/>
        <v/>
      </c>
      <c r="CU86" s="2" t="str">
        <f t="shared" si="112"/>
        <v/>
      </c>
      <c r="CV86" s="2" t="str">
        <f t="shared" si="113"/>
        <v/>
      </c>
      <c r="CW86" s="2">
        <f t="shared" si="114"/>
        <v>0</v>
      </c>
    </row>
    <row r="87" spans="70:101" x14ac:dyDescent="0.35">
      <c r="BR87" s="3" t="s">
        <v>6496</v>
      </c>
      <c r="BS87" s="2" t="str">
        <f t="shared" si="85"/>
        <v/>
      </c>
      <c r="BT87" s="2" t="str">
        <f t="shared" si="86"/>
        <v/>
      </c>
      <c r="BU87" s="2" t="str">
        <f t="shared" si="87"/>
        <v/>
      </c>
      <c r="BV87" s="2" t="str">
        <f t="shared" si="88"/>
        <v/>
      </c>
      <c r="BW87" s="2" t="str">
        <f t="shared" si="89"/>
        <v/>
      </c>
      <c r="BX87" s="2" t="str">
        <f t="shared" si="90"/>
        <v/>
      </c>
      <c r="BY87" s="2" t="str">
        <f t="shared" si="91"/>
        <v/>
      </c>
      <c r="BZ87" s="2" t="str">
        <f t="shared" si="92"/>
        <v/>
      </c>
      <c r="CA87" s="2" t="str">
        <f t="shared" si="93"/>
        <v/>
      </c>
      <c r="CB87" s="2" t="str">
        <f t="shared" si="115"/>
        <v/>
      </c>
      <c r="CC87" s="2" t="str">
        <f t="shared" si="94"/>
        <v/>
      </c>
      <c r="CD87" s="2" t="str">
        <f t="shared" si="95"/>
        <v/>
      </c>
      <c r="CE87" s="2" t="str">
        <f t="shared" si="96"/>
        <v/>
      </c>
      <c r="CF87" s="2" t="str">
        <f t="shared" si="97"/>
        <v/>
      </c>
      <c r="CG87" s="2" t="str">
        <f t="shared" si="98"/>
        <v/>
      </c>
      <c r="CH87" s="2" t="str">
        <f t="shared" si="99"/>
        <v/>
      </c>
      <c r="CI87" s="2" t="str">
        <f t="shared" si="100"/>
        <v/>
      </c>
      <c r="CJ87" s="2" t="str">
        <f t="shared" si="101"/>
        <v/>
      </c>
      <c r="CK87" s="2" t="str">
        <f t="shared" si="102"/>
        <v/>
      </c>
      <c r="CL87" s="2" t="str">
        <f t="shared" si="103"/>
        <v/>
      </c>
      <c r="CM87" s="2" t="str">
        <f t="shared" si="104"/>
        <v/>
      </c>
      <c r="CN87" s="2" t="str">
        <f t="shared" si="105"/>
        <v/>
      </c>
      <c r="CO87" s="2" t="str">
        <f t="shared" si="106"/>
        <v/>
      </c>
      <c r="CP87" s="2" t="str">
        <f t="shared" si="107"/>
        <v/>
      </c>
      <c r="CQ87" s="2" t="str">
        <f t="shared" si="108"/>
        <v/>
      </c>
      <c r="CR87" s="2" t="str">
        <f t="shared" si="109"/>
        <v/>
      </c>
      <c r="CS87" s="2" t="str">
        <f t="shared" si="110"/>
        <v/>
      </c>
      <c r="CT87" s="2" t="str">
        <f t="shared" si="111"/>
        <v/>
      </c>
      <c r="CU87" s="2" t="str">
        <f t="shared" si="112"/>
        <v/>
      </c>
      <c r="CV87" s="2" t="str">
        <f t="shared" si="113"/>
        <v/>
      </c>
      <c r="CW87" s="2">
        <f t="shared" si="114"/>
        <v>0</v>
      </c>
    </row>
    <row r="88" spans="70:101" x14ac:dyDescent="0.35">
      <c r="BR88" s="3" t="s">
        <v>6497</v>
      </c>
      <c r="BS88" s="2" t="str">
        <f t="shared" si="85"/>
        <v/>
      </c>
      <c r="BT88" s="2" t="str">
        <f t="shared" si="86"/>
        <v/>
      </c>
      <c r="BU88" s="2" t="str">
        <f t="shared" si="87"/>
        <v/>
      </c>
      <c r="BV88" s="2" t="str">
        <f t="shared" si="88"/>
        <v/>
      </c>
      <c r="BW88" s="2" t="str">
        <f t="shared" si="89"/>
        <v/>
      </c>
      <c r="BX88" s="2" t="str">
        <f t="shared" si="90"/>
        <v/>
      </c>
      <c r="BY88" s="2" t="str">
        <f t="shared" si="91"/>
        <v/>
      </c>
      <c r="BZ88" s="2" t="str">
        <f t="shared" si="92"/>
        <v/>
      </c>
      <c r="CA88" s="2" t="str">
        <f t="shared" si="93"/>
        <v/>
      </c>
      <c r="CB88" s="2" t="str">
        <f t="shared" si="115"/>
        <v/>
      </c>
      <c r="CC88" s="2" t="str">
        <f t="shared" si="94"/>
        <v/>
      </c>
      <c r="CD88" s="2" t="str">
        <f t="shared" si="95"/>
        <v/>
      </c>
      <c r="CE88" s="2" t="str">
        <f t="shared" si="96"/>
        <v/>
      </c>
      <c r="CF88" s="2" t="str">
        <f t="shared" si="97"/>
        <v/>
      </c>
      <c r="CG88" s="2" t="str">
        <f t="shared" si="98"/>
        <v/>
      </c>
      <c r="CH88" s="2" t="str">
        <f t="shared" si="99"/>
        <v/>
      </c>
      <c r="CI88" s="2" t="str">
        <f t="shared" si="100"/>
        <v/>
      </c>
      <c r="CJ88" s="2" t="str">
        <f t="shared" si="101"/>
        <v/>
      </c>
      <c r="CK88" s="2" t="str">
        <f t="shared" si="102"/>
        <v/>
      </c>
      <c r="CL88" s="2" t="str">
        <f t="shared" si="103"/>
        <v/>
      </c>
      <c r="CM88" s="2" t="str">
        <f t="shared" si="104"/>
        <v/>
      </c>
      <c r="CN88" s="2" t="str">
        <f t="shared" si="105"/>
        <v/>
      </c>
      <c r="CO88" s="2" t="str">
        <f t="shared" si="106"/>
        <v/>
      </c>
      <c r="CP88" s="2" t="str">
        <f t="shared" si="107"/>
        <v/>
      </c>
      <c r="CQ88" s="2" t="str">
        <f t="shared" si="108"/>
        <v/>
      </c>
      <c r="CR88" s="2" t="str">
        <f t="shared" si="109"/>
        <v/>
      </c>
      <c r="CS88" s="2" t="str">
        <f t="shared" si="110"/>
        <v/>
      </c>
      <c r="CT88" s="2" t="str">
        <f t="shared" si="111"/>
        <v/>
      </c>
      <c r="CU88" s="2" t="str">
        <f t="shared" si="112"/>
        <v/>
      </c>
      <c r="CV88" s="2" t="str">
        <f t="shared" si="113"/>
        <v/>
      </c>
      <c r="CW88" s="2">
        <f t="shared" si="114"/>
        <v>0</v>
      </c>
    </row>
    <row r="89" spans="70:101" x14ac:dyDescent="0.35">
      <c r="BR89" s="3" t="s">
        <v>6333</v>
      </c>
      <c r="BS89" s="2" t="str">
        <f t="shared" si="85"/>
        <v/>
      </c>
      <c r="BT89" s="2" t="str">
        <f t="shared" si="86"/>
        <v/>
      </c>
      <c r="BU89" s="2" t="str">
        <f t="shared" si="87"/>
        <v/>
      </c>
      <c r="BV89" s="2" t="str">
        <f t="shared" si="88"/>
        <v/>
      </c>
      <c r="BW89" s="2" t="str">
        <f t="shared" si="89"/>
        <v/>
      </c>
      <c r="BX89" s="2" t="str">
        <f t="shared" si="90"/>
        <v/>
      </c>
      <c r="BY89" s="2" t="str">
        <f t="shared" si="91"/>
        <v/>
      </c>
      <c r="BZ89" s="2" t="str">
        <f t="shared" si="92"/>
        <v/>
      </c>
      <c r="CA89" s="2" t="str">
        <f t="shared" si="93"/>
        <v/>
      </c>
      <c r="CB89" s="2" t="str">
        <f t="shared" si="115"/>
        <v/>
      </c>
      <c r="CC89" s="2" t="str">
        <f t="shared" si="94"/>
        <v/>
      </c>
      <c r="CD89" s="2" t="str">
        <f t="shared" si="95"/>
        <v/>
      </c>
      <c r="CE89" s="2" t="str">
        <f t="shared" si="96"/>
        <v/>
      </c>
      <c r="CF89" s="2" t="str">
        <f t="shared" si="97"/>
        <v/>
      </c>
      <c r="CG89" s="2" t="str">
        <f t="shared" si="98"/>
        <v/>
      </c>
      <c r="CH89" s="2" t="str">
        <f t="shared" si="99"/>
        <v/>
      </c>
      <c r="CI89" s="2" t="str">
        <f t="shared" si="100"/>
        <v/>
      </c>
      <c r="CJ89" s="2" t="str">
        <f t="shared" si="101"/>
        <v/>
      </c>
      <c r="CK89" s="2" t="str">
        <f t="shared" si="102"/>
        <v/>
      </c>
      <c r="CL89" s="2" t="str">
        <f t="shared" si="103"/>
        <v/>
      </c>
      <c r="CM89" s="2" t="str">
        <f t="shared" si="104"/>
        <v/>
      </c>
      <c r="CN89" s="2" t="str">
        <f t="shared" si="105"/>
        <v/>
      </c>
      <c r="CO89" s="2" t="str">
        <f t="shared" si="106"/>
        <v/>
      </c>
      <c r="CP89" s="2" t="str">
        <f t="shared" si="107"/>
        <v/>
      </c>
      <c r="CQ89" s="2" t="str">
        <f t="shared" si="108"/>
        <v/>
      </c>
      <c r="CR89" s="2" t="str">
        <f t="shared" si="109"/>
        <v/>
      </c>
      <c r="CS89" s="2" t="str">
        <f t="shared" si="110"/>
        <v/>
      </c>
      <c r="CT89" s="2" t="str">
        <f t="shared" si="111"/>
        <v/>
      </c>
      <c r="CU89" s="2" t="str">
        <f t="shared" si="112"/>
        <v/>
      </c>
      <c r="CV89" s="2" t="str">
        <f t="shared" si="113"/>
        <v/>
      </c>
      <c r="CW89" s="2">
        <f t="shared" si="114"/>
        <v>0</v>
      </c>
    </row>
    <row r="90" spans="70:101" x14ac:dyDescent="0.35">
      <c r="BR90" s="3" t="s">
        <v>6334</v>
      </c>
      <c r="BS90" s="2" t="str">
        <f t="shared" si="85"/>
        <v/>
      </c>
      <c r="BT90" s="2" t="str">
        <f t="shared" si="86"/>
        <v/>
      </c>
      <c r="BU90" s="2" t="str">
        <f t="shared" si="87"/>
        <v/>
      </c>
      <c r="BV90" s="2" t="str">
        <f t="shared" si="88"/>
        <v/>
      </c>
      <c r="BW90" s="2" t="str">
        <f t="shared" si="89"/>
        <v/>
      </c>
      <c r="BX90" s="2" t="str">
        <f t="shared" si="90"/>
        <v/>
      </c>
      <c r="BY90" s="2" t="str">
        <f t="shared" si="91"/>
        <v/>
      </c>
      <c r="BZ90" s="2" t="str">
        <f t="shared" si="92"/>
        <v/>
      </c>
      <c r="CA90" s="2" t="str">
        <f t="shared" si="93"/>
        <v/>
      </c>
      <c r="CB90" s="2" t="str">
        <f t="shared" si="115"/>
        <v/>
      </c>
      <c r="CC90" s="2" t="str">
        <f t="shared" si="94"/>
        <v/>
      </c>
      <c r="CD90" s="2" t="str">
        <f t="shared" si="95"/>
        <v/>
      </c>
      <c r="CE90" s="2" t="str">
        <f t="shared" si="96"/>
        <v/>
      </c>
      <c r="CF90" s="2" t="str">
        <f t="shared" si="97"/>
        <v/>
      </c>
      <c r="CG90" s="2" t="str">
        <f t="shared" si="98"/>
        <v/>
      </c>
      <c r="CH90" s="2" t="str">
        <f t="shared" si="99"/>
        <v/>
      </c>
      <c r="CI90" s="2" t="str">
        <f t="shared" si="100"/>
        <v/>
      </c>
      <c r="CJ90" s="2" t="str">
        <f t="shared" si="101"/>
        <v/>
      </c>
      <c r="CK90" s="2" t="str">
        <f t="shared" si="102"/>
        <v/>
      </c>
      <c r="CL90" s="2" t="str">
        <f t="shared" si="103"/>
        <v/>
      </c>
      <c r="CM90" s="2" t="str">
        <f t="shared" si="104"/>
        <v/>
      </c>
      <c r="CN90" s="2" t="str">
        <f t="shared" si="105"/>
        <v/>
      </c>
      <c r="CO90" s="2" t="str">
        <f t="shared" si="106"/>
        <v/>
      </c>
      <c r="CP90" s="2" t="str">
        <f t="shared" si="107"/>
        <v/>
      </c>
      <c r="CQ90" s="2" t="str">
        <f t="shared" si="108"/>
        <v/>
      </c>
      <c r="CR90" s="2" t="str">
        <f t="shared" si="109"/>
        <v/>
      </c>
      <c r="CS90" s="2" t="str">
        <f t="shared" si="110"/>
        <v/>
      </c>
      <c r="CT90" s="2" t="str">
        <f t="shared" si="111"/>
        <v/>
      </c>
      <c r="CU90" s="2" t="str">
        <f t="shared" si="112"/>
        <v/>
      </c>
      <c r="CV90" s="2" t="str">
        <f t="shared" si="113"/>
        <v/>
      </c>
      <c r="CW90" s="2">
        <f t="shared" si="114"/>
        <v>0</v>
      </c>
    </row>
    <row r="91" spans="70:101" x14ac:dyDescent="0.35">
      <c r="BR91" s="3" t="s">
        <v>6261</v>
      </c>
      <c r="BS91" s="2" t="str">
        <f t="shared" ref="BS91:BS138" si="116">IF(BR91=$AO$11,1,"")</f>
        <v/>
      </c>
      <c r="BT91" s="2" t="str">
        <f t="shared" ref="BT91:BT138" si="117">IF(BR91=$AO$12,1,"")</f>
        <v/>
      </c>
      <c r="BU91" s="2" t="str">
        <f t="shared" ref="BU91:BU138" si="118">IF(BR91=$AO$13,1,"")</f>
        <v/>
      </c>
      <c r="BV91" s="2" t="str">
        <f t="shared" ref="BV91:BV138" si="119">IF(BR91=$AO$14,1,"")</f>
        <v/>
      </c>
      <c r="BW91" s="2" t="str">
        <f t="shared" ref="BW91:BW138" si="120">IF(BR91=$AO$15,1,"")</f>
        <v/>
      </c>
      <c r="BX91" s="2" t="str">
        <f t="shared" ref="BX91:BX138" si="121">IF(BR91=$AO$16,1,"")</f>
        <v/>
      </c>
      <c r="BY91" s="2" t="str">
        <f t="shared" ref="BY91:BY138" si="122">IF(BR91=$AO$17,1,"")</f>
        <v/>
      </c>
      <c r="BZ91" s="2" t="str">
        <f t="shared" ref="BZ91:BZ138" si="123">IF(BR91=$AO$18,1,"")</f>
        <v/>
      </c>
      <c r="CA91" s="2" t="str">
        <f t="shared" ref="CA91:CA138" si="124">IF(BR91=$AO$19,1,"")</f>
        <v/>
      </c>
      <c r="CB91" s="2" t="str">
        <f t="shared" si="115"/>
        <v/>
      </c>
      <c r="CC91" s="2" t="str">
        <f t="shared" ref="CC91:CC138" si="125">IF(BR91=$AO$21,1,"")</f>
        <v/>
      </c>
      <c r="CD91" s="2" t="str">
        <f t="shared" ref="CD91:CD138" si="126">IF(BR91=$AO$22,1,"")</f>
        <v/>
      </c>
      <c r="CE91" s="2" t="str">
        <f t="shared" ref="CE91:CE138" si="127">IF(BR91=$AO$23,1,"")</f>
        <v/>
      </c>
      <c r="CF91" s="2" t="str">
        <f t="shared" ref="CF91:CF138" si="128">IF(BR91=$AO$24,1,"")</f>
        <v/>
      </c>
      <c r="CG91" s="2" t="str">
        <f t="shared" ref="CG91:CG138" si="129">IF(BR91=$AO$25,1,"")</f>
        <v/>
      </c>
      <c r="CH91" s="2" t="str">
        <f t="shared" ref="CH91:CH138" si="130">IF(BR91=$AO$26,1,"")</f>
        <v/>
      </c>
      <c r="CI91" s="2" t="str">
        <f t="shared" ref="CI91:CI138" si="131">IF(BR91=$AO$27,1,"")</f>
        <v/>
      </c>
      <c r="CJ91" s="2" t="str">
        <f t="shared" ref="CJ91:CJ138" si="132">IF(BR91=$AO$28,1,"")</f>
        <v/>
      </c>
      <c r="CK91" s="2" t="str">
        <f t="shared" ref="CK91:CK138" si="133">IF(BR91=$AO$29,1,"")</f>
        <v/>
      </c>
      <c r="CL91" s="2" t="str">
        <f t="shared" ref="CL91:CL138" si="134">IF(BR91=$AO$30,1,"")</f>
        <v/>
      </c>
      <c r="CM91" s="2" t="str">
        <f t="shared" ref="CM91:CM138" si="135">IF(BR91=$AO$31,1,"")</f>
        <v/>
      </c>
      <c r="CN91" s="2" t="str">
        <f t="shared" ref="CN91:CN138" si="136">IF(BR91=$AO$32,1,"")</f>
        <v/>
      </c>
      <c r="CO91" s="2" t="str">
        <f t="shared" ref="CO91:CO138" si="137">IF(BR91=$AO$33,1,"")</f>
        <v/>
      </c>
      <c r="CP91" s="2" t="str">
        <f t="shared" ref="CP91:CP138" si="138">IF(BR91=$AO$34,1,"")</f>
        <v/>
      </c>
      <c r="CQ91" s="2" t="str">
        <f t="shared" ref="CQ91:CQ138" si="139">IF(BR91=$AO$35,1,"")</f>
        <v/>
      </c>
      <c r="CR91" s="2" t="str">
        <f t="shared" ref="CR91:CR138" si="140">IF(BR91=$AO$36,1,"")</f>
        <v/>
      </c>
      <c r="CS91" s="2" t="str">
        <f t="shared" ref="CS91:CS138" si="141">IF(BR91=$AO$37,1,"")</f>
        <v/>
      </c>
      <c r="CT91" s="2" t="str">
        <f t="shared" ref="CT91:CT138" si="142">IF(BR91=$AO$38,1,"")</f>
        <v/>
      </c>
      <c r="CU91" s="2" t="str">
        <f t="shared" ref="CU91:CU138" si="143">IF(BR91=$AO$39,1,"")</f>
        <v/>
      </c>
      <c r="CV91" s="2" t="str">
        <f t="shared" ref="CV91:CV138" si="144">IF(BR91=$AO$40,1,"")</f>
        <v/>
      </c>
      <c r="CW91" s="2">
        <f t="shared" si="114"/>
        <v>0</v>
      </c>
    </row>
    <row r="92" spans="70:101" x14ac:dyDescent="0.35">
      <c r="BR92" s="3" t="s">
        <v>6262</v>
      </c>
      <c r="BS92" s="2" t="str">
        <f t="shared" si="116"/>
        <v/>
      </c>
      <c r="BT92" s="2" t="str">
        <f t="shared" si="117"/>
        <v/>
      </c>
      <c r="BU92" s="2" t="str">
        <f t="shared" si="118"/>
        <v/>
      </c>
      <c r="BV92" s="2" t="str">
        <f t="shared" si="119"/>
        <v/>
      </c>
      <c r="BW92" s="2" t="str">
        <f t="shared" si="120"/>
        <v/>
      </c>
      <c r="BX92" s="2" t="str">
        <f t="shared" si="121"/>
        <v/>
      </c>
      <c r="BY92" s="2" t="str">
        <f t="shared" si="122"/>
        <v/>
      </c>
      <c r="BZ92" s="2" t="str">
        <f t="shared" si="123"/>
        <v/>
      </c>
      <c r="CA92" s="2" t="str">
        <f t="shared" si="124"/>
        <v/>
      </c>
      <c r="CB92" s="2" t="str">
        <f t="shared" si="115"/>
        <v/>
      </c>
      <c r="CC92" s="2" t="str">
        <f t="shared" si="125"/>
        <v/>
      </c>
      <c r="CD92" s="2" t="str">
        <f t="shared" si="126"/>
        <v/>
      </c>
      <c r="CE92" s="2" t="str">
        <f t="shared" si="127"/>
        <v/>
      </c>
      <c r="CF92" s="2" t="str">
        <f t="shared" si="128"/>
        <v/>
      </c>
      <c r="CG92" s="2" t="str">
        <f t="shared" si="129"/>
        <v/>
      </c>
      <c r="CH92" s="2" t="str">
        <f t="shared" si="130"/>
        <v/>
      </c>
      <c r="CI92" s="2" t="str">
        <f t="shared" si="131"/>
        <v/>
      </c>
      <c r="CJ92" s="2" t="str">
        <f t="shared" si="132"/>
        <v/>
      </c>
      <c r="CK92" s="2" t="str">
        <f t="shared" si="133"/>
        <v/>
      </c>
      <c r="CL92" s="2" t="str">
        <f t="shared" si="134"/>
        <v/>
      </c>
      <c r="CM92" s="2" t="str">
        <f t="shared" si="135"/>
        <v/>
      </c>
      <c r="CN92" s="2" t="str">
        <f t="shared" si="136"/>
        <v/>
      </c>
      <c r="CO92" s="2" t="str">
        <f t="shared" si="137"/>
        <v/>
      </c>
      <c r="CP92" s="2" t="str">
        <f t="shared" si="138"/>
        <v/>
      </c>
      <c r="CQ92" s="2" t="str">
        <f t="shared" si="139"/>
        <v/>
      </c>
      <c r="CR92" s="2" t="str">
        <f t="shared" si="140"/>
        <v/>
      </c>
      <c r="CS92" s="2" t="str">
        <f t="shared" si="141"/>
        <v/>
      </c>
      <c r="CT92" s="2" t="str">
        <f t="shared" si="142"/>
        <v/>
      </c>
      <c r="CU92" s="2" t="str">
        <f t="shared" si="143"/>
        <v/>
      </c>
      <c r="CV92" s="2" t="str">
        <f t="shared" si="144"/>
        <v/>
      </c>
      <c r="CW92" s="2">
        <f t="shared" si="114"/>
        <v>0</v>
      </c>
    </row>
    <row r="93" spans="70:101" x14ac:dyDescent="0.35">
      <c r="BR93" s="3" t="s">
        <v>6263</v>
      </c>
      <c r="BS93" s="2" t="str">
        <f t="shared" si="116"/>
        <v/>
      </c>
      <c r="BT93" s="2" t="str">
        <f t="shared" si="117"/>
        <v/>
      </c>
      <c r="BU93" s="2" t="str">
        <f t="shared" si="118"/>
        <v/>
      </c>
      <c r="BV93" s="2" t="str">
        <f t="shared" si="119"/>
        <v/>
      </c>
      <c r="BW93" s="2" t="str">
        <f t="shared" si="120"/>
        <v/>
      </c>
      <c r="BX93" s="2" t="str">
        <f t="shared" si="121"/>
        <v/>
      </c>
      <c r="BY93" s="2" t="str">
        <f t="shared" si="122"/>
        <v/>
      </c>
      <c r="BZ93" s="2" t="str">
        <f t="shared" si="123"/>
        <v/>
      </c>
      <c r="CA93" s="2" t="str">
        <f t="shared" si="124"/>
        <v/>
      </c>
      <c r="CB93" s="2" t="str">
        <f t="shared" si="115"/>
        <v/>
      </c>
      <c r="CC93" s="2" t="str">
        <f t="shared" si="125"/>
        <v/>
      </c>
      <c r="CD93" s="2" t="str">
        <f t="shared" si="126"/>
        <v/>
      </c>
      <c r="CE93" s="2" t="str">
        <f t="shared" si="127"/>
        <v/>
      </c>
      <c r="CF93" s="2" t="str">
        <f t="shared" si="128"/>
        <v/>
      </c>
      <c r="CG93" s="2" t="str">
        <f t="shared" si="129"/>
        <v/>
      </c>
      <c r="CH93" s="2" t="str">
        <f t="shared" si="130"/>
        <v/>
      </c>
      <c r="CI93" s="2" t="str">
        <f t="shared" si="131"/>
        <v/>
      </c>
      <c r="CJ93" s="2" t="str">
        <f t="shared" si="132"/>
        <v/>
      </c>
      <c r="CK93" s="2" t="str">
        <f t="shared" si="133"/>
        <v/>
      </c>
      <c r="CL93" s="2" t="str">
        <f t="shared" si="134"/>
        <v/>
      </c>
      <c r="CM93" s="2" t="str">
        <f t="shared" si="135"/>
        <v/>
      </c>
      <c r="CN93" s="2" t="str">
        <f t="shared" si="136"/>
        <v/>
      </c>
      <c r="CO93" s="2" t="str">
        <f t="shared" si="137"/>
        <v/>
      </c>
      <c r="CP93" s="2" t="str">
        <f t="shared" si="138"/>
        <v/>
      </c>
      <c r="CQ93" s="2" t="str">
        <f t="shared" si="139"/>
        <v/>
      </c>
      <c r="CR93" s="2" t="str">
        <f t="shared" si="140"/>
        <v/>
      </c>
      <c r="CS93" s="2" t="str">
        <f t="shared" si="141"/>
        <v/>
      </c>
      <c r="CT93" s="2" t="str">
        <f t="shared" si="142"/>
        <v/>
      </c>
      <c r="CU93" s="2" t="str">
        <f t="shared" si="143"/>
        <v/>
      </c>
      <c r="CV93" s="2" t="str">
        <f t="shared" si="144"/>
        <v/>
      </c>
      <c r="CW93" s="2">
        <f t="shared" si="114"/>
        <v>0</v>
      </c>
    </row>
    <row r="94" spans="70:101" x14ac:dyDescent="0.35">
      <c r="BR94" s="3" t="s">
        <v>6264</v>
      </c>
      <c r="BS94" s="2" t="str">
        <f t="shared" si="116"/>
        <v/>
      </c>
      <c r="BT94" s="2" t="str">
        <f t="shared" si="117"/>
        <v/>
      </c>
      <c r="BU94" s="2" t="str">
        <f t="shared" si="118"/>
        <v/>
      </c>
      <c r="BV94" s="2" t="str">
        <f t="shared" si="119"/>
        <v/>
      </c>
      <c r="BW94" s="2" t="str">
        <f t="shared" si="120"/>
        <v/>
      </c>
      <c r="BX94" s="2" t="str">
        <f t="shared" si="121"/>
        <v/>
      </c>
      <c r="BY94" s="2" t="str">
        <f t="shared" si="122"/>
        <v/>
      </c>
      <c r="BZ94" s="2" t="str">
        <f t="shared" si="123"/>
        <v/>
      </c>
      <c r="CA94" s="2" t="str">
        <f t="shared" si="124"/>
        <v/>
      </c>
      <c r="CB94" s="2" t="str">
        <f t="shared" si="115"/>
        <v/>
      </c>
      <c r="CC94" s="2" t="str">
        <f t="shared" si="125"/>
        <v/>
      </c>
      <c r="CD94" s="2" t="str">
        <f t="shared" si="126"/>
        <v/>
      </c>
      <c r="CE94" s="2" t="str">
        <f t="shared" si="127"/>
        <v/>
      </c>
      <c r="CF94" s="2" t="str">
        <f t="shared" si="128"/>
        <v/>
      </c>
      <c r="CG94" s="2" t="str">
        <f t="shared" si="129"/>
        <v/>
      </c>
      <c r="CH94" s="2" t="str">
        <f t="shared" si="130"/>
        <v/>
      </c>
      <c r="CI94" s="2" t="str">
        <f t="shared" si="131"/>
        <v/>
      </c>
      <c r="CJ94" s="2" t="str">
        <f t="shared" si="132"/>
        <v/>
      </c>
      <c r="CK94" s="2" t="str">
        <f t="shared" si="133"/>
        <v/>
      </c>
      <c r="CL94" s="2" t="str">
        <f t="shared" si="134"/>
        <v/>
      </c>
      <c r="CM94" s="2" t="str">
        <f t="shared" si="135"/>
        <v/>
      </c>
      <c r="CN94" s="2" t="str">
        <f t="shared" si="136"/>
        <v/>
      </c>
      <c r="CO94" s="2" t="str">
        <f t="shared" si="137"/>
        <v/>
      </c>
      <c r="CP94" s="2" t="str">
        <f t="shared" si="138"/>
        <v/>
      </c>
      <c r="CQ94" s="2" t="str">
        <f t="shared" si="139"/>
        <v/>
      </c>
      <c r="CR94" s="2" t="str">
        <f t="shared" si="140"/>
        <v/>
      </c>
      <c r="CS94" s="2" t="str">
        <f t="shared" si="141"/>
        <v/>
      </c>
      <c r="CT94" s="2" t="str">
        <f t="shared" si="142"/>
        <v/>
      </c>
      <c r="CU94" s="2" t="str">
        <f t="shared" si="143"/>
        <v/>
      </c>
      <c r="CV94" s="2" t="str">
        <f t="shared" si="144"/>
        <v/>
      </c>
      <c r="CW94" s="2">
        <f t="shared" si="114"/>
        <v>0</v>
      </c>
    </row>
    <row r="95" spans="70:101" x14ac:dyDescent="0.35">
      <c r="BR95" s="3" t="s">
        <v>6265</v>
      </c>
      <c r="BS95" s="2" t="str">
        <f>IF(BR95=$AO$11,1,"")</f>
        <v/>
      </c>
      <c r="BT95" s="2" t="str">
        <f>IF(BR95=$AO$12,1,"")</f>
        <v/>
      </c>
      <c r="BU95" s="2" t="str">
        <f>IF(BR95=$AO$13,1,"")</f>
        <v/>
      </c>
      <c r="BV95" s="2" t="str">
        <f>IF(BR95=$AO$14,1,"")</f>
        <v/>
      </c>
      <c r="BW95" s="2" t="str">
        <f>IF(BR95=$AO$15,1,"")</f>
        <v/>
      </c>
      <c r="BX95" s="2" t="str">
        <f>IF(BR95=$AO$16,1,"")</f>
        <v/>
      </c>
      <c r="BY95" s="2" t="str">
        <f>IF(BR95=$AO$17,1,"")</f>
        <v/>
      </c>
      <c r="BZ95" s="2" t="str">
        <f>IF(BR95=$AO$18,1,"")</f>
        <v/>
      </c>
      <c r="CA95" s="2" t="str">
        <f>IF(BR95=$AO$19,1,"")</f>
        <v/>
      </c>
      <c r="CB95" s="2" t="str">
        <f t="shared" si="115"/>
        <v/>
      </c>
      <c r="CC95" s="2" t="str">
        <f>IF(BR95=$AO$21,1,"")</f>
        <v/>
      </c>
      <c r="CD95" s="2" t="str">
        <f>IF(BR95=$AO$22,1,"")</f>
        <v/>
      </c>
      <c r="CE95" s="2" t="str">
        <f>IF(BR95=$AO$23,1,"")</f>
        <v/>
      </c>
      <c r="CF95" s="2" t="str">
        <f>IF(BR95=$AO$24,1,"")</f>
        <v/>
      </c>
      <c r="CG95" s="2" t="str">
        <f>IF(BR95=$AO$25,1,"")</f>
        <v/>
      </c>
      <c r="CH95" s="2" t="str">
        <f>IF(BR95=$AO$26,1,"")</f>
        <v/>
      </c>
      <c r="CI95" s="2" t="str">
        <f>IF(BR95=$AO$27,1,"")</f>
        <v/>
      </c>
      <c r="CJ95" s="2" t="str">
        <f>IF(BR95=$AO$28,1,"")</f>
        <v/>
      </c>
      <c r="CK95" s="2" t="str">
        <f>IF(BR95=$AO$29,1,"")</f>
        <v/>
      </c>
      <c r="CL95" s="2" t="str">
        <f>IF(BR95=$AO$30,1,"")</f>
        <v/>
      </c>
      <c r="CM95" s="2" t="str">
        <f>IF(BR95=$AO$31,1,"")</f>
        <v/>
      </c>
      <c r="CN95" s="2" t="str">
        <f>IF(BR95=$AO$32,1,"")</f>
        <v/>
      </c>
      <c r="CO95" s="2" t="str">
        <f>IF(BR95=$AO$33,1,"")</f>
        <v/>
      </c>
      <c r="CP95" s="2" t="str">
        <f>IF(BR95=$AO$34,1,"")</f>
        <v/>
      </c>
      <c r="CQ95" s="2" t="str">
        <f>IF(BR95=$AO$35,1,"")</f>
        <v/>
      </c>
      <c r="CR95" s="2" t="str">
        <f>IF(BR95=$AO$36,1,"")</f>
        <v/>
      </c>
      <c r="CS95" s="2" t="str">
        <f>IF(BR95=$AO$37,1,"")</f>
        <v/>
      </c>
      <c r="CT95" s="2" t="str">
        <f>IF(BR95=$AO$38,1,"")</f>
        <v/>
      </c>
      <c r="CU95" s="2" t="str">
        <f>IF(BR95=$AO$39,1,"")</f>
        <v/>
      </c>
      <c r="CV95" s="2" t="str">
        <f>IF(BR95=$AO$40,1,"")</f>
        <v/>
      </c>
      <c r="CW95" s="2">
        <f t="shared" si="114"/>
        <v>0</v>
      </c>
    </row>
    <row r="96" spans="70:101" x14ac:dyDescent="0.35">
      <c r="BR96" s="3" t="s">
        <v>6266</v>
      </c>
      <c r="BS96" s="2" t="str">
        <f>IF(BR96=$AO$11,1,"")</f>
        <v/>
      </c>
      <c r="BT96" s="2" t="str">
        <f>IF(BR96=$AO$12,1,"")</f>
        <v/>
      </c>
      <c r="BU96" s="2" t="str">
        <f>IF(BR96=$AO$13,1,"")</f>
        <v/>
      </c>
      <c r="BV96" s="2" t="str">
        <f>IF(BR96=$AO$14,1,"")</f>
        <v/>
      </c>
      <c r="BW96" s="2" t="str">
        <f>IF(BR96=$AO$15,1,"")</f>
        <v/>
      </c>
      <c r="BX96" s="2" t="str">
        <f>IF(BR96=$AO$16,1,"")</f>
        <v/>
      </c>
      <c r="BY96" s="2" t="str">
        <f>IF(BR96=$AO$17,1,"")</f>
        <v/>
      </c>
      <c r="BZ96" s="2" t="str">
        <f>IF(BR96=$AO$18,1,"")</f>
        <v/>
      </c>
      <c r="CA96" s="2" t="str">
        <f>IF(BR96=$AO$19,1,"")</f>
        <v/>
      </c>
      <c r="CB96" s="2" t="str">
        <f t="shared" si="115"/>
        <v/>
      </c>
      <c r="CC96" s="2" t="str">
        <f>IF(BR96=$AO$21,1,"")</f>
        <v/>
      </c>
      <c r="CD96" s="2" t="str">
        <f>IF(BR96=$AO$22,1,"")</f>
        <v/>
      </c>
      <c r="CE96" s="2" t="str">
        <f>IF(BR96=$AO$23,1,"")</f>
        <v/>
      </c>
      <c r="CF96" s="2" t="str">
        <f>IF(BR96=$AO$24,1,"")</f>
        <v/>
      </c>
      <c r="CG96" s="2" t="str">
        <f>IF(BR96=$AO$25,1,"")</f>
        <v/>
      </c>
      <c r="CH96" s="2" t="str">
        <f>IF(BR96=$AO$26,1,"")</f>
        <v/>
      </c>
      <c r="CI96" s="2" t="str">
        <f>IF(BR96=$AO$27,1,"")</f>
        <v/>
      </c>
      <c r="CJ96" s="2" t="str">
        <f>IF(BR96=$AO$28,1,"")</f>
        <v/>
      </c>
      <c r="CK96" s="2" t="str">
        <f>IF(BR96=$AO$29,1,"")</f>
        <v/>
      </c>
      <c r="CL96" s="2" t="str">
        <f>IF(BR96=$AO$30,1,"")</f>
        <v/>
      </c>
      <c r="CM96" s="2" t="str">
        <f>IF(BR96=$AO$31,1,"")</f>
        <v/>
      </c>
      <c r="CN96" s="2" t="str">
        <f>IF(BR96=$AO$32,1,"")</f>
        <v/>
      </c>
      <c r="CO96" s="2" t="str">
        <f>IF(BR96=$AO$33,1,"")</f>
        <v/>
      </c>
      <c r="CP96" s="2" t="str">
        <f>IF(BR96=$AO$34,1,"")</f>
        <v/>
      </c>
      <c r="CQ96" s="2" t="str">
        <f>IF(BR96=$AO$35,1,"")</f>
        <v/>
      </c>
      <c r="CR96" s="2" t="str">
        <f>IF(BR96=$AO$36,1,"")</f>
        <v/>
      </c>
      <c r="CS96" s="2" t="str">
        <f>IF(BR96=$AO$37,1,"")</f>
        <v/>
      </c>
      <c r="CT96" s="2" t="str">
        <f>IF(BR96=$AO$38,1,"")</f>
        <v/>
      </c>
      <c r="CU96" s="2" t="str">
        <f>IF(BR96=$AO$39,1,"")</f>
        <v/>
      </c>
      <c r="CV96" s="2" t="str">
        <f>IF(BR96=$AO$40,1,"")</f>
        <v/>
      </c>
      <c r="CW96" s="2">
        <f t="shared" si="114"/>
        <v>0</v>
      </c>
    </row>
    <row r="97" spans="70:101" x14ac:dyDescent="0.35">
      <c r="BR97" s="3" t="s">
        <v>6267</v>
      </c>
      <c r="BS97" s="2" t="str">
        <f t="shared" si="116"/>
        <v/>
      </c>
      <c r="BT97" s="2" t="str">
        <f t="shared" si="117"/>
        <v/>
      </c>
      <c r="BU97" s="2" t="str">
        <f t="shared" si="118"/>
        <v/>
      </c>
      <c r="BV97" s="2" t="str">
        <f t="shared" si="119"/>
        <v/>
      </c>
      <c r="BW97" s="2" t="str">
        <f t="shared" si="120"/>
        <v/>
      </c>
      <c r="BX97" s="2" t="str">
        <f t="shared" si="121"/>
        <v/>
      </c>
      <c r="BY97" s="2" t="str">
        <f t="shared" si="122"/>
        <v/>
      </c>
      <c r="BZ97" s="2" t="str">
        <f t="shared" si="123"/>
        <v/>
      </c>
      <c r="CA97" s="2" t="str">
        <f t="shared" si="124"/>
        <v/>
      </c>
      <c r="CB97" s="2" t="str">
        <f t="shared" si="115"/>
        <v/>
      </c>
      <c r="CC97" s="2" t="str">
        <f t="shared" si="125"/>
        <v/>
      </c>
      <c r="CD97" s="2" t="str">
        <f t="shared" si="126"/>
        <v/>
      </c>
      <c r="CE97" s="2" t="str">
        <f t="shared" si="127"/>
        <v/>
      </c>
      <c r="CF97" s="2" t="str">
        <f t="shared" si="128"/>
        <v/>
      </c>
      <c r="CG97" s="2" t="str">
        <f t="shared" si="129"/>
        <v/>
      </c>
      <c r="CH97" s="2" t="str">
        <f t="shared" si="130"/>
        <v/>
      </c>
      <c r="CI97" s="2" t="str">
        <f t="shared" si="131"/>
        <v/>
      </c>
      <c r="CJ97" s="2" t="str">
        <f t="shared" si="132"/>
        <v/>
      </c>
      <c r="CK97" s="2" t="str">
        <f t="shared" si="133"/>
        <v/>
      </c>
      <c r="CL97" s="2" t="str">
        <f t="shared" si="134"/>
        <v/>
      </c>
      <c r="CM97" s="2" t="str">
        <f t="shared" si="135"/>
        <v/>
      </c>
      <c r="CN97" s="2" t="str">
        <f t="shared" si="136"/>
        <v/>
      </c>
      <c r="CO97" s="2" t="str">
        <f t="shared" si="137"/>
        <v/>
      </c>
      <c r="CP97" s="2" t="str">
        <f t="shared" si="138"/>
        <v/>
      </c>
      <c r="CQ97" s="2" t="str">
        <f t="shared" si="139"/>
        <v/>
      </c>
      <c r="CR97" s="2" t="str">
        <f t="shared" si="140"/>
        <v/>
      </c>
      <c r="CS97" s="2" t="str">
        <f t="shared" si="141"/>
        <v/>
      </c>
      <c r="CT97" s="2" t="str">
        <f t="shared" si="142"/>
        <v/>
      </c>
      <c r="CU97" s="2" t="str">
        <f t="shared" si="143"/>
        <v/>
      </c>
      <c r="CV97" s="2" t="str">
        <f t="shared" si="144"/>
        <v/>
      </c>
      <c r="CW97" s="2">
        <f t="shared" si="114"/>
        <v>0</v>
      </c>
    </row>
    <row r="98" spans="70:101" x14ac:dyDescent="0.35">
      <c r="BR98" s="3" t="s">
        <v>6268</v>
      </c>
      <c r="BS98" s="2" t="str">
        <f t="shared" si="116"/>
        <v/>
      </c>
      <c r="BT98" s="2" t="str">
        <f t="shared" si="117"/>
        <v/>
      </c>
      <c r="BU98" s="2" t="str">
        <f t="shared" si="118"/>
        <v/>
      </c>
      <c r="BV98" s="2" t="str">
        <f t="shared" si="119"/>
        <v/>
      </c>
      <c r="BW98" s="2" t="str">
        <f t="shared" si="120"/>
        <v/>
      </c>
      <c r="BX98" s="2" t="str">
        <f t="shared" si="121"/>
        <v/>
      </c>
      <c r="BY98" s="2" t="str">
        <f t="shared" si="122"/>
        <v/>
      </c>
      <c r="BZ98" s="2" t="str">
        <f t="shared" si="123"/>
        <v/>
      </c>
      <c r="CA98" s="2" t="str">
        <f t="shared" si="124"/>
        <v/>
      </c>
      <c r="CB98" s="2" t="str">
        <f t="shared" si="115"/>
        <v/>
      </c>
      <c r="CC98" s="2" t="str">
        <f t="shared" si="125"/>
        <v/>
      </c>
      <c r="CD98" s="2" t="str">
        <f t="shared" si="126"/>
        <v/>
      </c>
      <c r="CE98" s="2" t="str">
        <f t="shared" si="127"/>
        <v/>
      </c>
      <c r="CF98" s="2" t="str">
        <f t="shared" si="128"/>
        <v/>
      </c>
      <c r="CG98" s="2" t="str">
        <f t="shared" si="129"/>
        <v/>
      </c>
      <c r="CH98" s="2" t="str">
        <f t="shared" si="130"/>
        <v/>
      </c>
      <c r="CI98" s="2" t="str">
        <f t="shared" si="131"/>
        <v/>
      </c>
      <c r="CJ98" s="2" t="str">
        <f t="shared" si="132"/>
        <v/>
      </c>
      <c r="CK98" s="2" t="str">
        <f t="shared" si="133"/>
        <v/>
      </c>
      <c r="CL98" s="2" t="str">
        <f t="shared" si="134"/>
        <v/>
      </c>
      <c r="CM98" s="2" t="str">
        <f t="shared" si="135"/>
        <v/>
      </c>
      <c r="CN98" s="2" t="str">
        <f t="shared" si="136"/>
        <v/>
      </c>
      <c r="CO98" s="2" t="str">
        <f t="shared" si="137"/>
        <v/>
      </c>
      <c r="CP98" s="2" t="str">
        <f t="shared" si="138"/>
        <v/>
      </c>
      <c r="CQ98" s="2" t="str">
        <f t="shared" si="139"/>
        <v/>
      </c>
      <c r="CR98" s="2" t="str">
        <f t="shared" si="140"/>
        <v/>
      </c>
      <c r="CS98" s="2" t="str">
        <f t="shared" si="141"/>
        <v/>
      </c>
      <c r="CT98" s="2" t="str">
        <f t="shared" si="142"/>
        <v/>
      </c>
      <c r="CU98" s="2" t="str">
        <f t="shared" si="143"/>
        <v/>
      </c>
      <c r="CV98" s="2" t="str">
        <f t="shared" si="144"/>
        <v/>
      </c>
      <c r="CW98" s="2">
        <f t="shared" si="114"/>
        <v>0</v>
      </c>
    </row>
    <row r="99" spans="70:101" x14ac:dyDescent="0.35">
      <c r="BR99" s="3" t="s">
        <v>6269</v>
      </c>
      <c r="BS99" s="2" t="str">
        <f t="shared" si="116"/>
        <v/>
      </c>
      <c r="BT99" s="2" t="str">
        <f t="shared" si="117"/>
        <v/>
      </c>
      <c r="BU99" s="2" t="str">
        <f t="shared" si="118"/>
        <v/>
      </c>
      <c r="BV99" s="2" t="str">
        <f t="shared" si="119"/>
        <v/>
      </c>
      <c r="BW99" s="2" t="str">
        <f t="shared" si="120"/>
        <v/>
      </c>
      <c r="BX99" s="2" t="str">
        <f t="shared" si="121"/>
        <v/>
      </c>
      <c r="BY99" s="2" t="str">
        <f t="shared" si="122"/>
        <v/>
      </c>
      <c r="BZ99" s="2" t="str">
        <f t="shared" si="123"/>
        <v/>
      </c>
      <c r="CA99" s="2" t="str">
        <f t="shared" si="124"/>
        <v/>
      </c>
      <c r="CB99" s="2" t="str">
        <f t="shared" si="115"/>
        <v/>
      </c>
      <c r="CC99" s="2" t="str">
        <f t="shared" si="125"/>
        <v/>
      </c>
      <c r="CD99" s="2" t="str">
        <f t="shared" si="126"/>
        <v/>
      </c>
      <c r="CE99" s="2" t="str">
        <f t="shared" si="127"/>
        <v/>
      </c>
      <c r="CF99" s="2" t="str">
        <f t="shared" si="128"/>
        <v/>
      </c>
      <c r="CG99" s="2" t="str">
        <f t="shared" si="129"/>
        <v/>
      </c>
      <c r="CH99" s="2" t="str">
        <f t="shared" si="130"/>
        <v/>
      </c>
      <c r="CI99" s="2" t="str">
        <f t="shared" si="131"/>
        <v/>
      </c>
      <c r="CJ99" s="2" t="str">
        <f t="shared" si="132"/>
        <v/>
      </c>
      <c r="CK99" s="2" t="str">
        <f t="shared" si="133"/>
        <v/>
      </c>
      <c r="CL99" s="2" t="str">
        <f t="shared" si="134"/>
        <v/>
      </c>
      <c r="CM99" s="2" t="str">
        <f t="shared" si="135"/>
        <v/>
      </c>
      <c r="CN99" s="2" t="str">
        <f t="shared" si="136"/>
        <v/>
      </c>
      <c r="CO99" s="2" t="str">
        <f t="shared" si="137"/>
        <v/>
      </c>
      <c r="CP99" s="2" t="str">
        <f t="shared" si="138"/>
        <v/>
      </c>
      <c r="CQ99" s="2" t="str">
        <f t="shared" si="139"/>
        <v/>
      </c>
      <c r="CR99" s="2" t="str">
        <f t="shared" si="140"/>
        <v/>
      </c>
      <c r="CS99" s="2" t="str">
        <f t="shared" si="141"/>
        <v/>
      </c>
      <c r="CT99" s="2" t="str">
        <f t="shared" si="142"/>
        <v/>
      </c>
      <c r="CU99" s="2" t="str">
        <f t="shared" si="143"/>
        <v/>
      </c>
      <c r="CV99" s="2" t="str">
        <f t="shared" si="144"/>
        <v/>
      </c>
      <c r="CW99" s="2">
        <f t="shared" si="114"/>
        <v>0</v>
      </c>
    </row>
    <row r="100" spans="70:101" x14ac:dyDescent="0.35">
      <c r="BR100" s="3" t="s">
        <v>6270</v>
      </c>
      <c r="BS100" s="2" t="str">
        <f t="shared" si="116"/>
        <v/>
      </c>
      <c r="BT100" s="2" t="str">
        <f t="shared" si="117"/>
        <v/>
      </c>
      <c r="BU100" s="2" t="str">
        <f t="shared" si="118"/>
        <v/>
      </c>
      <c r="BV100" s="2" t="str">
        <f t="shared" si="119"/>
        <v/>
      </c>
      <c r="BW100" s="2" t="str">
        <f t="shared" si="120"/>
        <v/>
      </c>
      <c r="BX100" s="2" t="str">
        <f t="shared" si="121"/>
        <v/>
      </c>
      <c r="BY100" s="2" t="str">
        <f t="shared" si="122"/>
        <v/>
      </c>
      <c r="BZ100" s="2" t="str">
        <f t="shared" si="123"/>
        <v/>
      </c>
      <c r="CA100" s="2" t="str">
        <f t="shared" si="124"/>
        <v/>
      </c>
      <c r="CB100" s="2" t="str">
        <f t="shared" si="115"/>
        <v/>
      </c>
      <c r="CC100" s="2" t="str">
        <f t="shared" si="125"/>
        <v/>
      </c>
      <c r="CD100" s="2" t="str">
        <f t="shared" si="126"/>
        <v/>
      </c>
      <c r="CE100" s="2" t="str">
        <f t="shared" si="127"/>
        <v/>
      </c>
      <c r="CF100" s="2" t="str">
        <f t="shared" si="128"/>
        <v/>
      </c>
      <c r="CG100" s="2" t="str">
        <f t="shared" si="129"/>
        <v/>
      </c>
      <c r="CH100" s="2" t="str">
        <f t="shared" si="130"/>
        <v/>
      </c>
      <c r="CI100" s="2" t="str">
        <f t="shared" si="131"/>
        <v/>
      </c>
      <c r="CJ100" s="2" t="str">
        <f t="shared" si="132"/>
        <v/>
      </c>
      <c r="CK100" s="2" t="str">
        <f t="shared" si="133"/>
        <v/>
      </c>
      <c r="CL100" s="2" t="str">
        <f t="shared" si="134"/>
        <v/>
      </c>
      <c r="CM100" s="2" t="str">
        <f t="shared" si="135"/>
        <v/>
      </c>
      <c r="CN100" s="2" t="str">
        <f t="shared" si="136"/>
        <v/>
      </c>
      <c r="CO100" s="2" t="str">
        <f t="shared" si="137"/>
        <v/>
      </c>
      <c r="CP100" s="2" t="str">
        <f t="shared" si="138"/>
        <v/>
      </c>
      <c r="CQ100" s="2" t="str">
        <f t="shared" si="139"/>
        <v/>
      </c>
      <c r="CR100" s="2" t="str">
        <f t="shared" si="140"/>
        <v/>
      </c>
      <c r="CS100" s="2" t="str">
        <f t="shared" si="141"/>
        <v/>
      </c>
      <c r="CT100" s="2" t="str">
        <f t="shared" si="142"/>
        <v/>
      </c>
      <c r="CU100" s="2" t="str">
        <f t="shared" si="143"/>
        <v/>
      </c>
      <c r="CV100" s="2" t="str">
        <f t="shared" si="144"/>
        <v/>
      </c>
      <c r="CW100" s="2">
        <f t="shared" si="114"/>
        <v>0</v>
      </c>
    </row>
    <row r="101" spans="70:101" x14ac:dyDescent="0.35">
      <c r="BR101" s="3" t="s">
        <v>6271</v>
      </c>
      <c r="BS101" s="2" t="str">
        <f t="shared" si="116"/>
        <v/>
      </c>
      <c r="BT101" s="2" t="str">
        <f t="shared" si="117"/>
        <v/>
      </c>
      <c r="BU101" s="2" t="str">
        <f t="shared" si="118"/>
        <v/>
      </c>
      <c r="BV101" s="2" t="str">
        <f t="shared" si="119"/>
        <v/>
      </c>
      <c r="BW101" s="2" t="str">
        <f t="shared" si="120"/>
        <v/>
      </c>
      <c r="BX101" s="2" t="str">
        <f t="shared" si="121"/>
        <v/>
      </c>
      <c r="BY101" s="2" t="str">
        <f t="shared" si="122"/>
        <v/>
      </c>
      <c r="BZ101" s="2" t="str">
        <f t="shared" si="123"/>
        <v/>
      </c>
      <c r="CA101" s="2" t="str">
        <f t="shared" si="124"/>
        <v/>
      </c>
      <c r="CB101" s="2" t="str">
        <f t="shared" si="115"/>
        <v/>
      </c>
      <c r="CC101" s="2" t="str">
        <f t="shared" si="125"/>
        <v/>
      </c>
      <c r="CD101" s="2" t="str">
        <f t="shared" si="126"/>
        <v/>
      </c>
      <c r="CE101" s="2" t="str">
        <f t="shared" si="127"/>
        <v/>
      </c>
      <c r="CF101" s="2" t="str">
        <f t="shared" si="128"/>
        <v/>
      </c>
      <c r="CG101" s="2" t="str">
        <f t="shared" si="129"/>
        <v/>
      </c>
      <c r="CH101" s="2" t="str">
        <f t="shared" si="130"/>
        <v/>
      </c>
      <c r="CI101" s="2" t="str">
        <f t="shared" si="131"/>
        <v/>
      </c>
      <c r="CJ101" s="2" t="str">
        <f t="shared" si="132"/>
        <v/>
      </c>
      <c r="CK101" s="2" t="str">
        <f t="shared" si="133"/>
        <v/>
      </c>
      <c r="CL101" s="2" t="str">
        <f t="shared" si="134"/>
        <v/>
      </c>
      <c r="CM101" s="2" t="str">
        <f t="shared" si="135"/>
        <v/>
      </c>
      <c r="CN101" s="2" t="str">
        <f t="shared" si="136"/>
        <v/>
      </c>
      <c r="CO101" s="2" t="str">
        <f t="shared" si="137"/>
        <v/>
      </c>
      <c r="CP101" s="2" t="str">
        <f t="shared" si="138"/>
        <v/>
      </c>
      <c r="CQ101" s="2" t="str">
        <f t="shared" si="139"/>
        <v/>
      </c>
      <c r="CR101" s="2" t="str">
        <f t="shared" si="140"/>
        <v/>
      </c>
      <c r="CS101" s="2" t="str">
        <f t="shared" si="141"/>
        <v/>
      </c>
      <c r="CT101" s="2" t="str">
        <f t="shared" si="142"/>
        <v/>
      </c>
      <c r="CU101" s="2" t="str">
        <f t="shared" si="143"/>
        <v/>
      </c>
      <c r="CV101" s="2" t="str">
        <f t="shared" si="144"/>
        <v/>
      </c>
      <c r="CW101" s="2">
        <f t="shared" si="114"/>
        <v>0</v>
      </c>
    </row>
    <row r="102" spans="70:101" x14ac:dyDescent="0.35">
      <c r="BR102" s="3" t="s">
        <v>6272</v>
      </c>
      <c r="BS102" s="2" t="str">
        <f t="shared" si="116"/>
        <v/>
      </c>
      <c r="BT102" s="2" t="str">
        <f t="shared" si="117"/>
        <v/>
      </c>
      <c r="BU102" s="2" t="str">
        <f t="shared" si="118"/>
        <v/>
      </c>
      <c r="BV102" s="2" t="str">
        <f t="shared" si="119"/>
        <v/>
      </c>
      <c r="BW102" s="2" t="str">
        <f t="shared" si="120"/>
        <v/>
      </c>
      <c r="BX102" s="2" t="str">
        <f t="shared" si="121"/>
        <v/>
      </c>
      <c r="BY102" s="2" t="str">
        <f t="shared" si="122"/>
        <v/>
      </c>
      <c r="BZ102" s="2" t="str">
        <f t="shared" si="123"/>
        <v/>
      </c>
      <c r="CA102" s="2" t="str">
        <f t="shared" si="124"/>
        <v/>
      </c>
      <c r="CB102" s="2" t="str">
        <f t="shared" si="115"/>
        <v/>
      </c>
      <c r="CC102" s="2" t="str">
        <f t="shared" si="125"/>
        <v/>
      </c>
      <c r="CD102" s="2" t="str">
        <f t="shared" si="126"/>
        <v/>
      </c>
      <c r="CE102" s="2" t="str">
        <f t="shared" si="127"/>
        <v/>
      </c>
      <c r="CF102" s="2" t="str">
        <f t="shared" si="128"/>
        <v/>
      </c>
      <c r="CG102" s="2" t="str">
        <f t="shared" si="129"/>
        <v/>
      </c>
      <c r="CH102" s="2" t="str">
        <f t="shared" si="130"/>
        <v/>
      </c>
      <c r="CI102" s="2" t="str">
        <f t="shared" si="131"/>
        <v/>
      </c>
      <c r="CJ102" s="2" t="str">
        <f t="shared" si="132"/>
        <v/>
      </c>
      <c r="CK102" s="2" t="str">
        <f t="shared" si="133"/>
        <v/>
      </c>
      <c r="CL102" s="2" t="str">
        <f t="shared" si="134"/>
        <v/>
      </c>
      <c r="CM102" s="2" t="str">
        <f t="shared" si="135"/>
        <v/>
      </c>
      <c r="CN102" s="2" t="str">
        <f t="shared" si="136"/>
        <v/>
      </c>
      <c r="CO102" s="2" t="str">
        <f t="shared" si="137"/>
        <v/>
      </c>
      <c r="CP102" s="2" t="str">
        <f t="shared" si="138"/>
        <v/>
      </c>
      <c r="CQ102" s="2" t="str">
        <f t="shared" si="139"/>
        <v/>
      </c>
      <c r="CR102" s="2" t="str">
        <f t="shared" si="140"/>
        <v/>
      </c>
      <c r="CS102" s="2" t="str">
        <f t="shared" si="141"/>
        <v/>
      </c>
      <c r="CT102" s="2" t="str">
        <f t="shared" si="142"/>
        <v/>
      </c>
      <c r="CU102" s="2" t="str">
        <f t="shared" si="143"/>
        <v/>
      </c>
      <c r="CV102" s="2" t="str">
        <f t="shared" si="144"/>
        <v/>
      </c>
      <c r="CW102" s="2">
        <f t="shared" si="114"/>
        <v>0</v>
      </c>
    </row>
    <row r="103" spans="70:101" x14ac:dyDescent="0.35">
      <c r="BR103" s="3" t="s">
        <v>6273</v>
      </c>
      <c r="BS103" s="2" t="str">
        <f t="shared" si="116"/>
        <v/>
      </c>
      <c r="BT103" s="2" t="str">
        <f t="shared" si="117"/>
        <v/>
      </c>
      <c r="BU103" s="2" t="str">
        <f t="shared" si="118"/>
        <v/>
      </c>
      <c r="BV103" s="2" t="str">
        <f t="shared" si="119"/>
        <v/>
      </c>
      <c r="BW103" s="2" t="str">
        <f t="shared" si="120"/>
        <v/>
      </c>
      <c r="BX103" s="2" t="str">
        <f t="shared" si="121"/>
        <v/>
      </c>
      <c r="BY103" s="2" t="str">
        <f t="shared" si="122"/>
        <v/>
      </c>
      <c r="BZ103" s="2" t="str">
        <f t="shared" si="123"/>
        <v/>
      </c>
      <c r="CA103" s="2" t="str">
        <f t="shared" si="124"/>
        <v/>
      </c>
      <c r="CB103" s="2" t="str">
        <f t="shared" si="115"/>
        <v/>
      </c>
      <c r="CC103" s="2" t="str">
        <f t="shared" si="125"/>
        <v/>
      </c>
      <c r="CD103" s="2" t="str">
        <f t="shared" si="126"/>
        <v/>
      </c>
      <c r="CE103" s="2" t="str">
        <f t="shared" si="127"/>
        <v/>
      </c>
      <c r="CF103" s="2" t="str">
        <f t="shared" si="128"/>
        <v/>
      </c>
      <c r="CG103" s="2" t="str">
        <f t="shared" si="129"/>
        <v/>
      </c>
      <c r="CH103" s="2" t="str">
        <f t="shared" si="130"/>
        <v/>
      </c>
      <c r="CI103" s="2" t="str">
        <f t="shared" si="131"/>
        <v/>
      </c>
      <c r="CJ103" s="2" t="str">
        <f t="shared" si="132"/>
        <v/>
      </c>
      <c r="CK103" s="2" t="str">
        <f t="shared" si="133"/>
        <v/>
      </c>
      <c r="CL103" s="2" t="str">
        <f t="shared" si="134"/>
        <v/>
      </c>
      <c r="CM103" s="2" t="str">
        <f t="shared" si="135"/>
        <v/>
      </c>
      <c r="CN103" s="2" t="str">
        <f t="shared" si="136"/>
        <v/>
      </c>
      <c r="CO103" s="2" t="str">
        <f t="shared" si="137"/>
        <v/>
      </c>
      <c r="CP103" s="2" t="str">
        <f t="shared" si="138"/>
        <v/>
      </c>
      <c r="CQ103" s="2" t="str">
        <f t="shared" si="139"/>
        <v/>
      </c>
      <c r="CR103" s="2" t="str">
        <f t="shared" si="140"/>
        <v/>
      </c>
      <c r="CS103" s="2" t="str">
        <f t="shared" si="141"/>
        <v/>
      </c>
      <c r="CT103" s="2" t="str">
        <f t="shared" si="142"/>
        <v/>
      </c>
      <c r="CU103" s="2" t="str">
        <f t="shared" si="143"/>
        <v/>
      </c>
      <c r="CV103" s="2" t="str">
        <f t="shared" si="144"/>
        <v/>
      </c>
      <c r="CW103" s="2">
        <f t="shared" si="114"/>
        <v>0</v>
      </c>
    </row>
    <row r="104" spans="70:101" x14ac:dyDescent="0.35">
      <c r="BR104" s="3" t="s">
        <v>6274</v>
      </c>
      <c r="BS104" s="2" t="str">
        <f t="shared" si="116"/>
        <v/>
      </c>
      <c r="BT104" s="2" t="str">
        <f t="shared" si="117"/>
        <v/>
      </c>
      <c r="BU104" s="2" t="str">
        <f t="shared" si="118"/>
        <v/>
      </c>
      <c r="BV104" s="2" t="str">
        <f t="shared" si="119"/>
        <v/>
      </c>
      <c r="BW104" s="2" t="str">
        <f t="shared" si="120"/>
        <v/>
      </c>
      <c r="BX104" s="2" t="str">
        <f t="shared" si="121"/>
        <v/>
      </c>
      <c r="BY104" s="2" t="str">
        <f t="shared" si="122"/>
        <v/>
      </c>
      <c r="BZ104" s="2" t="str">
        <f t="shared" si="123"/>
        <v/>
      </c>
      <c r="CA104" s="2" t="str">
        <f t="shared" si="124"/>
        <v/>
      </c>
      <c r="CB104" s="2" t="str">
        <f t="shared" si="115"/>
        <v/>
      </c>
      <c r="CC104" s="2" t="str">
        <f t="shared" si="125"/>
        <v/>
      </c>
      <c r="CD104" s="2" t="str">
        <f t="shared" si="126"/>
        <v/>
      </c>
      <c r="CE104" s="2" t="str">
        <f t="shared" si="127"/>
        <v/>
      </c>
      <c r="CF104" s="2" t="str">
        <f t="shared" si="128"/>
        <v/>
      </c>
      <c r="CG104" s="2" t="str">
        <f t="shared" si="129"/>
        <v/>
      </c>
      <c r="CH104" s="2" t="str">
        <f t="shared" si="130"/>
        <v/>
      </c>
      <c r="CI104" s="2" t="str">
        <f t="shared" si="131"/>
        <v/>
      </c>
      <c r="CJ104" s="2" t="str">
        <f t="shared" si="132"/>
        <v/>
      </c>
      <c r="CK104" s="2" t="str">
        <f t="shared" si="133"/>
        <v/>
      </c>
      <c r="CL104" s="2" t="str">
        <f t="shared" si="134"/>
        <v/>
      </c>
      <c r="CM104" s="2" t="str">
        <f t="shared" si="135"/>
        <v/>
      </c>
      <c r="CN104" s="2" t="str">
        <f t="shared" si="136"/>
        <v/>
      </c>
      <c r="CO104" s="2" t="str">
        <f t="shared" si="137"/>
        <v/>
      </c>
      <c r="CP104" s="2" t="str">
        <f t="shared" si="138"/>
        <v/>
      </c>
      <c r="CQ104" s="2" t="str">
        <f t="shared" si="139"/>
        <v/>
      </c>
      <c r="CR104" s="2" t="str">
        <f t="shared" si="140"/>
        <v/>
      </c>
      <c r="CS104" s="2" t="str">
        <f t="shared" si="141"/>
        <v/>
      </c>
      <c r="CT104" s="2" t="str">
        <f t="shared" si="142"/>
        <v/>
      </c>
      <c r="CU104" s="2" t="str">
        <f t="shared" si="143"/>
        <v/>
      </c>
      <c r="CV104" s="2" t="str">
        <f t="shared" si="144"/>
        <v/>
      </c>
      <c r="CW104" s="2">
        <f t="shared" si="114"/>
        <v>0</v>
      </c>
    </row>
    <row r="105" spans="70:101" x14ac:dyDescent="0.35">
      <c r="BR105" s="3" t="s">
        <v>6275</v>
      </c>
      <c r="BS105" s="2" t="str">
        <f t="shared" si="116"/>
        <v/>
      </c>
      <c r="BT105" s="2" t="str">
        <f t="shared" si="117"/>
        <v/>
      </c>
      <c r="BU105" s="2" t="str">
        <f t="shared" si="118"/>
        <v/>
      </c>
      <c r="BV105" s="2" t="str">
        <f t="shared" si="119"/>
        <v/>
      </c>
      <c r="BW105" s="2" t="str">
        <f t="shared" si="120"/>
        <v/>
      </c>
      <c r="BX105" s="2" t="str">
        <f t="shared" si="121"/>
        <v/>
      </c>
      <c r="BY105" s="2" t="str">
        <f t="shared" si="122"/>
        <v/>
      </c>
      <c r="BZ105" s="2" t="str">
        <f t="shared" si="123"/>
        <v/>
      </c>
      <c r="CA105" s="2" t="str">
        <f t="shared" si="124"/>
        <v/>
      </c>
      <c r="CB105" s="2" t="str">
        <f t="shared" si="115"/>
        <v/>
      </c>
      <c r="CC105" s="2" t="str">
        <f t="shared" si="125"/>
        <v/>
      </c>
      <c r="CD105" s="2" t="str">
        <f t="shared" si="126"/>
        <v/>
      </c>
      <c r="CE105" s="2" t="str">
        <f t="shared" si="127"/>
        <v/>
      </c>
      <c r="CF105" s="2" t="str">
        <f t="shared" si="128"/>
        <v/>
      </c>
      <c r="CG105" s="2" t="str">
        <f t="shared" si="129"/>
        <v/>
      </c>
      <c r="CH105" s="2" t="str">
        <f t="shared" si="130"/>
        <v/>
      </c>
      <c r="CI105" s="2" t="str">
        <f t="shared" si="131"/>
        <v/>
      </c>
      <c r="CJ105" s="2" t="str">
        <f t="shared" si="132"/>
        <v/>
      </c>
      <c r="CK105" s="2" t="str">
        <f t="shared" si="133"/>
        <v/>
      </c>
      <c r="CL105" s="2" t="str">
        <f t="shared" si="134"/>
        <v/>
      </c>
      <c r="CM105" s="2" t="str">
        <f t="shared" si="135"/>
        <v/>
      </c>
      <c r="CN105" s="2" t="str">
        <f t="shared" si="136"/>
        <v/>
      </c>
      <c r="CO105" s="2" t="str">
        <f t="shared" si="137"/>
        <v/>
      </c>
      <c r="CP105" s="2" t="str">
        <f t="shared" si="138"/>
        <v/>
      </c>
      <c r="CQ105" s="2" t="str">
        <f t="shared" si="139"/>
        <v/>
      </c>
      <c r="CR105" s="2" t="str">
        <f t="shared" si="140"/>
        <v/>
      </c>
      <c r="CS105" s="2" t="str">
        <f t="shared" si="141"/>
        <v/>
      </c>
      <c r="CT105" s="2" t="str">
        <f t="shared" si="142"/>
        <v/>
      </c>
      <c r="CU105" s="2" t="str">
        <f t="shared" si="143"/>
        <v/>
      </c>
      <c r="CV105" s="2" t="str">
        <f t="shared" si="144"/>
        <v/>
      </c>
      <c r="CW105" s="2">
        <f t="shared" si="114"/>
        <v>0</v>
      </c>
    </row>
    <row r="106" spans="70:101" x14ac:dyDescent="0.35">
      <c r="BR106" s="3" t="s">
        <v>6276</v>
      </c>
      <c r="BS106" s="2" t="str">
        <f t="shared" si="116"/>
        <v/>
      </c>
      <c r="BT106" s="2" t="str">
        <f t="shared" si="117"/>
        <v/>
      </c>
      <c r="BU106" s="2" t="str">
        <f t="shared" si="118"/>
        <v/>
      </c>
      <c r="BV106" s="2" t="str">
        <f t="shared" si="119"/>
        <v/>
      </c>
      <c r="BW106" s="2" t="str">
        <f t="shared" si="120"/>
        <v/>
      </c>
      <c r="BX106" s="2" t="str">
        <f t="shared" si="121"/>
        <v/>
      </c>
      <c r="BY106" s="2" t="str">
        <f t="shared" si="122"/>
        <v/>
      </c>
      <c r="BZ106" s="2" t="str">
        <f t="shared" si="123"/>
        <v/>
      </c>
      <c r="CA106" s="2" t="str">
        <f t="shared" si="124"/>
        <v/>
      </c>
      <c r="CB106" s="2" t="str">
        <f t="shared" si="115"/>
        <v/>
      </c>
      <c r="CC106" s="2" t="str">
        <f t="shared" si="125"/>
        <v/>
      </c>
      <c r="CD106" s="2" t="str">
        <f t="shared" si="126"/>
        <v/>
      </c>
      <c r="CE106" s="2" t="str">
        <f t="shared" si="127"/>
        <v/>
      </c>
      <c r="CF106" s="2" t="str">
        <f t="shared" si="128"/>
        <v/>
      </c>
      <c r="CG106" s="2" t="str">
        <f t="shared" si="129"/>
        <v/>
      </c>
      <c r="CH106" s="2" t="str">
        <f t="shared" si="130"/>
        <v/>
      </c>
      <c r="CI106" s="2" t="str">
        <f t="shared" si="131"/>
        <v/>
      </c>
      <c r="CJ106" s="2" t="str">
        <f t="shared" si="132"/>
        <v/>
      </c>
      <c r="CK106" s="2" t="str">
        <f t="shared" si="133"/>
        <v/>
      </c>
      <c r="CL106" s="2" t="str">
        <f t="shared" si="134"/>
        <v/>
      </c>
      <c r="CM106" s="2" t="str">
        <f t="shared" si="135"/>
        <v/>
      </c>
      <c r="CN106" s="2" t="str">
        <f t="shared" si="136"/>
        <v/>
      </c>
      <c r="CO106" s="2" t="str">
        <f t="shared" si="137"/>
        <v/>
      </c>
      <c r="CP106" s="2" t="str">
        <f t="shared" si="138"/>
        <v/>
      </c>
      <c r="CQ106" s="2" t="str">
        <f t="shared" si="139"/>
        <v/>
      </c>
      <c r="CR106" s="2" t="str">
        <f t="shared" si="140"/>
        <v/>
      </c>
      <c r="CS106" s="2" t="str">
        <f t="shared" si="141"/>
        <v/>
      </c>
      <c r="CT106" s="2" t="str">
        <f t="shared" si="142"/>
        <v/>
      </c>
      <c r="CU106" s="2" t="str">
        <f t="shared" si="143"/>
        <v/>
      </c>
      <c r="CV106" s="2" t="str">
        <f t="shared" si="144"/>
        <v/>
      </c>
      <c r="CW106" s="2">
        <f t="shared" si="114"/>
        <v>0</v>
      </c>
    </row>
    <row r="107" spans="70:101" x14ac:dyDescent="0.35">
      <c r="BR107" s="3" t="s">
        <v>6277</v>
      </c>
      <c r="BS107" s="2" t="str">
        <f t="shared" si="116"/>
        <v/>
      </c>
      <c r="BT107" s="2" t="str">
        <f t="shared" si="117"/>
        <v/>
      </c>
      <c r="BU107" s="2" t="str">
        <f t="shared" si="118"/>
        <v/>
      </c>
      <c r="BV107" s="2" t="str">
        <f t="shared" si="119"/>
        <v/>
      </c>
      <c r="BW107" s="2" t="str">
        <f t="shared" si="120"/>
        <v/>
      </c>
      <c r="BX107" s="2" t="str">
        <f t="shared" si="121"/>
        <v/>
      </c>
      <c r="BY107" s="2" t="str">
        <f t="shared" si="122"/>
        <v/>
      </c>
      <c r="BZ107" s="2" t="str">
        <f t="shared" si="123"/>
        <v/>
      </c>
      <c r="CA107" s="2" t="str">
        <f t="shared" si="124"/>
        <v/>
      </c>
      <c r="CB107" s="2" t="str">
        <f t="shared" si="115"/>
        <v/>
      </c>
      <c r="CC107" s="2" t="str">
        <f t="shared" si="125"/>
        <v/>
      </c>
      <c r="CD107" s="2" t="str">
        <f t="shared" si="126"/>
        <v/>
      </c>
      <c r="CE107" s="2" t="str">
        <f t="shared" si="127"/>
        <v/>
      </c>
      <c r="CF107" s="2" t="str">
        <f t="shared" si="128"/>
        <v/>
      </c>
      <c r="CG107" s="2" t="str">
        <f t="shared" si="129"/>
        <v/>
      </c>
      <c r="CH107" s="2" t="str">
        <f t="shared" si="130"/>
        <v/>
      </c>
      <c r="CI107" s="2" t="str">
        <f t="shared" si="131"/>
        <v/>
      </c>
      <c r="CJ107" s="2" t="str">
        <f t="shared" si="132"/>
        <v/>
      </c>
      <c r="CK107" s="2" t="str">
        <f t="shared" si="133"/>
        <v/>
      </c>
      <c r="CL107" s="2" t="str">
        <f t="shared" si="134"/>
        <v/>
      </c>
      <c r="CM107" s="2" t="str">
        <f t="shared" si="135"/>
        <v/>
      </c>
      <c r="CN107" s="2" t="str">
        <f t="shared" si="136"/>
        <v/>
      </c>
      <c r="CO107" s="2" t="str">
        <f t="shared" si="137"/>
        <v/>
      </c>
      <c r="CP107" s="2" t="str">
        <f t="shared" si="138"/>
        <v/>
      </c>
      <c r="CQ107" s="2" t="str">
        <f t="shared" si="139"/>
        <v/>
      </c>
      <c r="CR107" s="2" t="str">
        <f t="shared" si="140"/>
        <v/>
      </c>
      <c r="CS107" s="2" t="str">
        <f t="shared" si="141"/>
        <v/>
      </c>
      <c r="CT107" s="2" t="str">
        <f t="shared" si="142"/>
        <v/>
      </c>
      <c r="CU107" s="2" t="str">
        <f t="shared" si="143"/>
        <v/>
      </c>
      <c r="CV107" s="2" t="str">
        <f t="shared" si="144"/>
        <v/>
      </c>
      <c r="CW107" s="2">
        <f t="shared" si="114"/>
        <v>0</v>
      </c>
    </row>
    <row r="108" spans="70:101" x14ac:dyDescent="0.35">
      <c r="BR108" s="3" t="s">
        <v>6278</v>
      </c>
      <c r="BS108" s="2" t="str">
        <f t="shared" si="116"/>
        <v/>
      </c>
      <c r="BT108" s="2" t="str">
        <f t="shared" si="117"/>
        <v/>
      </c>
      <c r="BU108" s="2" t="str">
        <f t="shared" si="118"/>
        <v/>
      </c>
      <c r="BV108" s="2" t="str">
        <f t="shared" si="119"/>
        <v/>
      </c>
      <c r="BW108" s="2" t="str">
        <f t="shared" si="120"/>
        <v/>
      </c>
      <c r="BX108" s="2" t="str">
        <f t="shared" si="121"/>
        <v/>
      </c>
      <c r="BY108" s="2" t="str">
        <f t="shared" si="122"/>
        <v/>
      </c>
      <c r="BZ108" s="2" t="str">
        <f t="shared" si="123"/>
        <v/>
      </c>
      <c r="CA108" s="2" t="str">
        <f t="shared" si="124"/>
        <v/>
      </c>
      <c r="CB108" s="2" t="str">
        <f t="shared" ref="CB108:CB139" si="145">IF($BR108=$AO$20,1,"")</f>
        <v/>
      </c>
      <c r="CC108" s="2" t="str">
        <f t="shared" si="125"/>
        <v/>
      </c>
      <c r="CD108" s="2" t="str">
        <f t="shared" si="126"/>
        <v/>
      </c>
      <c r="CE108" s="2" t="str">
        <f t="shared" si="127"/>
        <v/>
      </c>
      <c r="CF108" s="2" t="str">
        <f t="shared" si="128"/>
        <v/>
      </c>
      <c r="CG108" s="2" t="str">
        <f t="shared" si="129"/>
        <v/>
      </c>
      <c r="CH108" s="2" t="str">
        <f t="shared" si="130"/>
        <v/>
      </c>
      <c r="CI108" s="2" t="str">
        <f t="shared" si="131"/>
        <v/>
      </c>
      <c r="CJ108" s="2" t="str">
        <f t="shared" si="132"/>
        <v/>
      </c>
      <c r="CK108" s="2" t="str">
        <f t="shared" si="133"/>
        <v/>
      </c>
      <c r="CL108" s="2" t="str">
        <f t="shared" si="134"/>
        <v/>
      </c>
      <c r="CM108" s="2" t="str">
        <f t="shared" si="135"/>
        <v/>
      </c>
      <c r="CN108" s="2" t="str">
        <f t="shared" si="136"/>
        <v/>
      </c>
      <c r="CO108" s="2" t="str">
        <f t="shared" si="137"/>
        <v/>
      </c>
      <c r="CP108" s="2" t="str">
        <f t="shared" si="138"/>
        <v/>
      </c>
      <c r="CQ108" s="2" t="str">
        <f t="shared" si="139"/>
        <v/>
      </c>
      <c r="CR108" s="2" t="str">
        <f t="shared" si="140"/>
        <v/>
      </c>
      <c r="CS108" s="2" t="str">
        <f t="shared" si="141"/>
        <v/>
      </c>
      <c r="CT108" s="2" t="str">
        <f t="shared" si="142"/>
        <v/>
      </c>
      <c r="CU108" s="2" t="str">
        <f t="shared" si="143"/>
        <v/>
      </c>
      <c r="CV108" s="2" t="str">
        <f t="shared" si="144"/>
        <v/>
      </c>
      <c r="CW108" s="2">
        <f t="shared" si="114"/>
        <v>0</v>
      </c>
    </row>
    <row r="109" spans="70:101" x14ac:dyDescent="0.35">
      <c r="BR109" s="3" t="s">
        <v>6279</v>
      </c>
      <c r="BS109" s="2" t="str">
        <f t="shared" si="116"/>
        <v/>
      </c>
      <c r="BT109" s="2" t="str">
        <f t="shared" si="117"/>
        <v/>
      </c>
      <c r="BU109" s="2" t="str">
        <f t="shared" si="118"/>
        <v/>
      </c>
      <c r="BV109" s="2" t="str">
        <f t="shared" si="119"/>
        <v/>
      </c>
      <c r="BW109" s="2" t="str">
        <f t="shared" si="120"/>
        <v/>
      </c>
      <c r="BX109" s="2" t="str">
        <f t="shared" si="121"/>
        <v/>
      </c>
      <c r="BY109" s="2" t="str">
        <f t="shared" si="122"/>
        <v/>
      </c>
      <c r="BZ109" s="2" t="str">
        <f t="shared" si="123"/>
        <v/>
      </c>
      <c r="CA109" s="2" t="str">
        <f t="shared" si="124"/>
        <v/>
      </c>
      <c r="CB109" s="2" t="str">
        <f t="shared" si="145"/>
        <v/>
      </c>
      <c r="CC109" s="2" t="str">
        <f t="shared" si="125"/>
        <v/>
      </c>
      <c r="CD109" s="2" t="str">
        <f t="shared" si="126"/>
        <v/>
      </c>
      <c r="CE109" s="2" t="str">
        <f t="shared" si="127"/>
        <v/>
      </c>
      <c r="CF109" s="2" t="str">
        <f t="shared" si="128"/>
        <v/>
      </c>
      <c r="CG109" s="2" t="str">
        <f t="shared" si="129"/>
        <v/>
      </c>
      <c r="CH109" s="2" t="str">
        <f t="shared" si="130"/>
        <v/>
      </c>
      <c r="CI109" s="2" t="str">
        <f t="shared" si="131"/>
        <v/>
      </c>
      <c r="CJ109" s="2" t="str">
        <f t="shared" si="132"/>
        <v/>
      </c>
      <c r="CK109" s="2" t="str">
        <f t="shared" si="133"/>
        <v/>
      </c>
      <c r="CL109" s="2" t="str">
        <f t="shared" si="134"/>
        <v/>
      </c>
      <c r="CM109" s="2" t="str">
        <f t="shared" si="135"/>
        <v/>
      </c>
      <c r="CN109" s="2" t="str">
        <f t="shared" si="136"/>
        <v/>
      </c>
      <c r="CO109" s="2" t="str">
        <f t="shared" si="137"/>
        <v/>
      </c>
      <c r="CP109" s="2" t="str">
        <f t="shared" si="138"/>
        <v/>
      </c>
      <c r="CQ109" s="2" t="str">
        <f t="shared" si="139"/>
        <v/>
      </c>
      <c r="CR109" s="2" t="str">
        <f t="shared" si="140"/>
        <v/>
      </c>
      <c r="CS109" s="2" t="str">
        <f t="shared" si="141"/>
        <v/>
      </c>
      <c r="CT109" s="2" t="str">
        <f t="shared" si="142"/>
        <v/>
      </c>
      <c r="CU109" s="2" t="str">
        <f t="shared" si="143"/>
        <v/>
      </c>
      <c r="CV109" s="2" t="str">
        <f t="shared" si="144"/>
        <v/>
      </c>
      <c r="CW109" s="2">
        <f t="shared" si="114"/>
        <v>0</v>
      </c>
    </row>
    <row r="110" spans="70:101" x14ac:dyDescent="0.35">
      <c r="BR110" s="3" t="s">
        <v>6280</v>
      </c>
      <c r="BS110" s="2" t="str">
        <f t="shared" si="116"/>
        <v/>
      </c>
      <c r="BT110" s="2" t="str">
        <f t="shared" si="117"/>
        <v/>
      </c>
      <c r="BU110" s="2" t="str">
        <f t="shared" si="118"/>
        <v/>
      </c>
      <c r="BV110" s="2" t="str">
        <f t="shared" si="119"/>
        <v/>
      </c>
      <c r="BW110" s="2" t="str">
        <f t="shared" si="120"/>
        <v/>
      </c>
      <c r="BX110" s="2" t="str">
        <f t="shared" si="121"/>
        <v/>
      </c>
      <c r="BY110" s="2" t="str">
        <f t="shared" si="122"/>
        <v/>
      </c>
      <c r="BZ110" s="2" t="str">
        <f t="shared" si="123"/>
        <v/>
      </c>
      <c r="CA110" s="2" t="str">
        <f t="shared" si="124"/>
        <v/>
      </c>
      <c r="CB110" s="2" t="str">
        <f t="shared" si="145"/>
        <v/>
      </c>
      <c r="CC110" s="2" t="str">
        <f t="shared" si="125"/>
        <v/>
      </c>
      <c r="CD110" s="2" t="str">
        <f t="shared" si="126"/>
        <v/>
      </c>
      <c r="CE110" s="2" t="str">
        <f t="shared" si="127"/>
        <v/>
      </c>
      <c r="CF110" s="2" t="str">
        <f t="shared" si="128"/>
        <v/>
      </c>
      <c r="CG110" s="2" t="str">
        <f t="shared" si="129"/>
        <v/>
      </c>
      <c r="CH110" s="2" t="str">
        <f t="shared" si="130"/>
        <v/>
      </c>
      <c r="CI110" s="2" t="str">
        <f t="shared" si="131"/>
        <v/>
      </c>
      <c r="CJ110" s="2" t="str">
        <f t="shared" si="132"/>
        <v/>
      </c>
      <c r="CK110" s="2" t="str">
        <f t="shared" si="133"/>
        <v/>
      </c>
      <c r="CL110" s="2" t="str">
        <f t="shared" si="134"/>
        <v/>
      </c>
      <c r="CM110" s="2" t="str">
        <f t="shared" si="135"/>
        <v/>
      </c>
      <c r="CN110" s="2" t="str">
        <f t="shared" si="136"/>
        <v/>
      </c>
      <c r="CO110" s="2" t="str">
        <f t="shared" si="137"/>
        <v/>
      </c>
      <c r="CP110" s="2" t="str">
        <f t="shared" si="138"/>
        <v/>
      </c>
      <c r="CQ110" s="2" t="str">
        <f t="shared" si="139"/>
        <v/>
      </c>
      <c r="CR110" s="2" t="str">
        <f t="shared" si="140"/>
        <v/>
      </c>
      <c r="CS110" s="2" t="str">
        <f t="shared" si="141"/>
        <v/>
      </c>
      <c r="CT110" s="2" t="str">
        <f t="shared" si="142"/>
        <v/>
      </c>
      <c r="CU110" s="2" t="str">
        <f t="shared" si="143"/>
        <v/>
      </c>
      <c r="CV110" s="2" t="str">
        <f t="shared" si="144"/>
        <v/>
      </c>
      <c r="CW110" s="2">
        <f t="shared" si="114"/>
        <v>0</v>
      </c>
    </row>
    <row r="111" spans="70:101" x14ac:dyDescent="0.35">
      <c r="BR111" s="3" t="s">
        <v>6335</v>
      </c>
      <c r="BS111" s="2" t="str">
        <f t="shared" si="116"/>
        <v/>
      </c>
      <c r="BT111" s="2" t="str">
        <f t="shared" si="117"/>
        <v/>
      </c>
      <c r="BU111" s="2" t="str">
        <f t="shared" si="118"/>
        <v/>
      </c>
      <c r="BV111" s="2" t="str">
        <f t="shared" si="119"/>
        <v/>
      </c>
      <c r="BW111" s="2" t="str">
        <f t="shared" si="120"/>
        <v/>
      </c>
      <c r="BX111" s="2" t="str">
        <f t="shared" si="121"/>
        <v/>
      </c>
      <c r="BY111" s="2" t="str">
        <f t="shared" si="122"/>
        <v/>
      </c>
      <c r="BZ111" s="2" t="str">
        <f t="shared" si="123"/>
        <v/>
      </c>
      <c r="CA111" s="2" t="str">
        <f t="shared" si="124"/>
        <v/>
      </c>
      <c r="CB111" s="2" t="str">
        <f t="shared" si="145"/>
        <v/>
      </c>
      <c r="CC111" s="2" t="str">
        <f t="shared" si="125"/>
        <v/>
      </c>
      <c r="CD111" s="2" t="str">
        <f t="shared" si="126"/>
        <v/>
      </c>
      <c r="CE111" s="2" t="str">
        <f t="shared" si="127"/>
        <v/>
      </c>
      <c r="CF111" s="2" t="str">
        <f t="shared" si="128"/>
        <v/>
      </c>
      <c r="CG111" s="2" t="str">
        <f t="shared" si="129"/>
        <v/>
      </c>
      <c r="CH111" s="2" t="str">
        <f t="shared" si="130"/>
        <v/>
      </c>
      <c r="CI111" s="2" t="str">
        <f t="shared" si="131"/>
        <v/>
      </c>
      <c r="CJ111" s="2" t="str">
        <f t="shared" si="132"/>
        <v/>
      </c>
      <c r="CK111" s="2" t="str">
        <f t="shared" si="133"/>
        <v/>
      </c>
      <c r="CL111" s="2" t="str">
        <f t="shared" si="134"/>
        <v/>
      </c>
      <c r="CM111" s="2" t="str">
        <f t="shared" si="135"/>
        <v/>
      </c>
      <c r="CN111" s="2" t="str">
        <f t="shared" si="136"/>
        <v/>
      </c>
      <c r="CO111" s="2" t="str">
        <f t="shared" si="137"/>
        <v/>
      </c>
      <c r="CP111" s="2" t="str">
        <f t="shared" si="138"/>
        <v/>
      </c>
      <c r="CQ111" s="2" t="str">
        <f t="shared" si="139"/>
        <v/>
      </c>
      <c r="CR111" s="2" t="str">
        <f t="shared" si="140"/>
        <v/>
      </c>
      <c r="CS111" s="2" t="str">
        <f t="shared" si="141"/>
        <v/>
      </c>
      <c r="CT111" s="2" t="str">
        <f t="shared" si="142"/>
        <v/>
      </c>
      <c r="CU111" s="2" t="str">
        <f t="shared" si="143"/>
        <v/>
      </c>
      <c r="CV111" s="2" t="str">
        <f t="shared" si="144"/>
        <v/>
      </c>
      <c r="CW111" s="2">
        <f t="shared" si="114"/>
        <v>0</v>
      </c>
    </row>
    <row r="112" spans="70:101" x14ac:dyDescent="0.35">
      <c r="BR112" s="3" t="s">
        <v>6289</v>
      </c>
      <c r="BS112" s="2" t="str">
        <f t="shared" si="116"/>
        <v/>
      </c>
      <c r="BT112" s="2" t="str">
        <f t="shared" si="117"/>
        <v/>
      </c>
      <c r="BU112" s="2" t="str">
        <f t="shared" si="118"/>
        <v/>
      </c>
      <c r="BV112" s="2" t="str">
        <f t="shared" si="119"/>
        <v/>
      </c>
      <c r="BW112" s="2" t="str">
        <f t="shared" si="120"/>
        <v/>
      </c>
      <c r="BX112" s="2" t="str">
        <f t="shared" si="121"/>
        <v/>
      </c>
      <c r="BY112" s="2" t="str">
        <f t="shared" si="122"/>
        <v/>
      </c>
      <c r="BZ112" s="2" t="str">
        <f t="shared" si="123"/>
        <v/>
      </c>
      <c r="CA112" s="2" t="str">
        <f t="shared" si="124"/>
        <v/>
      </c>
      <c r="CB112" s="2" t="str">
        <f t="shared" si="145"/>
        <v/>
      </c>
      <c r="CC112" s="2" t="str">
        <f t="shared" si="125"/>
        <v/>
      </c>
      <c r="CD112" s="2" t="str">
        <f t="shared" si="126"/>
        <v/>
      </c>
      <c r="CE112" s="2" t="str">
        <f t="shared" si="127"/>
        <v/>
      </c>
      <c r="CF112" s="2" t="str">
        <f t="shared" si="128"/>
        <v/>
      </c>
      <c r="CG112" s="2" t="str">
        <f t="shared" si="129"/>
        <v/>
      </c>
      <c r="CH112" s="2" t="str">
        <f t="shared" si="130"/>
        <v/>
      </c>
      <c r="CI112" s="2" t="str">
        <f t="shared" si="131"/>
        <v/>
      </c>
      <c r="CJ112" s="2" t="str">
        <f t="shared" si="132"/>
        <v/>
      </c>
      <c r="CK112" s="2" t="str">
        <f t="shared" si="133"/>
        <v/>
      </c>
      <c r="CL112" s="2" t="str">
        <f t="shared" si="134"/>
        <v/>
      </c>
      <c r="CM112" s="2" t="str">
        <f t="shared" si="135"/>
        <v/>
      </c>
      <c r="CN112" s="2" t="str">
        <f t="shared" si="136"/>
        <v/>
      </c>
      <c r="CO112" s="2" t="str">
        <f t="shared" si="137"/>
        <v/>
      </c>
      <c r="CP112" s="2" t="str">
        <f t="shared" si="138"/>
        <v/>
      </c>
      <c r="CQ112" s="2" t="str">
        <f t="shared" si="139"/>
        <v/>
      </c>
      <c r="CR112" s="2" t="str">
        <f t="shared" si="140"/>
        <v/>
      </c>
      <c r="CS112" s="2" t="str">
        <f t="shared" si="141"/>
        <v/>
      </c>
      <c r="CT112" s="2" t="str">
        <f t="shared" si="142"/>
        <v/>
      </c>
      <c r="CU112" s="2" t="str">
        <f t="shared" si="143"/>
        <v/>
      </c>
      <c r="CV112" s="2" t="str">
        <f t="shared" si="144"/>
        <v/>
      </c>
      <c r="CW112" s="2">
        <f t="shared" si="114"/>
        <v>0</v>
      </c>
    </row>
    <row r="113" spans="70:108" x14ac:dyDescent="0.35">
      <c r="BR113" s="3" t="s">
        <v>6290</v>
      </c>
      <c r="BS113" s="2" t="str">
        <f t="shared" si="116"/>
        <v/>
      </c>
      <c r="BT113" s="2" t="str">
        <f t="shared" si="117"/>
        <v/>
      </c>
      <c r="BU113" s="2" t="str">
        <f t="shared" si="118"/>
        <v/>
      </c>
      <c r="BV113" s="2" t="str">
        <f t="shared" si="119"/>
        <v/>
      </c>
      <c r="BW113" s="2" t="str">
        <f t="shared" si="120"/>
        <v/>
      </c>
      <c r="BX113" s="2" t="str">
        <f t="shared" si="121"/>
        <v/>
      </c>
      <c r="BY113" s="2" t="str">
        <f t="shared" si="122"/>
        <v/>
      </c>
      <c r="BZ113" s="2" t="str">
        <f t="shared" si="123"/>
        <v/>
      </c>
      <c r="CA113" s="2" t="str">
        <f t="shared" si="124"/>
        <v/>
      </c>
      <c r="CB113" s="2" t="str">
        <f t="shared" si="145"/>
        <v/>
      </c>
      <c r="CC113" s="2" t="str">
        <f t="shared" si="125"/>
        <v/>
      </c>
      <c r="CD113" s="2" t="str">
        <f t="shared" si="126"/>
        <v/>
      </c>
      <c r="CE113" s="2" t="str">
        <f t="shared" si="127"/>
        <v/>
      </c>
      <c r="CF113" s="2" t="str">
        <f t="shared" si="128"/>
        <v/>
      </c>
      <c r="CG113" s="2" t="str">
        <f t="shared" si="129"/>
        <v/>
      </c>
      <c r="CH113" s="2" t="str">
        <f t="shared" si="130"/>
        <v/>
      </c>
      <c r="CI113" s="2" t="str">
        <f t="shared" si="131"/>
        <v/>
      </c>
      <c r="CJ113" s="2" t="str">
        <f t="shared" si="132"/>
        <v/>
      </c>
      <c r="CK113" s="2" t="str">
        <f t="shared" si="133"/>
        <v/>
      </c>
      <c r="CL113" s="2" t="str">
        <f t="shared" si="134"/>
        <v/>
      </c>
      <c r="CM113" s="2" t="str">
        <f t="shared" si="135"/>
        <v/>
      </c>
      <c r="CN113" s="2" t="str">
        <f t="shared" si="136"/>
        <v/>
      </c>
      <c r="CO113" s="2" t="str">
        <f t="shared" si="137"/>
        <v/>
      </c>
      <c r="CP113" s="2" t="str">
        <f t="shared" si="138"/>
        <v/>
      </c>
      <c r="CQ113" s="2" t="str">
        <f t="shared" si="139"/>
        <v/>
      </c>
      <c r="CR113" s="2" t="str">
        <f t="shared" si="140"/>
        <v/>
      </c>
      <c r="CS113" s="2" t="str">
        <f t="shared" si="141"/>
        <v/>
      </c>
      <c r="CT113" s="2" t="str">
        <f t="shared" si="142"/>
        <v/>
      </c>
      <c r="CU113" s="2" t="str">
        <f t="shared" si="143"/>
        <v/>
      </c>
      <c r="CV113" s="2" t="str">
        <f t="shared" si="144"/>
        <v/>
      </c>
      <c r="CW113" s="2">
        <f t="shared" si="114"/>
        <v>0</v>
      </c>
    </row>
    <row r="114" spans="70:108" x14ac:dyDescent="0.35">
      <c r="BR114" s="3" t="s">
        <v>6291</v>
      </c>
      <c r="BS114" s="2" t="str">
        <f t="shared" si="116"/>
        <v/>
      </c>
      <c r="BT114" s="2" t="str">
        <f t="shared" si="117"/>
        <v/>
      </c>
      <c r="BU114" s="2" t="str">
        <f t="shared" si="118"/>
        <v/>
      </c>
      <c r="BV114" s="2" t="str">
        <f t="shared" si="119"/>
        <v/>
      </c>
      <c r="BW114" s="2" t="str">
        <f t="shared" si="120"/>
        <v/>
      </c>
      <c r="BX114" s="2" t="str">
        <f t="shared" si="121"/>
        <v/>
      </c>
      <c r="BY114" s="2" t="str">
        <f t="shared" si="122"/>
        <v/>
      </c>
      <c r="BZ114" s="2" t="str">
        <f t="shared" si="123"/>
        <v/>
      </c>
      <c r="CA114" s="2" t="str">
        <f t="shared" si="124"/>
        <v/>
      </c>
      <c r="CB114" s="2" t="str">
        <f t="shared" si="145"/>
        <v/>
      </c>
      <c r="CC114" s="2" t="str">
        <f t="shared" si="125"/>
        <v/>
      </c>
      <c r="CD114" s="2" t="str">
        <f t="shared" si="126"/>
        <v/>
      </c>
      <c r="CE114" s="2" t="str">
        <f t="shared" si="127"/>
        <v/>
      </c>
      <c r="CF114" s="2" t="str">
        <f t="shared" si="128"/>
        <v/>
      </c>
      <c r="CG114" s="2" t="str">
        <f t="shared" si="129"/>
        <v/>
      </c>
      <c r="CH114" s="2" t="str">
        <f t="shared" si="130"/>
        <v/>
      </c>
      <c r="CI114" s="2" t="str">
        <f t="shared" si="131"/>
        <v/>
      </c>
      <c r="CJ114" s="2" t="str">
        <f t="shared" si="132"/>
        <v/>
      </c>
      <c r="CK114" s="2" t="str">
        <f t="shared" si="133"/>
        <v/>
      </c>
      <c r="CL114" s="2" t="str">
        <f t="shared" si="134"/>
        <v/>
      </c>
      <c r="CM114" s="2" t="str">
        <f t="shared" si="135"/>
        <v/>
      </c>
      <c r="CN114" s="2" t="str">
        <f t="shared" si="136"/>
        <v/>
      </c>
      <c r="CO114" s="2" t="str">
        <f t="shared" si="137"/>
        <v/>
      </c>
      <c r="CP114" s="2" t="str">
        <f t="shared" si="138"/>
        <v/>
      </c>
      <c r="CQ114" s="2" t="str">
        <f t="shared" si="139"/>
        <v/>
      </c>
      <c r="CR114" s="2" t="str">
        <f t="shared" si="140"/>
        <v/>
      </c>
      <c r="CS114" s="2" t="str">
        <f t="shared" si="141"/>
        <v/>
      </c>
      <c r="CT114" s="2" t="str">
        <f t="shared" si="142"/>
        <v/>
      </c>
      <c r="CU114" s="2" t="str">
        <f t="shared" si="143"/>
        <v/>
      </c>
      <c r="CV114" s="2" t="str">
        <f t="shared" si="144"/>
        <v/>
      </c>
      <c r="CW114" s="2">
        <f t="shared" si="114"/>
        <v>0</v>
      </c>
    </row>
    <row r="115" spans="70:108" x14ac:dyDescent="0.35">
      <c r="BR115" s="3" t="s">
        <v>6292</v>
      </c>
      <c r="BS115" s="2" t="str">
        <f t="shared" si="116"/>
        <v/>
      </c>
      <c r="BT115" s="2" t="str">
        <f t="shared" si="117"/>
        <v/>
      </c>
      <c r="BU115" s="2" t="str">
        <f t="shared" si="118"/>
        <v/>
      </c>
      <c r="BV115" s="2" t="str">
        <f t="shared" si="119"/>
        <v/>
      </c>
      <c r="BW115" s="2" t="str">
        <f t="shared" si="120"/>
        <v/>
      </c>
      <c r="BX115" s="2" t="str">
        <f t="shared" si="121"/>
        <v/>
      </c>
      <c r="BY115" s="2" t="str">
        <f t="shared" si="122"/>
        <v/>
      </c>
      <c r="BZ115" s="2" t="str">
        <f t="shared" si="123"/>
        <v/>
      </c>
      <c r="CA115" s="2" t="str">
        <f t="shared" si="124"/>
        <v/>
      </c>
      <c r="CB115" s="2" t="str">
        <f t="shared" si="145"/>
        <v/>
      </c>
      <c r="CC115" s="2" t="str">
        <f t="shared" si="125"/>
        <v/>
      </c>
      <c r="CD115" s="2" t="str">
        <f t="shared" si="126"/>
        <v/>
      </c>
      <c r="CE115" s="2" t="str">
        <f t="shared" si="127"/>
        <v/>
      </c>
      <c r="CF115" s="2" t="str">
        <f t="shared" si="128"/>
        <v/>
      </c>
      <c r="CG115" s="2" t="str">
        <f t="shared" si="129"/>
        <v/>
      </c>
      <c r="CH115" s="2" t="str">
        <f t="shared" si="130"/>
        <v/>
      </c>
      <c r="CI115" s="2" t="str">
        <f t="shared" si="131"/>
        <v/>
      </c>
      <c r="CJ115" s="2" t="str">
        <f t="shared" si="132"/>
        <v/>
      </c>
      <c r="CK115" s="2" t="str">
        <f t="shared" si="133"/>
        <v/>
      </c>
      <c r="CL115" s="2" t="str">
        <f t="shared" si="134"/>
        <v/>
      </c>
      <c r="CM115" s="2" t="str">
        <f t="shared" si="135"/>
        <v/>
      </c>
      <c r="CN115" s="2" t="str">
        <f t="shared" si="136"/>
        <v/>
      </c>
      <c r="CO115" s="2" t="str">
        <f t="shared" si="137"/>
        <v/>
      </c>
      <c r="CP115" s="2" t="str">
        <f t="shared" si="138"/>
        <v/>
      </c>
      <c r="CQ115" s="2" t="str">
        <f t="shared" si="139"/>
        <v/>
      </c>
      <c r="CR115" s="2" t="str">
        <f t="shared" si="140"/>
        <v/>
      </c>
      <c r="CS115" s="2" t="str">
        <f t="shared" si="141"/>
        <v/>
      </c>
      <c r="CT115" s="2" t="str">
        <f t="shared" si="142"/>
        <v/>
      </c>
      <c r="CU115" s="2" t="str">
        <f t="shared" si="143"/>
        <v/>
      </c>
      <c r="CV115" s="2" t="str">
        <f t="shared" si="144"/>
        <v/>
      </c>
      <c r="CW115" s="2">
        <f t="shared" si="114"/>
        <v>0</v>
      </c>
    </row>
    <row r="116" spans="70:108" x14ac:dyDescent="0.35">
      <c r="BR116" s="3" t="s">
        <v>6293</v>
      </c>
      <c r="BS116" s="2" t="str">
        <f t="shared" si="116"/>
        <v/>
      </c>
      <c r="BT116" s="2" t="str">
        <f t="shared" si="117"/>
        <v/>
      </c>
      <c r="BU116" s="2" t="str">
        <f t="shared" si="118"/>
        <v/>
      </c>
      <c r="BV116" s="2" t="str">
        <f t="shared" si="119"/>
        <v/>
      </c>
      <c r="BW116" s="2" t="str">
        <f t="shared" si="120"/>
        <v/>
      </c>
      <c r="BX116" s="2" t="str">
        <f t="shared" si="121"/>
        <v/>
      </c>
      <c r="BY116" s="2" t="str">
        <f t="shared" si="122"/>
        <v/>
      </c>
      <c r="BZ116" s="2" t="str">
        <f t="shared" si="123"/>
        <v/>
      </c>
      <c r="CA116" s="2" t="str">
        <f t="shared" si="124"/>
        <v/>
      </c>
      <c r="CB116" s="2" t="str">
        <f t="shared" si="145"/>
        <v/>
      </c>
      <c r="CC116" s="2" t="str">
        <f t="shared" si="125"/>
        <v/>
      </c>
      <c r="CD116" s="2" t="str">
        <f t="shared" si="126"/>
        <v/>
      </c>
      <c r="CE116" s="2" t="str">
        <f t="shared" si="127"/>
        <v/>
      </c>
      <c r="CF116" s="2" t="str">
        <f t="shared" si="128"/>
        <v/>
      </c>
      <c r="CG116" s="2" t="str">
        <f t="shared" si="129"/>
        <v/>
      </c>
      <c r="CH116" s="2" t="str">
        <f t="shared" si="130"/>
        <v/>
      </c>
      <c r="CI116" s="2" t="str">
        <f t="shared" si="131"/>
        <v/>
      </c>
      <c r="CJ116" s="2" t="str">
        <f t="shared" si="132"/>
        <v/>
      </c>
      <c r="CK116" s="2" t="str">
        <f t="shared" si="133"/>
        <v/>
      </c>
      <c r="CL116" s="2" t="str">
        <f t="shared" si="134"/>
        <v/>
      </c>
      <c r="CM116" s="2" t="str">
        <f t="shared" si="135"/>
        <v/>
      </c>
      <c r="CN116" s="2" t="str">
        <f t="shared" si="136"/>
        <v/>
      </c>
      <c r="CO116" s="2" t="str">
        <f t="shared" si="137"/>
        <v/>
      </c>
      <c r="CP116" s="2" t="str">
        <f t="shared" si="138"/>
        <v/>
      </c>
      <c r="CQ116" s="2" t="str">
        <f t="shared" si="139"/>
        <v/>
      </c>
      <c r="CR116" s="2" t="str">
        <f t="shared" si="140"/>
        <v/>
      </c>
      <c r="CS116" s="2" t="str">
        <f t="shared" si="141"/>
        <v/>
      </c>
      <c r="CT116" s="2" t="str">
        <f t="shared" si="142"/>
        <v/>
      </c>
      <c r="CU116" s="2" t="str">
        <f t="shared" si="143"/>
        <v/>
      </c>
      <c r="CV116" s="2" t="str">
        <f t="shared" si="144"/>
        <v/>
      </c>
      <c r="CW116" s="2">
        <f t="shared" si="114"/>
        <v>0</v>
      </c>
      <c r="CX116" s="72" t="s">
        <v>6422</v>
      </c>
      <c r="CY116" s="72" t="s">
        <v>6423</v>
      </c>
      <c r="CZ116" s="72" t="s">
        <v>6424</v>
      </c>
      <c r="DA116" s="72" t="s">
        <v>6425</v>
      </c>
      <c r="DB116" s="72" t="s">
        <v>6426</v>
      </c>
      <c r="DC116" s="72" t="s">
        <v>6427</v>
      </c>
      <c r="DD116" s="72" t="s">
        <v>6428</v>
      </c>
    </row>
    <row r="117" spans="70:108" x14ac:dyDescent="0.35">
      <c r="BR117" s="3" t="s">
        <v>6502</v>
      </c>
      <c r="BS117" s="2" t="str">
        <f t="shared" si="116"/>
        <v/>
      </c>
      <c r="BT117" s="2" t="str">
        <f t="shared" si="117"/>
        <v/>
      </c>
      <c r="BU117" s="2" t="str">
        <f t="shared" si="118"/>
        <v/>
      </c>
      <c r="BV117" s="2" t="str">
        <f t="shared" si="119"/>
        <v/>
      </c>
      <c r="BW117" s="2" t="str">
        <f t="shared" si="120"/>
        <v/>
      </c>
      <c r="BX117" s="2" t="str">
        <f t="shared" si="121"/>
        <v/>
      </c>
      <c r="BY117" s="2" t="str">
        <f t="shared" si="122"/>
        <v/>
      </c>
      <c r="BZ117" s="2" t="str">
        <f t="shared" si="123"/>
        <v/>
      </c>
      <c r="CA117" s="2" t="str">
        <f t="shared" si="124"/>
        <v/>
      </c>
      <c r="CB117" s="2" t="str">
        <f t="shared" si="145"/>
        <v/>
      </c>
      <c r="CC117" s="2" t="str">
        <f t="shared" si="125"/>
        <v/>
      </c>
      <c r="CD117" s="2" t="str">
        <f t="shared" si="126"/>
        <v/>
      </c>
      <c r="CE117" s="2" t="str">
        <f t="shared" si="127"/>
        <v/>
      </c>
      <c r="CF117" s="2" t="str">
        <f t="shared" si="128"/>
        <v/>
      </c>
      <c r="CG117" s="2" t="str">
        <f t="shared" si="129"/>
        <v/>
      </c>
      <c r="CH117" s="2" t="str">
        <f t="shared" si="130"/>
        <v/>
      </c>
      <c r="CI117" s="2" t="str">
        <f t="shared" si="131"/>
        <v/>
      </c>
      <c r="CJ117" s="2" t="str">
        <f t="shared" si="132"/>
        <v/>
      </c>
      <c r="CK117" s="2" t="str">
        <f t="shared" si="133"/>
        <v/>
      </c>
      <c r="CL117" s="2" t="str">
        <f t="shared" si="134"/>
        <v/>
      </c>
      <c r="CM117" s="2" t="str">
        <f t="shared" si="135"/>
        <v/>
      </c>
      <c r="CN117" s="2" t="str">
        <f t="shared" si="136"/>
        <v/>
      </c>
      <c r="CO117" s="2" t="str">
        <f t="shared" si="137"/>
        <v/>
      </c>
      <c r="CP117" s="2" t="str">
        <f t="shared" si="138"/>
        <v/>
      </c>
      <c r="CQ117" s="2" t="str">
        <f t="shared" si="139"/>
        <v/>
      </c>
      <c r="CR117" s="2" t="str">
        <f t="shared" si="140"/>
        <v/>
      </c>
      <c r="CS117" s="2" t="str">
        <f t="shared" si="141"/>
        <v/>
      </c>
      <c r="CT117" s="2" t="str">
        <f t="shared" si="142"/>
        <v/>
      </c>
      <c r="CU117" s="2" t="str">
        <f t="shared" si="143"/>
        <v/>
      </c>
      <c r="CV117" s="2" t="str">
        <f t="shared" si="144"/>
        <v/>
      </c>
      <c r="CW117" s="2">
        <f t="shared" si="114"/>
        <v>0</v>
      </c>
      <c r="CX117" s="5">
        <f>SUM(BS117:CV117)</f>
        <v>0</v>
      </c>
    </row>
    <row r="118" spans="70:108" x14ac:dyDescent="0.35">
      <c r="BR118" s="3" t="s">
        <v>6503</v>
      </c>
      <c r="BS118" s="2" t="str">
        <f t="shared" si="116"/>
        <v/>
      </c>
      <c r="BT118" s="2" t="str">
        <f t="shared" si="117"/>
        <v/>
      </c>
      <c r="BU118" s="2" t="str">
        <f t="shared" si="118"/>
        <v/>
      </c>
      <c r="BV118" s="2" t="str">
        <f t="shared" si="119"/>
        <v/>
      </c>
      <c r="BW118" s="2" t="str">
        <f t="shared" si="120"/>
        <v/>
      </c>
      <c r="BX118" s="2" t="str">
        <f t="shared" si="121"/>
        <v/>
      </c>
      <c r="BY118" s="2" t="str">
        <f t="shared" si="122"/>
        <v/>
      </c>
      <c r="BZ118" s="2" t="str">
        <f t="shared" si="123"/>
        <v/>
      </c>
      <c r="CA118" s="2" t="str">
        <f t="shared" si="124"/>
        <v/>
      </c>
      <c r="CB118" s="2" t="str">
        <f t="shared" si="145"/>
        <v/>
      </c>
      <c r="CC118" s="2" t="str">
        <f t="shared" si="125"/>
        <v/>
      </c>
      <c r="CD118" s="2" t="str">
        <f t="shared" si="126"/>
        <v/>
      </c>
      <c r="CE118" s="2" t="str">
        <f t="shared" si="127"/>
        <v/>
      </c>
      <c r="CF118" s="2" t="str">
        <f t="shared" si="128"/>
        <v/>
      </c>
      <c r="CG118" s="2" t="str">
        <f t="shared" si="129"/>
        <v/>
      </c>
      <c r="CH118" s="2" t="str">
        <f t="shared" si="130"/>
        <v/>
      </c>
      <c r="CI118" s="2" t="str">
        <f t="shared" si="131"/>
        <v/>
      </c>
      <c r="CJ118" s="2" t="str">
        <f t="shared" si="132"/>
        <v/>
      </c>
      <c r="CK118" s="2" t="str">
        <f t="shared" si="133"/>
        <v/>
      </c>
      <c r="CL118" s="2" t="str">
        <f t="shared" si="134"/>
        <v/>
      </c>
      <c r="CM118" s="2" t="str">
        <f t="shared" si="135"/>
        <v/>
      </c>
      <c r="CN118" s="2" t="str">
        <f t="shared" si="136"/>
        <v/>
      </c>
      <c r="CO118" s="2" t="str">
        <f t="shared" si="137"/>
        <v/>
      </c>
      <c r="CP118" s="2" t="str">
        <f t="shared" si="138"/>
        <v/>
      </c>
      <c r="CQ118" s="2" t="str">
        <f t="shared" si="139"/>
        <v/>
      </c>
      <c r="CR118" s="2" t="str">
        <f t="shared" si="140"/>
        <v/>
      </c>
      <c r="CS118" s="2" t="str">
        <f t="shared" si="141"/>
        <v/>
      </c>
      <c r="CT118" s="2" t="str">
        <f t="shared" si="142"/>
        <v/>
      </c>
      <c r="CU118" s="2" t="str">
        <f t="shared" si="143"/>
        <v/>
      </c>
      <c r="CV118" s="2" t="str">
        <f t="shared" si="144"/>
        <v/>
      </c>
      <c r="CW118" s="2">
        <f t="shared" si="114"/>
        <v>0</v>
      </c>
      <c r="CY118" s="5">
        <f>SUM(BS118:CV118)</f>
        <v>0</v>
      </c>
    </row>
    <row r="119" spans="70:108" x14ac:dyDescent="0.35">
      <c r="BR119" s="3" t="s">
        <v>6504</v>
      </c>
      <c r="BS119" s="2" t="str">
        <f t="shared" si="116"/>
        <v/>
      </c>
      <c r="BT119" s="2" t="str">
        <f t="shared" si="117"/>
        <v/>
      </c>
      <c r="BU119" s="2" t="str">
        <f t="shared" si="118"/>
        <v/>
      </c>
      <c r="BV119" s="2" t="str">
        <f t="shared" si="119"/>
        <v/>
      </c>
      <c r="BW119" s="2" t="str">
        <f t="shared" si="120"/>
        <v/>
      </c>
      <c r="BX119" s="2" t="str">
        <f t="shared" si="121"/>
        <v/>
      </c>
      <c r="BY119" s="2" t="str">
        <f t="shared" si="122"/>
        <v/>
      </c>
      <c r="BZ119" s="2" t="str">
        <f t="shared" si="123"/>
        <v/>
      </c>
      <c r="CA119" s="2" t="str">
        <f t="shared" si="124"/>
        <v/>
      </c>
      <c r="CB119" s="2" t="str">
        <f t="shared" si="145"/>
        <v/>
      </c>
      <c r="CC119" s="2" t="str">
        <f t="shared" si="125"/>
        <v/>
      </c>
      <c r="CD119" s="2" t="str">
        <f t="shared" si="126"/>
        <v/>
      </c>
      <c r="CE119" s="2" t="str">
        <f t="shared" si="127"/>
        <v/>
      </c>
      <c r="CF119" s="2" t="str">
        <f t="shared" si="128"/>
        <v/>
      </c>
      <c r="CG119" s="2" t="str">
        <f t="shared" si="129"/>
        <v/>
      </c>
      <c r="CH119" s="2" t="str">
        <f t="shared" si="130"/>
        <v/>
      </c>
      <c r="CI119" s="2" t="str">
        <f t="shared" si="131"/>
        <v/>
      </c>
      <c r="CJ119" s="2" t="str">
        <f t="shared" si="132"/>
        <v/>
      </c>
      <c r="CK119" s="2" t="str">
        <f t="shared" si="133"/>
        <v/>
      </c>
      <c r="CL119" s="2" t="str">
        <f t="shared" si="134"/>
        <v/>
      </c>
      <c r="CM119" s="2" t="str">
        <f t="shared" si="135"/>
        <v/>
      </c>
      <c r="CN119" s="2" t="str">
        <f t="shared" si="136"/>
        <v/>
      </c>
      <c r="CO119" s="2" t="str">
        <f t="shared" si="137"/>
        <v/>
      </c>
      <c r="CP119" s="2" t="str">
        <f t="shared" si="138"/>
        <v/>
      </c>
      <c r="CQ119" s="2" t="str">
        <f t="shared" si="139"/>
        <v/>
      </c>
      <c r="CR119" s="2" t="str">
        <f t="shared" si="140"/>
        <v/>
      </c>
      <c r="CS119" s="2" t="str">
        <f t="shared" si="141"/>
        <v/>
      </c>
      <c r="CT119" s="2" t="str">
        <f t="shared" si="142"/>
        <v/>
      </c>
      <c r="CU119" s="2" t="str">
        <f t="shared" si="143"/>
        <v/>
      </c>
      <c r="CV119" s="2" t="str">
        <f t="shared" si="144"/>
        <v/>
      </c>
      <c r="CW119" s="2">
        <f t="shared" si="114"/>
        <v>0</v>
      </c>
      <c r="CZ119" s="5">
        <f>SUM(BS119:CV119)</f>
        <v>0</v>
      </c>
    </row>
    <row r="120" spans="70:108" x14ac:dyDescent="0.35">
      <c r="BR120" s="3" t="s">
        <v>6505</v>
      </c>
      <c r="BS120" s="2" t="str">
        <f t="shared" si="116"/>
        <v/>
      </c>
      <c r="BT120" s="2" t="str">
        <f t="shared" si="117"/>
        <v/>
      </c>
      <c r="BU120" s="2" t="str">
        <f t="shared" si="118"/>
        <v/>
      </c>
      <c r="BV120" s="2" t="str">
        <f t="shared" si="119"/>
        <v/>
      </c>
      <c r="BW120" s="2" t="str">
        <f t="shared" si="120"/>
        <v/>
      </c>
      <c r="BX120" s="2" t="str">
        <f t="shared" si="121"/>
        <v/>
      </c>
      <c r="BY120" s="2" t="str">
        <f t="shared" si="122"/>
        <v/>
      </c>
      <c r="BZ120" s="2" t="str">
        <f t="shared" si="123"/>
        <v/>
      </c>
      <c r="CA120" s="2" t="str">
        <f t="shared" si="124"/>
        <v/>
      </c>
      <c r="CB120" s="2" t="str">
        <f t="shared" si="145"/>
        <v/>
      </c>
      <c r="CC120" s="2" t="str">
        <f t="shared" si="125"/>
        <v/>
      </c>
      <c r="CD120" s="2" t="str">
        <f t="shared" si="126"/>
        <v/>
      </c>
      <c r="CE120" s="2" t="str">
        <f t="shared" si="127"/>
        <v/>
      </c>
      <c r="CF120" s="2" t="str">
        <f t="shared" si="128"/>
        <v/>
      </c>
      <c r="CG120" s="2" t="str">
        <f t="shared" si="129"/>
        <v/>
      </c>
      <c r="CH120" s="2" t="str">
        <f t="shared" si="130"/>
        <v/>
      </c>
      <c r="CI120" s="2" t="str">
        <f t="shared" si="131"/>
        <v/>
      </c>
      <c r="CJ120" s="2" t="str">
        <f t="shared" si="132"/>
        <v/>
      </c>
      <c r="CK120" s="2" t="str">
        <f t="shared" si="133"/>
        <v/>
      </c>
      <c r="CL120" s="2" t="str">
        <f t="shared" si="134"/>
        <v/>
      </c>
      <c r="CM120" s="2" t="str">
        <f t="shared" si="135"/>
        <v/>
      </c>
      <c r="CN120" s="2" t="str">
        <f t="shared" si="136"/>
        <v/>
      </c>
      <c r="CO120" s="2" t="str">
        <f t="shared" si="137"/>
        <v/>
      </c>
      <c r="CP120" s="2" t="str">
        <f t="shared" si="138"/>
        <v/>
      </c>
      <c r="CQ120" s="2" t="str">
        <f t="shared" si="139"/>
        <v/>
      </c>
      <c r="CR120" s="2" t="str">
        <f t="shared" si="140"/>
        <v/>
      </c>
      <c r="CS120" s="2" t="str">
        <f t="shared" si="141"/>
        <v/>
      </c>
      <c r="CT120" s="2" t="str">
        <f t="shared" si="142"/>
        <v/>
      </c>
      <c r="CU120" s="2" t="str">
        <f t="shared" si="143"/>
        <v/>
      </c>
      <c r="CV120" s="2" t="str">
        <f t="shared" si="144"/>
        <v/>
      </c>
      <c r="CW120" s="2">
        <f t="shared" si="114"/>
        <v>0</v>
      </c>
      <c r="DA120" s="5">
        <f>SUM(BS120:CV120)</f>
        <v>0</v>
      </c>
    </row>
    <row r="121" spans="70:108" x14ac:dyDescent="0.35">
      <c r="BR121" s="3" t="s">
        <v>6506</v>
      </c>
      <c r="BS121" s="2" t="str">
        <f t="shared" si="116"/>
        <v/>
      </c>
      <c r="BT121" s="2" t="str">
        <f t="shared" si="117"/>
        <v/>
      </c>
      <c r="BU121" s="2" t="str">
        <f t="shared" si="118"/>
        <v/>
      </c>
      <c r="BV121" s="2" t="str">
        <f t="shared" si="119"/>
        <v/>
      </c>
      <c r="BW121" s="2" t="str">
        <f t="shared" si="120"/>
        <v/>
      </c>
      <c r="BX121" s="2" t="str">
        <f t="shared" si="121"/>
        <v/>
      </c>
      <c r="BY121" s="2" t="str">
        <f t="shared" si="122"/>
        <v/>
      </c>
      <c r="BZ121" s="2" t="str">
        <f t="shared" si="123"/>
        <v/>
      </c>
      <c r="CA121" s="2" t="str">
        <f t="shared" si="124"/>
        <v/>
      </c>
      <c r="CB121" s="2" t="str">
        <f t="shared" si="145"/>
        <v/>
      </c>
      <c r="CC121" s="2" t="str">
        <f t="shared" si="125"/>
        <v/>
      </c>
      <c r="CD121" s="2" t="str">
        <f t="shared" si="126"/>
        <v/>
      </c>
      <c r="CE121" s="2" t="str">
        <f t="shared" si="127"/>
        <v/>
      </c>
      <c r="CF121" s="2" t="str">
        <f t="shared" si="128"/>
        <v/>
      </c>
      <c r="CG121" s="2" t="str">
        <f t="shared" si="129"/>
        <v/>
      </c>
      <c r="CH121" s="2" t="str">
        <f t="shared" si="130"/>
        <v/>
      </c>
      <c r="CI121" s="2" t="str">
        <f t="shared" si="131"/>
        <v/>
      </c>
      <c r="CJ121" s="2" t="str">
        <f t="shared" si="132"/>
        <v/>
      </c>
      <c r="CK121" s="2" t="str">
        <f t="shared" si="133"/>
        <v/>
      </c>
      <c r="CL121" s="2" t="str">
        <f t="shared" si="134"/>
        <v/>
      </c>
      <c r="CM121" s="2" t="str">
        <f t="shared" si="135"/>
        <v/>
      </c>
      <c r="CN121" s="2" t="str">
        <f t="shared" si="136"/>
        <v/>
      </c>
      <c r="CO121" s="2" t="str">
        <f t="shared" si="137"/>
        <v/>
      </c>
      <c r="CP121" s="2" t="str">
        <f t="shared" si="138"/>
        <v/>
      </c>
      <c r="CQ121" s="2" t="str">
        <f t="shared" si="139"/>
        <v/>
      </c>
      <c r="CR121" s="2" t="str">
        <f t="shared" si="140"/>
        <v/>
      </c>
      <c r="CS121" s="2" t="str">
        <f t="shared" si="141"/>
        <v/>
      </c>
      <c r="CT121" s="2" t="str">
        <f t="shared" si="142"/>
        <v/>
      </c>
      <c r="CU121" s="2" t="str">
        <f t="shared" si="143"/>
        <v/>
      </c>
      <c r="CV121" s="2" t="str">
        <f t="shared" si="144"/>
        <v/>
      </c>
      <c r="CW121" s="2">
        <f t="shared" si="114"/>
        <v>0</v>
      </c>
      <c r="DB121" s="5">
        <f>SUM(BS121:CV121)</f>
        <v>0</v>
      </c>
    </row>
    <row r="122" spans="70:108" x14ac:dyDescent="0.35">
      <c r="BR122" s="3" t="s">
        <v>6507</v>
      </c>
      <c r="BS122" s="2" t="str">
        <f t="shared" si="116"/>
        <v/>
      </c>
      <c r="BT122" s="2" t="str">
        <f t="shared" si="117"/>
        <v/>
      </c>
      <c r="BU122" s="2" t="str">
        <f t="shared" si="118"/>
        <v/>
      </c>
      <c r="BV122" s="2" t="str">
        <f t="shared" si="119"/>
        <v/>
      </c>
      <c r="BW122" s="2" t="str">
        <f t="shared" si="120"/>
        <v/>
      </c>
      <c r="BX122" s="2" t="str">
        <f t="shared" si="121"/>
        <v/>
      </c>
      <c r="BY122" s="2" t="str">
        <f t="shared" si="122"/>
        <v/>
      </c>
      <c r="BZ122" s="2" t="str">
        <f t="shared" si="123"/>
        <v/>
      </c>
      <c r="CA122" s="2" t="str">
        <f t="shared" si="124"/>
        <v/>
      </c>
      <c r="CB122" s="2" t="str">
        <f t="shared" si="145"/>
        <v/>
      </c>
      <c r="CC122" s="2" t="str">
        <f t="shared" si="125"/>
        <v/>
      </c>
      <c r="CD122" s="2" t="str">
        <f t="shared" si="126"/>
        <v/>
      </c>
      <c r="CE122" s="2" t="str">
        <f t="shared" si="127"/>
        <v/>
      </c>
      <c r="CF122" s="2" t="str">
        <f t="shared" si="128"/>
        <v/>
      </c>
      <c r="CG122" s="2" t="str">
        <f t="shared" si="129"/>
        <v/>
      </c>
      <c r="CH122" s="2" t="str">
        <f t="shared" si="130"/>
        <v/>
      </c>
      <c r="CI122" s="2" t="str">
        <f t="shared" si="131"/>
        <v/>
      </c>
      <c r="CJ122" s="2" t="str">
        <f t="shared" si="132"/>
        <v/>
      </c>
      <c r="CK122" s="2" t="str">
        <f t="shared" si="133"/>
        <v/>
      </c>
      <c r="CL122" s="2" t="str">
        <f t="shared" si="134"/>
        <v/>
      </c>
      <c r="CM122" s="2" t="str">
        <f t="shared" si="135"/>
        <v/>
      </c>
      <c r="CN122" s="2" t="str">
        <f t="shared" si="136"/>
        <v/>
      </c>
      <c r="CO122" s="2" t="str">
        <f t="shared" si="137"/>
        <v/>
      </c>
      <c r="CP122" s="2" t="str">
        <f t="shared" si="138"/>
        <v/>
      </c>
      <c r="CQ122" s="2" t="str">
        <f t="shared" si="139"/>
        <v/>
      </c>
      <c r="CR122" s="2" t="str">
        <f t="shared" si="140"/>
        <v/>
      </c>
      <c r="CS122" s="2" t="str">
        <f t="shared" si="141"/>
        <v/>
      </c>
      <c r="CT122" s="2" t="str">
        <f t="shared" si="142"/>
        <v/>
      </c>
      <c r="CU122" s="2" t="str">
        <f t="shared" si="143"/>
        <v/>
      </c>
      <c r="CV122" s="2" t="str">
        <f t="shared" si="144"/>
        <v/>
      </c>
      <c r="CW122" s="2">
        <f t="shared" si="114"/>
        <v>0</v>
      </c>
      <c r="DC122" s="5">
        <f>SUM(BS122:CV122)</f>
        <v>0</v>
      </c>
    </row>
    <row r="123" spans="70:108" x14ac:dyDescent="0.35">
      <c r="BR123" s="3" t="s">
        <v>6508</v>
      </c>
      <c r="BS123" s="2" t="str">
        <f t="shared" si="116"/>
        <v/>
      </c>
      <c r="BT123" s="2" t="str">
        <f t="shared" si="117"/>
        <v/>
      </c>
      <c r="BU123" s="2" t="str">
        <f t="shared" si="118"/>
        <v/>
      </c>
      <c r="BV123" s="2" t="str">
        <f t="shared" si="119"/>
        <v/>
      </c>
      <c r="BW123" s="2" t="str">
        <f t="shared" si="120"/>
        <v/>
      </c>
      <c r="BX123" s="2" t="str">
        <f t="shared" si="121"/>
        <v/>
      </c>
      <c r="BY123" s="2" t="str">
        <f t="shared" si="122"/>
        <v/>
      </c>
      <c r="BZ123" s="2" t="str">
        <f t="shared" si="123"/>
        <v/>
      </c>
      <c r="CA123" s="2" t="str">
        <f t="shared" si="124"/>
        <v/>
      </c>
      <c r="CB123" s="2" t="str">
        <f t="shared" si="145"/>
        <v/>
      </c>
      <c r="CC123" s="2" t="str">
        <f t="shared" si="125"/>
        <v/>
      </c>
      <c r="CD123" s="2" t="str">
        <f t="shared" si="126"/>
        <v/>
      </c>
      <c r="CE123" s="2" t="str">
        <f t="shared" si="127"/>
        <v/>
      </c>
      <c r="CF123" s="2" t="str">
        <f t="shared" si="128"/>
        <v/>
      </c>
      <c r="CG123" s="2" t="str">
        <f t="shared" si="129"/>
        <v/>
      </c>
      <c r="CH123" s="2" t="str">
        <f t="shared" si="130"/>
        <v/>
      </c>
      <c r="CI123" s="2" t="str">
        <f t="shared" si="131"/>
        <v/>
      </c>
      <c r="CJ123" s="2" t="str">
        <f t="shared" si="132"/>
        <v/>
      </c>
      <c r="CK123" s="2" t="str">
        <f t="shared" si="133"/>
        <v/>
      </c>
      <c r="CL123" s="2" t="str">
        <f t="shared" si="134"/>
        <v/>
      </c>
      <c r="CM123" s="2" t="str">
        <f t="shared" si="135"/>
        <v/>
      </c>
      <c r="CN123" s="2" t="str">
        <f t="shared" si="136"/>
        <v/>
      </c>
      <c r="CO123" s="2" t="str">
        <f t="shared" si="137"/>
        <v/>
      </c>
      <c r="CP123" s="2" t="str">
        <f t="shared" si="138"/>
        <v/>
      </c>
      <c r="CQ123" s="2" t="str">
        <f t="shared" si="139"/>
        <v/>
      </c>
      <c r="CR123" s="2" t="str">
        <f t="shared" si="140"/>
        <v/>
      </c>
      <c r="CS123" s="2" t="str">
        <f t="shared" si="141"/>
        <v/>
      </c>
      <c r="CT123" s="2" t="str">
        <f t="shared" si="142"/>
        <v/>
      </c>
      <c r="CU123" s="2" t="str">
        <f t="shared" si="143"/>
        <v/>
      </c>
      <c r="CV123" s="2" t="str">
        <f t="shared" si="144"/>
        <v/>
      </c>
      <c r="CW123" s="2">
        <f t="shared" si="114"/>
        <v>0</v>
      </c>
      <c r="DD123" s="5">
        <f>SUM(BS123:CV123)</f>
        <v>0</v>
      </c>
    </row>
    <row r="124" spans="70:108" x14ac:dyDescent="0.35">
      <c r="BR124" s="3" t="s">
        <v>6509</v>
      </c>
      <c r="BS124" s="2" t="str">
        <f t="shared" si="116"/>
        <v/>
      </c>
      <c r="BT124" s="2" t="str">
        <f t="shared" si="117"/>
        <v/>
      </c>
      <c r="BU124" s="2" t="str">
        <f t="shared" si="118"/>
        <v/>
      </c>
      <c r="BV124" s="2" t="str">
        <f t="shared" si="119"/>
        <v/>
      </c>
      <c r="BW124" s="2" t="str">
        <f t="shared" si="120"/>
        <v/>
      </c>
      <c r="BX124" s="2" t="str">
        <f t="shared" si="121"/>
        <v/>
      </c>
      <c r="BY124" s="2" t="str">
        <f t="shared" si="122"/>
        <v/>
      </c>
      <c r="BZ124" s="2" t="str">
        <f t="shared" si="123"/>
        <v/>
      </c>
      <c r="CA124" s="2" t="str">
        <f t="shared" si="124"/>
        <v/>
      </c>
      <c r="CB124" s="2" t="str">
        <f t="shared" si="145"/>
        <v/>
      </c>
      <c r="CC124" s="2" t="str">
        <f t="shared" si="125"/>
        <v/>
      </c>
      <c r="CD124" s="2" t="str">
        <f t="shared" si="126"/>
        <v/>
      </c>
      <c r="CE124" s="2" t="str">
        <f t="shared" si="127"/>
        <v/>
      </c>
      <c r="CF124" s="2" t="str">
        <f t="shared" si="128"/>
        <v/>
      </c>
      <c r="CG124" s="2" t="str">
        <f t="shared" si="129"/>
        <v/>
      </c>
      <c r="CH124" s="2" t="str">
        <f t="shared" si="130"/>
        <v/>
      </c>
      <c r="CI124" s="2" t="str">
        <f t="shared" si="131"/>
        <v/>
      </c>
      <c r="CJ124" s="2" t="str">
        <f t="shared" si="132"/>
        <v/>
      </c>
      <c r="CK124" s="2" t="str">
        <f t="shared" si="133"/>
        <v/>
      </c>
      <c r="CL124" s="2" t="str">
        <f t="shared" si="134"/>
        <v/>
      </c>
      <c r="CM124" s="2" t="str">
        <f t="shared" si="135"/>
        <v/>
      </c>
      <c r="CN124" s="2" t="str">
        <f t="shared" si="136"/>
        <v/>
      </c>
      <c r="CO124" s="2" t="str">
        <f t="shared" si="137"/>
        <v/>
      </c>
      <c r="CP124" s="2" t="str">
        <f t="shared" si="138"/>
        <v/>
      </c>
      <c r="CQ124" s="2" t="str">
        <f t="shared" si="139"/>
        <v/>
      </c>
      <c r="CR124" s="2" t="str">
        <f t="shared" si="140"/>
        <v/>
      </c>
      <c r="CS124" s="2" t="str">
        <f t="shared" si="141"/>
        <v/>
      </c>
      <c r="CT124" s="2" t="str">
        <f t="shared" si="142"/>
        <v/>
      </c>
      <c r="CU124" s="2" t="str">
        <f t="shared" si="143"/>
        <v/>
      </c>
      <c r="CV124" s="2" t="str">
        <f t="shared" si="144"/>
        <v/>
      </c>
      <c r="CW124" s="2">
        <f t="shared" si="114"/>
        <v>0</v>
      </c>
      <c r="CX124" s="5">
        <f t="shared" ref="CX124:CX129" si="146">SUM(BS124:CV124)</f>
        <v>0</v>
      </c>
      <c r="CY124" s="5">
        <f>SUM(BS124:CV124)</f>
        <v>0</v>
      </c>
    </row>
    <row r="125" spans="70:108" x14ac:dyDescent="0.35">
      <c r="BR125" s="3" t="s">
        <v>6510</v>
      </c>
      <c r="BS125" s="2" t="str">
        <f t="shared" si="116"/>
        <v/>
      </c>
      <c r="BT125" s="2" t="str">
        <f t="shared" si="117"/>
        <v/>
      </c>
      <c r="BU125" s="2" t="str">
        <f t="shared" si="118"/>
        <v/>
      </c>
      <c r="BV125" s="2" t="str">
        <f t="shared" si="119"/>
        <v/>
      </c>
      <c r="BW125" s="2" t="str">
        <f t="shared" si="120"/>
        <v/>
      </c>
      <c r="BX125" s="2" t="str">
        <f t="shared" si="121"/>
        <v/>
      </c>
      <c r="BY125" s="2" t="str">
        <f t="shared" si="122"/>
        <v/>
      </c>
      <c r="BZ125" s="2" t="str">
        <f t="shared" si="123"/>
        <v/>
      </c>
      <c r="CA125" s="2" t="str">
        <f t="shared" si="124"/>
        <v/>
      </c>
      <c r="CB125" s="2" t="str">
        <f t="shared" si="145"/>
        <v/>
      </c>
      <c r="CC125" s="2" t="str">
        <f t="shared" si="125"/>
        <v/>
      </c>
      <c r="CD125" s="2" t="str">
        <f t="shared" si="126"/>
        <v/>
      </c>
      <c r="CE125" s="2" t="str">
        <f t="shared" si="127"/>
        <v/>
      </c>
      <c r="CF125" s="2" t="str">
        <f t="shared" si="128"/>
        <v/>
      </c>
      <c r="CG125" s="2" t="str">
        <f t="shared" si="129"/>
        <v/>
      </c>
      <c r="CH125" s="2" t="str">
        <f t="shared" si="130"/>
        <v/>
      </c>
      <c r="CI125" s="2" t="str">
        <f t="shared" si="131"/>
        <v/>
      </c>
      <c r="CJ125" s="2" t="str">
        <f t="shared" si="132"/>
        <v/>
      </c>
      <c r="CK125" s="2" t="str">
        <f t="shared" si="133"/>
        <v/>
      </c>
      <c r="CL125" s="2" t="str">
        <f t="shared" si="134"/>
        <v/>
      </c>
      <c r="CM125" s="2" t="str">
        <f t="shared" si="135"/>
        <v/>
      </c>
      <c r="CN125" s="2" t="str">
        <f t="shared" si="136"/>
        <v/>
      </c>
      <c r="CO125" s="2" t="str">
        <f t="shared" si="137"/>
        <v/>
      </c>
      <c r="CP125" s="2" t="str">
        <f t="shared" si="138"/>
        <v/>
      </c>
      <c r="CQ125" s="2" t="str">
        <f t="shared" si="139"/>
        <v/>
      </c>
      <c r="CR125" s="2" t="str">
        <f t="shared" si="140"/>
        <v/>
      </c>
      <c r="CS125" s="2" t="str">
        <f t="shared" si="141"/>
        <v/>
      </c>
      <c r="CT125" s="2" t="str">
        <f t="shared" si="142"/>
        <v/>
      </c>
      <c r="CU125" s="2" t="str">
        <f t="shared" si="143"/>
        <v/>
      </c>
      <c r="CV125" s="2" t="str">
        <f t="shared" si="144"/>
        <v/>
      </c>
      <c r="CW125" s="2">
        <f t="shared" si="114"/>
        <v>0</v>
      </c>
      <c r="CX125" s="5">
        <f t="shared" si="146"/>
        <v>0</v>
      </c>
      <c r="CZ125" s="5">
        <f>SUM(BS125:CV125)</f>
        <v>0</v>
      </c>
    </row>
    <row r="126" spans="70:108" x14ac:dyDescent="0.35">
      <c r="BR126" s="3" t="s">
        <v>6511</v>
      </c>
      <c r="BS126" s="2" t="str">
        <f t="shared" si="116"/>
        <v/>
      </c>
      <c r="BT126" s="2" t="str">
        <f t="shared" si="117"/>
        <v/>
      </c>
      <c r="BU126" s="2" t="str">
        <f t="shared" si="118"/>
        <v/>
      </c>
      <c r="BV126" s="2" t="str">
        <f t="shared" si="119"/>
        <v/>
      </c>
      <c r="BW126" s="2" t="str">
        <f t="shared" si="120"/>
        <v/>
      </c>
      <c r="BX126" s="2" t="str">
        <f t="shared" si="121"/>
        <v/>
      </c>
      <c r="BY126" s="2" t="str">
        <f t="shared" si="122"/>
        <v/>
      </c>
      <c r="BZ126" s="2" t="str">
        <f t="shared" si="123"/>
        <v/>
      </c>
      <c r="CA126" s="2" t="str">
        <f t="shared" si="124"/>
        <v/>
      </c>
      <c r="CB126" s="2" t="str">
        <f t="shared" si="145"/>
        <v/>
      </c>
      <c r="CC126" s="2" t="str">
        <f t="shared" si="125"/>
        <v/>
      </c>
      <c r="CD126" s="2" t="str">
        <f t="shared" si="126"/>
        <v/>
      </c>
      <c r="CE126" s="2" t="str">
        <f t="shared" si="127"/>
        <v/>
      </c>
      <c r="CF126" s="2" t="str">
        <f t="shared" si="128"/>
        <v/>
      </c>
      <c r="CG126" s="2" t="str">
        <f t="shared" si="129"/>
        <v/>
      </c>
      <c r="CH126" s="2" t="str">
        <f t="shared" si="130"/>
        <v/>
      </c>
      <c r="CI126" s="2" t="str">
        <f t="shared" si="131"/>
        <v/>
      </c>
      <c r="CJ126" s="2" t="str">
        <f t="shared" si="132"/>
        <v/>
      </c>
      <c r="CK126" s="2" t="str">
        <f t="shared" si="133"/>
        <v/>
      </c>
      <c r="CL126" s="2" t="str">
        <f t="shared" si="134"/>
        <v/>
      </c>
      <c r="CM126" s="2" t="str">
        <f t="shared" si="135"/>
        <v/>
      </c>
      <c r="CN126" s="2" t="str">
        <f t="shared" si="136"/>
        <v/>
      </c>
      <c r="CO126" s="2" t="str">
        <f t="shared" si="137"/>
        <v/>
      </c>
      <c r="CP126" s="2" t="str">
        <f t="shared" si="138"/>
        <v/>
      </c>
      <c r="CQ126" s="2" t="str">
        <f t="shared" si="139"/>
        <v/>
      </c>
      <c r="CR126" s="2" t="str">
        <f t="shared" si="140"/>
        <v/>
      </c>
      <c r="CS126" s="2" t="str">
        <f t="shared" si="141"/>
        <v/>
      </c>
      <c r="CT126" s="2" t="str">
        <f t="shared" si="142"/>
        <v/>
      </c>
      <c r="CU126" s="2" t="str">
        <f t="shared" si="143"/>
        <v/>
      </c>
      <c r="CV126" s="2" t="str">
        <f t="shared" si="144"/>
        <v/>
      </c>
      <c r="CW126" s="2">
        <f t="shared" si="114"/>
        <v>0</v>
      </c>
      <c r="CX126" s="5">
        <f t="shared" si="146"/>
        <v>0</v>
      </c>
      <c r="DA126" s="5">
        <f>SUM(BS126:CV126)</f>
        <v>0</v>
      </c>
    </row>
    <row r="127" spans="70:108" x14ac:dyDescent="0.35">
      <c r="BR127" s="3" t="s">
        <v>6512</v>
      </c>
      <c r="BS127" s="2" t="str">
        <f t="shared" si="116"/>
        <v/>
      </c>
      <c r="BT127" s="2" t="str">
        <f t="shared" si="117"/>
        <v/>
      </c>
      <c r="BU127" s="2" t="str">
        <f t="shared" si="118"/>
        <v/>
      </c>
      <c r="BV127" s="2" t="str">
        <f t="shared" si="119"/>
        <v/>
      </c>
      <c r="BW127" s="2" t="str">
        <f t="shared" si="120"/>
        <v/>
      </c>
      <c r="BX127" s="2" t="str">
        <f t="shared" si="121"/>
        <v/>
      </c>
      <c r="BY127" s="2" t="str">
        <f t="shared" si="122"/>
        <v/>
      </c>
      <c r="BZ127" s="2" t="str">
        <f t="shared" si="123"/>
        <v/>
      </c>
      <c r="CA127" s="2" t="str">
        <f t="shared" si="124"/>
        <v/>
      </c>
      <c r="CB127" s="2" t="str">
        <f t="shared" si="145"/>
        <v/>
      </c>
      <c r="CC127" s="2" t="str">
        <f t="shared" si="125"/>
        <v/>
      </c>
      <c r="CD127" s="2" t="str">
        <f t="shared" si="126"/>
        <v/>
      </c>
      <c r="CE127" s="2" t="str">
        <f t="shared" si="127"/>
        <v/>
      </c>
      <c r="CF127" s="2" t="str">
        <f t="shared" si="128"/>
        <v/>
      </c>
      <c r="CG127" s="2" t="str">
        <f t="shared" si="129"/>
        <v/>
      </c>
      <c r="CH127" s="2" t="str">
        <f t="shared" si="130"/>
        <v/>
      </c>
      <c r="CI127" s="2" t="str">
        <f t="shared" si="131"/>
        <v/>
      </c>
      <c r="CJ127" s="2" t="str">
        <f t="shared" si="132"/>
        <v/>
      </c>
      <c r="CK127" s="2" t="str">
        <f t="shared" si="133"/>
        <v/>
      </c>
      <c r="CL127" s="2" t="str">
        <f t="shared" si="134"/>
        <v/>
      </c>
      <c r="CM127" s="2" t="str">
        <f t="shared" si="135"/>
        <v/>
      </c>
      <c r="CN127" s="2" t="str">
        <f t="shared" si="136"/>
        <v/>
      </c>
      <c r="CO127" s="2" t="str">
        <f t="shared" si="137"/>
        <v/>
      </c>
      <c r="CP127" s="2" t="str">
        <f t="shared" si="138"/>
        <v/>
      </c>
      <c r="CQ127" s="2" t="str">
        <f t="shared" si="139"/>
        <v/>
      </c>
      <c r="CR127" s="2" t="str">
        <f t="shared" si="140"/>
        <v/>
      </c>
      <c r="CS127" s="2" t="str">
        <f t="shared" si="141"/>
        <v/>
      </c>
      <c r="CT127" s="2" t="str">
        <f t="shared" si="142"/>
        <v/>
      </c>
      <c r="CU127" s="2" t="str">
        <f t="shared" si="143"/>
        <v/>
      </c>
      <c r="CV127" s="2" t="str">
        <f t="shared" si="144"/>
        <v/>
      </c>
      <c r="CW127" s="2">
        <f t="shared" si="114"/>
        <v>0</v>
      </c>
      <c r="CX127" s="5">
        <f t="shared" si="146"/>
        <v>0</v>
      </c>
      <c r="DB127" s="5">
        <f>SUM(BS127:CV127)</f>
        <v>0</v>
      </c>
    </row>
    <row r="128" spans="70:108" x14ac:dyDescent="0.35">
      <c r="BR128" s="3" t="s">
        <v>6513</v>
      </c>
      <c r="BS128" s="2" t="str">
        <f t="shared" si="116"/>
        <v/>
      </c>
      <c r="BT128" s="2" t="str">
        <f t="shared" si="117"/>
        <v/>
      </c>
      <c r="BU128" s="2" t="str">
        <f t="shared" si="118"/>
        <v/>
      </c>
      <c r="BV128" s="2" t="str">
        <f t="shared" si="119"/>
        <v/>
      </c>
      <c r="BW128" s="2" t="str">
        <f t="shared" si="120"/>
        <v/>
      </c>
      <c r="BX128" s="2" t="str">
        <f t="shared" si="121"/>
        <v/>
      </c>
      <c r="BY128" s="2" t="str">
        <f t="shared" si="122"/>
        <v/>
      </c>
      <c r="BZ128" s="2" t="str">
        <f t="shared" si="123"/>
        <v/>
      </c>
      <c r="CA128" s="2" t="str">
        <f t="shared" si="124"/>
        <v/>
      </c>
      <c r="CB128" s="2" t="str">
        <f t="shared" si="145"/>
        <v/>
      </c>
      <c r="CC128" s="2" t="str">
        <f t="shared" si="125"/>
        <v/>
      </c>
      <c r="CD128" s="2" t="str">
        <f t="shared" si="126"/>
        <v/>
      </c>
      <c r="CE128" s="2" t="str">
        <f t="shared" si="127"/>
        <v/>
      </c>
      <c r="CF128" s="2" t="str">
        <f t="shared" si="128"/>
        <v/>
      </c>
      <c r="CG128" s="2" t="str">
        <f t="shared" si="129"/>
        <v/>
      </c>
      <c r="CH128" s="2" t="str">
        <f t="shared" si="130"/>
        <v/>
      </c>
      <c r="CI128" s="2" t="str">
        <f t="shared" si="131"/>
        <v/>
      </c>
      <c r="CJ128" s="2" t="str">
        <f t="shared" si="132"/>
        <v/>
      </c>
      <c r="CK128" s="2" t="str">
        <f t="shared" si="133"/>
        <v/>
      </c>
      <c r="CL128" s="2" t="str">
        <f t="shared" si="134"/>
        <v/>
      </c>
      <c r="CM128" s="2" t="str">
        <f t="shared" si="135"/>
        <v/>
      </c>
      <c r="CN128" s="2" t="str">
        <f t="shared" si="136"/>
        <v/>
      </c>
      <c r="CO128" s="2" t="str">
        <f t="shared" si="137"/>
        <v/>
      </c>
      <c r="CP128" s="2" t="str">
        <f t="shared" si="138"/>
        <v/>
      </c>
      <c r="CQ128" s="2" t="str">
        <f t="shared" si="139"/>
        <v/>
      </c>
      <c r="CR128" s="2" t="str">
        <f t="shared" si="140"/>
        <v/>
      </c>
      <c r="CS128" s="2" t="str">
        <f t="shared" si="141"/>
        <v/>
      </c>
      <c r="CT128" s="2" t="str">
        <f t="shared" si="142"/>
        <v/>
      </c>
      <c r="CU128" s="2" t="str">
        <f t="shared" si="143"/>
        <v/>
      </c>
      <c r="CV128" s="2" t="str">
        <f t="shared" si="144"/>
        <v/>
      </c>
      <c r="CW128" s="2">
        <f t="shared" si="114"/>
        <v>0</v>
      </c>
      <c r="CX128" s="5">
        <f t="shared" si="146"/>
        <v>0</v>
      </c>
      <c r="DC128" s="5">
        <f>SUM(BS128:CV128)</f>
        <v>0</v>
      </c>
    </row>
    <row r="129" spans="70:108" x14ac:dyDescent="0.35">
      <c r="BR129" s="3" t="s">
        <v>6514</v>
      </c>
      <c r="BS129" s="2" t="str">
        <f t="shared" si="116"/>
        <v/>
      </c>
      <c r="BT129" s="2" t="str">
        <f t="shared" si="117"/>
        <v/>
      </c>
      <c r="BU129" s="2" t="str">
        <f t="shared" si="118"/>
        <v/>
      </c>
      <c r="BV129" s="2" t="str">
        <f t="shared" si="119"/>
        <v/>
      </c>
      <c r="BW129" s="2" t="str">
        <f t="shared" si="120"/>
        <v/>
      </c>
      <c r="BX129" s="2" t="str">
        <f t="shared" si="121"/>
        <v/>
      </c>
      <c r="BY129" s="2" t="str">
        <f t="shared" si="122"/>
        <v/>
      </c>
      <c r="BZ129" s="2" t="str">
        <f t="shared" si="123"/>
        <v/>
      </c>
      <c r="CA129" s="2" t="str">
        <f t="shared" si="124"/>
        <v/>
      </c>
      <c r="CB129" s="2" t="str">
        <f t="shared" si="145"/>
        <v/>
      </c>
      <c r="CC129" s="2" t="str">
        <f t="shared" si="125"/>
        <v/>
      </c>
      <c r="CD129" s="2" t="str">
        <f t="shared" si="126"/>
        <v/>
      </c>
      <c r="CE129" s="2" t="str">
        <f t="shared" si="127"/>
        <v/>
      </c>
      <c r="CF129" s="2" t="str">
        <f t="shared" si="128"/>
        <v/>
      </c>
      <c r="CG129" s="2" t="str">
        <f t="shared" si="129"/>
        <v/>
      </c>
      <c r="CH129" s="2" t="str">
        <f t="shared" si="130"/>
        <v/>
      </c>
      <c r="CI129" s="2" t="str">
        <f t="shared" si="131"/>
        <v/>
      </c>
      <c r="CJ129" s="2" t="str">
        <f t="shared" si="132"/>
        <v/>
      </c>
      <c r="CK129" s="2" t="str">
        <f t="shared" si="133"/>
        <v/>
      </c>
      <c r="CL129" s="2" t="str">
        <f t="shared" si="134"/>
        <v/>
      </c>
      <c r="CM129" s="2" t="str">
        <f t="shared" si="135"/>
        <v/>
      </c>
      <c r="CN129" s="2" t="str">
        <f t="shared" si="136"/>
        <v/>
      </c>
      <c r="CO129" s="2" t="str">
        <f t="shared" si="137"/>
        <v/>
      </c>
      <c r="CP129" s="2" t="str">
        <f t="shared" si="138"/>
        <v/>
      </c>
      <c r="CQ129" s="2" t="str">
        <f t="shared" si="139"/>
        <v/>
      </c>
      <c r="CR129" s="2" t="str">
        <f t="shared" si="140"/>
        <v/>
      </c>
      <c r="CS129" s="2" t="str">
        <f t="shared" si="141"/>
        <v/>
      </c>
      <c r="CT129" s="2" t="str">
        <f t="shared" si="142"/>
        <v/>
      </c>
      <c r="CU129" s="2" t="str">
        <f t="shared" si="143"/>
        <v/>
      </c>
      <c r="CV129" s="2" t="str">
        <f t="shared" si="144"/>
        <v/>
      </c>
      <c r="CW129" s="2">
        <f t="shared" si="114"/>
        <v>0</v>
      </c>
      <c r="CX129" s="5">
        <f t="shared" si="146"/>
        <v>0</v>
      </c>
      <c r="DD129" s="5">
        <f>SUM(BS129:CV129)</f>
        <v>0</v>
      </c>
    </row>
    <row r="130" spans="70:108" x14ac:dyDescent="0.35">
      <c r="BR130" s="3" t="s">
        <v>6515</v>
      </c>
      <c r="BS130" s="2" t="str">
        <f t="shared" si="116"/>
        <v/>
      </c>
      <c r="BT130" s="2" t="str">
        <f t="shared" si="117"/>
        <v/>
      </c>
      <c r="BU130" s="2" t="str">
        <f t="shared" si="118"/>
        <v/>
      </c>
      <c r="BV130" s="2" t="str">
        <f t="shared" si="119"/>
        <v/>
      </c>
      <c r="BW130" s="2" t="str">
        <f t="shared" si="120"/>
        <v/>
      </c>
      <c r="BX130" s="2" t="str">
        <f t="shared" si="121"/>
        <v/>
      </c>
      <c r="BY130" s="2" t="str">
        <f t="shared" si="122"/>
        <v/>
      </c>
      <c r="BZ130" s="2" t="str">
        <f t="shared" si="123"/>
        <v/>
      </c>
      <c r="CA130" s="2" t="str">
        <f t="shared" si="124"/>
        <v/>
      </c>
      <c r="CB130" s="2" t="str">
        <f t="shared" si="145"/>
        <v/>
      </c>
      <c r="CC130" s="2" t="str">
        <f t="shared" si="125"/>
        <v/>
      </c>
      <c r="CD130" s="2" t="str">
        <f t="shared" si="126"/>
        <v/>
      </c>
      <c r="CE130" s="2" t="str">
        <f t="shared" si="127"/>
        <v/>
      </c>
      <c r="CF130" s="2" t="str">
        <f t="shared" si="128"/>
        <v/>
      </c>
      <c r="CG130" s="2" t="str">
        <f t="shared" si="129"/>
        <v/>
      </c>
      <c r="CH130" s="2" t="str">
        <f t="shared" si="130"/>
        <v/>
      </c>
      <c r="CI130" s="2" t="str">
        <f t="shared" si="131"/>
        <v/>
      </c>
      <c r="CJ130" s="2" t="str">
        <f t="shared" si="132"/>
        <v/>
      </c>
      <c r="CK130" s="2" t="str">
        <f t="shared" si="133"/>
        <v/>
      </c>
      <c r="CL130" s="2" t="str">
        <f t="shared" si="134"/>
        <v/>
      </c>
      <c r="CM130" s="2" t="str">
        <f t="shared" si="135"/>
        <v/>
      </c>
      <c r="CN130" s="2" t="str">
        <f t="shared" si="136"/>
        <v/>
      </c>
      <c r="CO130" s="2" t="str">
        <f t="shared" si="137"/>
        <v/>
      </c>
      <c r="CP130" s="2" t="str">
        <f t="shared" si="138"/>
        <v/>
      </c>
      <c r="CQ130" s="2" t="str">
        <f t="shared" si="139"/>
        <v/>
      </c>
      <c r="CR130" s="2" t="str">
        <f t="shared" si="140"/>
        <v/>
      </c>
      <c r="CS130" s="2" t="str">
        <f t="shared" si="141"/>
        <v/>
      </c>
      <c r="CT130" s="2" t="str">
        <f t="shared" si="142"/>
        <v/>
      </c>
      <c r="CU130" s="2" t="str">
        <f t="shared" si="143"/>
        <v/>
      </c>
      <c r="CV130" s="2" t="str">
        <f t="shared" si="144"/>
        <v/>
      </c>
      <c r="CW130" s="2">
        <f t="shared" si="114"/>
        <v>0</v>
      </c>
      <c r="CY130" s="5">
        <f>SUM(BS130:CV130)</f>
        <v>0</v>
      </c>
      <c r="CZ130" s="5">
        <f>SUM(BS130:CV130)</f>
        <v>0</v>
      </c>
    </row>
    <row r="131" spans="70:108" x14ac:dyDescent="0.35">
      <c r="BR131" s="3" t="s">
        <v>6516</v>
      </c>
      <c r="BS131" s="2" t="str">
        <f t="shared" si="116"/>
        <v/>
      </c>
      <c r="BT131" s="2" t="str">
        <f t="shared" si="117"/>
        <v/>
      </c>
      <c r="BU131" s="2" t="str">
        <f t="shared" si="118"/>
        <v/>
      </c>
      <c r="BV131" s="2" t="str">
        <f t="shared" si="119"/>
        <v/>
      </c>
      <c r="BW131" s="2" t="str">
        <f t="shared" si="120"/>
        <v/>
      </c>
      <c r="BX131" s="2" t="str">
        <f t="shared" si="121"/>
        <v/>
      </c>
      <c r="BY131" s="2" t="str">
        <f t="shared" si="122"/>
        <v/>
      </c>
      <c r="BZ131" s="2" t="str">
        <f t="shared" si="123"/>
        <v/>
      </c>
      <c r="CA131" s="2" t="str">
        <f t="shared" si="124"/>
        <v/>
      </c>
      <c r="CB131" s="2" t="str">
        <f t="shared" si="145"/>
        <v/>
      </c>
      <c r="CC131" s="2" t="str">
        <f t="shared" si="125"/>
        <v/>
      </c>
      <c r="CD131" s="2" t="str">
        <f t="shared" si="126"/>
        <v/>
      </c>
      <c r="CE131" s="2" t="str">
        <f t="shared" si="127"/>
        <v/>
      </c>
      <c r="CF131" s="2" t="str">
        <f t="shared" si="128"/>
        <v/>
      </c>
      <c r="CG131" s="2" t="str">
        <f t="shared" si="129"/>
        <v/>
      </c>
      <c r="CH131" s="2" t="str">
        <f t="shared" si="130"/>
        <v/>
      </c>
      <c r="CI131" s="2" t="str">
        <f t="shared" si="131"/>
        <v/>
      </c>
      <c r="CJ131" s="2" t="str">
        <f t="shared" si="132"/>
        <v/>
      </c>
      <c r="CK131" s="2" t="str">
        <f t="shared" si="133"/>
        <v/>
      </c>
      <c r="CL131" s="2" t="str">
        <f t="shared" si="134"/>
        <v/>
      </c>
      <c r="CM131" s="2" t="str">
        <f t="shared" si="135"/>
        <v/>
      </c>
      <c r="CN131" s="2" t="str">
        <f t="shared" si="136"/>
        <v/>
      </c>
      <c r="CO131" s="2" t="str">
        <f t="shared" si="137"/>
        <v/>
      </c>
      <c r="CP131" s="2" t="str">
        <f t="shared" si="138"/>
        <v/>
      </c>
      <c r="CQ131" s="2" t="str">
        <f t="shared" si="139"/>
        <v/>
      </c>
      <c r="CR131" s="2" t="str">
        <f t="shared" si="140"/>
        <v/>
      </c>
      <c r="CS131" s="2" t="str">
        <f t="shared" si="141"/>
        <v/>
      </c>
      <c r="CT131" s="2" t="str">
        <f t="shared" si="142"/>
        <v/>
      </c>
      <c r="CU131" s="2" t="str">
        <f t="shared" si="143"/>
        <v/>
      </c>
      <c r="CV131" s="2" t="str">
        <f t="shared" si="144"/>
        <v/>
      </c>
      <c r="CW131" s="2">
        <f t="shared" si="114"/>
        <v>0</v>
      </c>
      <c r="CY131" s="5">
        <f>SUM(BS131:CV131)</f>
        <v>0</v>
      </c>
      <c r="DA131" s="5">
        <f>SUM(BS131:CV131)</f>
        <v>0</v>
      </c>
    </row>
    <row r="132" spans="70:108" x14ac:dyDescent="0.35">
      <c r="BR132" s="3" t="s">
        <v>6517</v>
      </c>
      <c r="BS132" s="2" t="str">
        <f t="shared" si="116"/>
        <v/>
      </c>
      <c r="BT132" s="2" t="str">
        <f t="shared" si="117"/>
        <v/>
      </c>
      <c r="BU132" s="2" t="str">
        <f t="shared" si="118"/>
        <v/>
      </c>
      <c r="BV132" s="2" t="str">
        <f t="shared" si="119"/>
        <v/>
      </c>
      <c r="BW132" s="2" t="str">
        <f t="shared" si="120"/>
        <v/>
      </c>
      <c r="BX132" s="2" t="str">
        <f t="shared" si="121"/>
        <v/>
      </c>
      <c r="BY132" s="2" t="str">
        <f t="shared" si="122"/>
        <v/>
      </c>
      <c r="BZ132" s="2" t="str">
        <f t="shared" si="123"/>
        <v/>
      </c>
      <c r="CA132" s="2" t="str">
        <f t="shared" si="124"/>
        <v/>
      </c>
      <c r="CB132" s="2" t="str">
        <f t="shared" si="145"/>
        <v/>
      </c>
      <c r="CC132" s="2" t="str">
        <f t="shared" si="125"/>
        <v/>
      </c>
      <c r="CD132" s="2" t="str">
        <f t="shared" si="126"/>
        <v/>
      </c>
      <c r="CE132" s="2" t="str">
        <f t="shared" si="127"/>
        <v/>
      </c>
      <c r="CF132" s="2" t="str">
        <f t="shared" si="128"/>
        <v/>
      </c>
      <c r="CG132" s="2" t="str">
        <f t="shared" si="129"/>
        <v/>
      </c>
      <c r="CH132" s="2" t="str">
        <f t="shared" si="130"/>
        <v/>
      </c>
      <c r="CI132" s="2" t="str">
        <f t="shared" si="131"/>
        <v/>
      </c>
      <c r="CJ132" s="2" t="str">
        <f t="shared" si="132"/>
        <v/>
      </c>
      <c r="CK132" s="2" t="str">
        <f t="shared" si="133"/>
        <v/>
      </c>
      <c r="CL132" s="2" t="str">
        <f t="shared" si="134"/>
        <v/>
      </c>
      <c r="CM132" s="2" t="str">
        <f t="shared" si="135"/>
        <v/>
      </c>
      <c r="CN132" s="2" t="str">
        <f t="shared" si="136"/>
        <v/>
      </c>
      <c r="CO132" s="2" t="str">
        <f t="shared" si="137"/>
        <v/>
      </c>
      <c r="CP132" s="2" t="str">
        <f t="shared" si="138"/>
        <v/>
      </c>
      <c r="CQ132" s="2" t="str">
        <f t="shared" si="139"/>
        <v/>
      </c>
      <c r="CR132" s="2" t="str">
        <f t="shared" si="140"/>
        <v/>
      </c>
      <c r="CS132" s="2" t="str">
        <f t="shared" si="141"/>
        <v/>
      </c>
      <c r="CT132" s="2" t="str">
        <f t="shared" si="142"/>
        <v/>
      </c>
      <c r="CU132" s="2" t="str">
        <f t="shared" si="143"/>
        <v/>
      </c>
      <c r="CV132" s="2" t="str">
        <f t="shared" si="144"/>
        <v/>
      </c>
      <c r="CW132" s="2">
        <f t="shared" si="114"/>
        <v>0</v>
      </c>
      <c r="CY132" s="5">
        <f>SUM(BS132:CV132)</f>
        <v>0</v>
      </c>
      <c r="DB132" s="5">
        <f>SUM(BS132:CV132)</f>
        <v>0</v>
      </c>
    </row>
    <row r="133" spans="70:108" x14ac:dyDescent="0.35">
      <c r="BR133" s="3" t="s">
        <v>6518</v>
      </c>
      <c r="BS133" s="2" t="str">
        <f t="shared" si="116"/>
        <v/>
      </c>
      <c r="BT133" s="2" t="str">
        <f t="shared" si="117"/>
        <v/>
      </c>
      <c r="BU133" s="2" t="str">
        <f t="shared" si="118"/>
        <v/>
      </c>
      <c r="BV133" s="2" t="str">
        <f t="shared" si="119"/>
        <v/>
      </c>
      <c r="BW133" s="2" t="str">
        <f t="shared" si="120"/>
        <v/>
      </c>
      <c r="BX133" s="2" t="str">
        <f t="shared" si="121"/>
        <v/>
      </c>
      <c r="BY133" s="2" t="str">
        <f t="shared" si="122"/>
        <v/>
      </c>
      <c r="BZ133" s="2" t="str">
        <f t="shared" si="123"/>
        <v/>
      </c>
      <c r="CA133" s="2" t="str">
        <f t="shared" si="124"/>
        <v/>
      </c>
      <c r="CB133" s="2" t="str">
        <f t="shared" si="145"/>
        <v/>
      </c>
      <c r="CC133" s="2" t="str">
        <f t="shared" si="125"/>
        <v/>
      </c>
      <c r="CD133" s="2" t="str">
        <f t="shared" si="126"/>
        <v/>
      </c>
      <c r="CE133" s="2" t="str">
        <f t="shared" si="127"/>
        <v/>
      </c>
      <c r="CF133" s="2" t="str">
        <f t="shared" si="128"/>
        <v/>
      </c>
      <c r="CG133" s="2" t="str">
        <f t="shared" si="129"/>
        <v/>
      </c>
      <c r="CH133" s="2" t="str">
        <f t="shared" si="130"/>
        <v/>
      </c>
      <c r="CI133" s="2" t="str">
        <f t="shared" si="131"/>
        <v/>
      </c>
      <c r="CJ133" s="2" t="str">
        <f t="shared" si="132"/>
        <v/>
      </c>
      <c r="CK133" s="2" t="str">
        <f t="shared" si="133"/>
        <v/>
      </c>
      <c r="CL133" s="2" t="str">
        <f t="shared" si="134"/>
        <v/>
      </c>
      <c r="CM133" s="2" t="str">
        <f t="shared" si="135"/>
        <v/>
      </c>
      <c r="CN133" s="2" t="str">
        <f t="shared" si="136"/>
        <v/>
      </c>
      <c r="CO133" s="2" t="str">
        <f t="shared" si="137"/>
        <v/>
      </c>
      <c r="CP133" s="2" t="str">
        <f t="shared" si="138"/>
        <v/>
      </c>
      <c r="CQ133" s="2" t="str">
        <f t="shared" si="139"/>
        <v/>
      </c>
      <c r="CR133" s="2" t="str">
        <f t="shared" si="140"/>
        <v/>
      </c>
      <c r="CS133" s="2" t="str">
        <f t="shared" si="141"/>
        <v/>
      </c>
      <c r="CT133" s="2" t="str">
        <f t="shared" si="142"/>
        <v/>
      </c>
      <c r="CU133" s="2" t="str">
        <f t="shared" si="143"/>
        <v/>
      </c>
      <c r="CV133" s="2" t="str">
        <f t="shared" si="144"/>
        <v/>
      </c>
      <c r="CW133" s="2">
        <f t="shared" si="114"/>
        <v>0</v>
      </c>
      <c r="CY133" s="5">
        <f>SUM(BS133:CV133)</f>
        <v>0</v>
      </c>
      <c r="DC133" s="5">
        <f>SUM(BS133:CV133)</f>
        <v>0</v>
      </c>
    </row>
    <row r="134" spans="70:108" x14ac:dyDescent="0.35">
      <c r="BR134" s="3" t="s">
        <v>6519</v>
      </c>
      <c r="BS134" s="2" t="str">
        <f t="shared" si="116"/>
        <v/>
      </c>
      <c r="BT134" s="2" t="str">
        <f t="shared" si="117"/>
        <v/>
      </c>
      <c r="BU134" s="2" t="str">
        <f t="shared" si="118"/>
        <v/>
      </c>
      <c r="BV134" s="2" t="str">
        <f t="shared" si="119"/>
        <v/>
      </c>
      <c r="BW134" s="2" t="str">
        <f t="shared" si="120"/>
        <v/>
      </c>
      <c r="BX134" s="2" t="str">
        <f t="shared" si="121"/>
        <v/>
      </c>
      <c r="BY134" s="2" t="str">
        <f t="shared" si="122"/>
        <v/>
      </c>
      <c r="BZ134" s="2" t="str">
        <f t="shared" si="123"/>
        <v/>
      </c>
      <c r="CA134" s="2" t="str">
        <f t="shared" si="124"/>
        <v/>
      </c>
      <c r="CB134" s="2" t="str">
        <f t="shared" si="145"/>
        <v/>
      </c>
      <c r="CC134" s="2" t="str">
        <f t="shared" si="125"/>
        <v/>
      </c>
      <c r="CD134" s="2" t="str">
        <f t="shared" si="126"/>
        <v/>
      </c>
      <c r="CE134" s="2" t="str">
        <f t="shared" si="127"/>
        <v/>
      </c>
      <c r="CF134" s="2" t="str">
        <f t="shared" si="128"/>
        <v/>
      </c>
      <c r="CG134" s="2" t="str">
        <f t="shared" si="129"/>
        <v/>
      </c>
      <c r="CH134" s="2" t="str">
        <f t="shared" si="130"/>
        <v/>
      </c>
      <c r="CI134" s="2" t="str">
        <f t="shared" si="131"/>
        <v/>
      </c>
      <c r="CJ134" s="2" t="str">
        <f t="shared" si="132"/>
        <v/>
      </c>
      <c r="CK134" s="2" t="str">
        <f t="shared" si="133"/>
        <v/>
      </c>
      <c r="CL134" s="2" t="str">
        <f t="shared" si="134"/>
        <v/>
      </c>
      <c r="CM134" s="2" t="str">
        <f t="shared" si="135"/>
        <v/>
      </c>
      <c r="CN134" s="2" t="str">
        <f t="shared" si="136"/>
        <v/>
      </c>
      <c r="CO134" s="2" t="str">
        <f t="shared" si="137"/>
        <v/>
      </c>
      <c r="CP134" s="2" t="str">
        <f t="shared" si="138"/>
        <v/>
      </c>
      <c r="CQ134" s="2" t="str">
        <f t="shared" si="139"/>
        <v/>
      </c>
      <c r="CR134" s="2" t="str">
        <f t="shared" si="140"/>
        <v/>
      </c>
      <c r="CS134" s="2" t="str">
        <f t="shared" si="141"/>
        <v/>
      </c>
      <c r="CT134" s="2" t="str">
        <f t="shared" si="142"/>
        <v/>
      </c>
      <c r="CU134" s="2" t="str">
        <f t="shared" si="143"/>
        <v/>
      </c>
      <c r="CV134" s="2" t="str">
        <f t="shared" si="144"/>
        <v/>
      </c>
      <c r="CW134" s="2">
        <f t="shared" si="114"/>
        <v>0</v>
      </c>
      <c r="CY134" s="5">
        <f>SUM(BS134:CV134)</f>
        <v>0</v>
      </c>
      <c r="DD134" s="5">
        <f>SUM(BS134:CV134)</f>
        <v>0</v>
      </c>
    </row>
    <row r="135" spans="70:108" x14ac:dyDescent="0.35">
      <c r="BR135" s="3" t="s">
        <v>6520</v>
      </c>
      <c r="BS135" s="2" t="str">
        <f t="shared" si="116"/>
        <v/>
      </c>
      <c r="BT135" s="2" t="str">
        <f t="shared" si="117"/>
        <v/>
      </c>
      <c r="BU135" s="2" t="str">
        <f t="shared" si="118"/>
        <v/>
      </c>
      <c r="BV135" s="2" t="str">
        <f t="shared" si="119"/>
        <v/>
      </c>
      <c r="BW135" s="2" t="str">
        <f t="shared" si="120"/>
        <v/>
      </c>
      <c r="BX135" s="2" t="str">
        <f t="shared" si="121"/>
        <v/>
      </c>
      <c r="BY135" s="2" t="str">
        <f t="shared" si="122"/>
        <v/>
      </c>
      <c r="BZ135" s="2" t="str">
        <f t="shared" si="123"/>
        <v/>
      </c>
      <c r="CA135" s="2" t="str">
        <f t="shared" si="124"/>
        <v/>
      </c>
      <c r="CB135" s="2" t="str">
        <f t="shared" si="145"/>
        <v/>
      </c>
      <c r="CC135" s="2" t="str">
        <f t="shared" si="125"/>
        <v/>
      </c>
      <c r="CD135" s="2" t="str">
        <f t="shared" si="126"/>
        <v/>
      </c>
      <c r="CE135" s="2" t="str">
        <f t="shared" si="127"/>
        <v/>
      </c>
      <c r="CF135" s="2" t="str">
        <f t="shared" si="128"/>
        <v/>
      </c>
      <c r="CG135" s="2" t="str">
        <f t="shared" si="129"/>
        <v/>
      </c>
      <c r="CH135" s="2" t="str">
        <f t="shared" si="130"/>
        <v/>
      </c>
      <c r="CI135" s="2" t="str">
        <f t="shared" si="131"/>
        <v/>
      </c>
      <c r="CJ135" s="2" t="str">
        <f t="shared" si="132"/>
        <v/>
      </c>
      <c r="CK135" s="2" t="str">
        <f t="shared" si="133"/>
        <v/>
      </c>
      <c r="CL135" s="2" t="str">
        <f t="shared" si="134"/>
        <v/>
      </c>
      <c r="CM135" s="2" t="str">
        <f t="shared" si="135"/>
        <v/>
      </c>
      <c r="CN135" s="2" t="str">
        <f t="shared" si="136"/>
        <v/>
      </c>
      <c r="CO135" s="2" t="str">
        <f t="shared" si="137"/>
        <v/>
      </c>
      <c r="CP135" s="2" t="str">
        <f t="shared" si="138"/>
        <v/>
      </c>
      <c r="CQ135" s="2" t="str">
        <f t="shared" si="139"/>
        <v/>
      </c>
      <c r="CR135" s="2" t="str">
        <f t="shared" si="140"/>
        <v/>
      </c>
      <c r="CS135" s="2" t="str">
        <f t="shared" si="141"/>
        <v/>
      </c>
      <c r="CT135" s="2" t="str">
        <f t="shared" si="142"/>
        <v/>
      </c>
      <c r="CU135" s="2" t="str">
        <f t="shared" si="143"/>
        <v/>
      </c>
      <c r="CV135" s="2" t="str">
        <f t="shared" si="144"/>
        <v/>
      </c>
      <c r="CW135" s="2">
        <f t="shared" si="114"/>
        <v>0</v>
      </c>
      <c r="CZ135" s="5">
        <f>SUM(BS135:CV135)</f>
        <v>0</v>
      </c>
      <c r="DA135" s="5">
        <f>SUM(BS135:CV135)</f>
        <v>0</v>
      </c>
    </row>
    <row r="136" spans="70:108" x14ac:dyDescent="0.35">
      <c r="BR136" s="3" t="s">
        <v>6521</v>
      </c>
      <c r="BS136" s="2" t="str">
        <f t="shared" si="116"/>
        <v/>
      </c>
      <c r="BT136" s="2" t="str">
        <f t="shared" si="117"/>
        <v/>
      </c>
      <c r="BU136" s="2" t="str">
        <f t="shared" si="118"/>
        <v/>
      </c>
      <c r="BV136" s="2" t="str">
        <f t="shared" si="119"/>
        <v/>
      </c>
      <c r="BW136" s="2" t="str">
        <f t="shared" si="120"/>
        <v/>
      </c>
      <c r="BX136" s="2" t="str">
        <f t="shared" si="121"/>
        <v/>
      </c>
      <c r="BY136" s="2" t="str">
        <f t="shared" si="122"/>
        <v/>
      </c>
      <c r="BZ136" s="2" t="str">
        <f t="shared" si="123"/>
        <v/>
      </c>
      <c r="CA136" s="2" t="str">
        <f t="shared" si="124"/>
        <v/>
      </c>
      <c r="CB136" s="2" t="str">
        <f t="shared" si="145"/>
        <v/>
      </c>
      <c r="CC136" s="2" t="str">
        <f t="shared" si="125"/>
        <v/>
      </c>
      <c r="CD136" s="2" t="str">
        <f t="shared" si="126"/>
        <v/>
      </c>
      <c r="CE136" s="2" t="str">
        <f t="shared" si="127"/>
        <v/>
      </c>
      <c r="CF136" s="2" t="str">
        <f t="shared" si="128"/>
        <v/>
      </c>
      <c r="CG136" s="2" t="str">
        <f t="shared" si="129"/>
        <v/>
      </c>
      <c r="CH136" s="2" t="str">
        <f t="shared" si="130"/>
        <v/>
      </c>
      <c r="CI136" s="2" t="str">
        <f t="shared" si="131"/>
        <v/>
      </c>
      <c r="CJ136" s="2" t="str">
        <f t="shared" si="132"/>
        <v/>
      </c>
      <c r="CK136" s="2" t="str">
        <f t="shared" si="133"/>
        <v/>
      </c>
      <c r="CL136" s="2" t="str">
        <f t="shared" si="134"/>
        <v/>
      </c>
      <c r="CM136" s="2" t="str">
        <f t="shared" si="135"/>
        <v/>
      </c>
      <c r="CN136" s="2" t="str">
        <f t="shared" si="136"/>
        <v/>
      </c>
      <c r="CO136" s="2" t="str">
        <f t="shared" si="137"/>
        <v/>
      </c>
      <c r="CP136" s="2" t="str">
        <f t="shared" si="138"/>
        <v/>
      </c>
      <c r="CQ136" s="2" t="str">
        <f t="shared" si="139"/>
        <v/>
      </c>
      <c r="CR136" s="2" t="str">
        <f t="shared" si="140"/>
        <v/>
      </c>
      <c r="CS136" s="2" t="str">
        <f t="shared" si="141"/>
        <v/>
      </c>
      <c r="CT136" s="2" t="str">
        <f t="shared" si="142"/>
        <v/>
      </c>
      <c r="CU136" s="2" t="str">
        <f t="shared" si="143"/>
        <v/>
      </c>
      <c r="CV136" s="2" t="str">
        <f t="shared" si="144"/>
        <v/>
      </c>
      <c r="CW136" s="2">
        <f t="shared" si="114"/>
        <v>0</v>
      </c>
      <c r="CZ136" s="5">
        <f>SUM(BS136:CV136)</f>
        <v>0</v>
      </c>
      <c r="DB136" s="5">
        <f>SUM(BS136:CV136)</f>
        <v>0</v>
      </c>
    </row>
    <row r="137" spans="70:108" x14ac:dyDescent="0.35">
      <c r="BR137" s="3" t="s">
        <v>6522</v>
      </c>
      <c r="BS137" s="2" t="str">
        <f t="shared" si="116"/>
        <v/>
      </c>
      <c r="BT137" s="2" t="str">
        <f t="shared" si="117"/>
        <v/>
      </c>
      <c r="BU137" s="2" t="str">
        <f t="shared" si="118"/>
        <v/>
      </c>
      <c r="BV137" s="2" t="str">
        <f t="shared" si="119"/>
        <v/>
      </c>
      <c r="BW137" s="2" t="str">
        <f t="shared" si="120"/>
        <v/>
      </c>
      <c r="BX137" s="2" t="str">
        <f t="shared" si="121"/>
        <v/>
      </c>
      <c r="BY137" s="2" t="str">
        <f t="shared" si="122"/>
        <v/>
      </c>
      <c r="BZ137" s="2" t="str">
        <f t="shared" si="123"/>
        <v/>
      </c>
      <c r="CA137" s="2" t="str">
        <f t="shared" si="124"/>
        <v/>
      </c>
      <c r="CB137" s="2" t="str">
        <f t="shared" si="145"/>
        <v/>
      </c>
      <c r="CC137" s="2" t="str">
        <f t="shared" si="125"/>
        <v/>
      </c>
      <c r="CD137" s="2" t="str">
        <f t="shared" si="126"/>
        <v/>
      </c>
      <c r="CE137" s="2" t="str">
        <f t="shared" si="127"/>
        <v/>
      </c>
      <c r="CF137" s="2" t="str">
        <f t="shared" si="128"/>
        <v/>
      </c>
      <c r="CG137" s="2" t="str">
        <f t="shared" si="129"/>
        <v/>
      </c>
      <c r="CH137" s="2" t="str">
        <f t="shared" si="130"/>
        <v/>
      </c>
      <c r="CI137" s="2" t="str">
        <f t="shared" si="131"/>
        <v/>
      </c>
      <c r="CJ137" s="2" t="str">
        <f t="shared" si="132"/>
        <v/>
      </c>
      <c r="CK137" s="2" t="str">
        <f t="shared" si="133"/>
        <v/>
      </c>
      <c r="CL137" s="2" t="str">
        <f t="shared" si="134"/>
        <v/>
      </c>
      <c r="CM137" s="2" t="str">
        <f t="shared" si="135"/>
        <v/>
      </c>
      <c r="CN137" s="2" t="str">
        <f t="shared" si="136"/>
        <v/>
      </c>
      <c r="CO137" s="2" t="str">
        <f t="shared" si="137"/>
        <v/>
      </c>
      <c r="CP137" s="2" t="str">
        <f t="shared" si="138"/>
        <v/>
      </c>
      <c r="CQ137" s="2" t="str">
        <f t="shared" si="139"/>
        <v/>
      </c>
      <c r="CR137" s="2" t="str">
        <f t="shared" si="140"/>
        <v/>
      </c>
      <c r="CS137" s="2" t="str">
        <f t="shared" si="141"/>
        <v/>
      </c>
      <c r="CT137" s="2" t="str">
        <f t="shared" si="142"/>
        <v/>
      </c>
      <c r="CU137" s="2" t="str">
        <f t="shared" si="143"/>
        <v/>
      </c>
      <c r="CV137" s="2" t="str">
        <f t="shared" si="144"/>
        <v/>
      </c>
      <c r="CW137" s="2">
        <f t="shared" si="114"/>
        <v>0</v>
      </c>
      <c r="CZ137" s="5">
        <f>SUM(BS137:CV137)</f>
        <v>0</v>
      </c>
      <c r="DC137" s="5">
        <f>SUM(BS137:CV137)</f>
        <v>0</v>
      </c>
    </row>
    <row r="138" spans="70:108" x14ac:dyDescent="0.35">
      <c r="BR138" s="3" t="s">
        <v>6523</v>
      </c>
      <c r="BS138" s="2" t="str">
        <f t="shared" si="116"/>
        <v/>
      </c>
      <c r="BT138" s="2" t="str">
        <f t="shared" si="117"/>
        <v/>
      </c>
      <c r="BU138" s="2" t="str">
        <f t="shared" si="118"/>
        <v/>
      </c>
      <c r="BV138" s="2" t="str">
        <f t="shared" si="119"/>
        <v/>
      </c>
      <c r="BW138" s="2" t="str">
        <f t="shared" si="120"/>
        <v/>
      </c>
      <c r="BX138" s="2" t="str">
        <f t="shared" si="121"/>
        <v/>
      </c>
      <c r="BY138" s="2" t="str">
        <f t="shared" si="122"/>
        <v/>
      </c>
      <c r="BZ138" s="2" t="str">
        <f t="shared" si="123"/>
        <v/>
      </c>
      <c r="CA138" s="2" t="str">
        <f t="shared" si="124"/>
        <v/>
      </c>
      <c r="CB138" s="2" t="str">
        <f t="shared" si="145"/>
        <v/>
      </c>
      <c r="CC138" s="2" t="str">
        <f t="shared" si="125"/>
        <v/>
      </c>
      <c r="CD138" s="2" t="str">
        <f t="shared" si="126"/>
        <v/>
      </c>
      <c r="CE138" s="2" t="str">
        <f t="shared" si="127"/>
        <v/>
      </c>
      <c r="CF138" s="2" t="str">
        <f t="shared" si="128"/>
        <v/>
      </c>
      <c r="CG138" s="2" t="str">
        <f t="shared" si="129"/>
        <v/>
      </c>
      <c r="CH138" s="2" t="str">
        <f t="shared" si="130"/>
        <v/>
      </c>
      <c r="CI138" s="2" t="str">
        <f t="shared" si="131"/>
        <v/>
      </c>
      <c r="CJ138" s="2" t="str">
        <f t="shared" si="132"/>
        <v/>
      </c>
      <c r="CK138" s="2" t="str">
        <f t="shared" si="133"/>
        <v/>
      </c>
      <c r="CL138" s="2" t="str">
        <f t="shared" si="134"/>
        <v/>
      </c>
      <c r="CM138" s="2" t="str">
        <f t="shared" si="135"/>
        <v/>
      </c>
      <c r="CN138" s="2" t="str">
        <f t="shared" si="136"/>
        <v/>
      </c>
      <c r="CO138" s="2" t="str">
        <f t="shared" si="137"/>
        <v/>
      </c>
      <c r="CP138" s="2" t="str">
        <f t="shared" si="138"/>
        <v/>
      </c>
      <c r="CQ138" s="2" t="str">
        <f t="shared" si="139"/>
        <v/>
      </c>
      <c r="CR138" s="2" t="str">
        <f t="shared" si="140"/>
        <v/>
      </c>
      <c r="CS138" s="2" t="str">
        <f t="shared" si="141"/>
        <v/>
      </c>
      <c r="CT138" s="2" t="str">
        <f t="shared" si="142"/>
        <v/>
      </c>
      <c r="CU138" s="2" t="str">
        <f t="shared" si="143"/>
        <v/>
      </c>
      <c r="CV138" s="2" t="str">
        <f t="shared" si="144"/>
        <v/>
      </c>
      <c r="CW138" s="2">
        <f t="shared" si="114"/>
        <v>0</v>
      </c>
      <c r="CZ138" s="5">
        <f>SUM(BS138:CV138)</f>
        <v>0</v>
      </c>
      <c r="DD138" s="5">
        <f>SUM(BS138:CV138)</f>
        <v>0</v>
      </c>
    </row>
    <row r="139" spans="70:108" x14ac:dyDescent="0.35">
      <c r="BR139" s="3" t="s">
        <v>6524</v>
      </c>
      <c r="BS139" s="2" t="str">
        <f t="shared" ref="BS139:BS202" si="147">IF(BR139=$AO$11,1,"")</f>
        <v/>
      </c>
      <c r="BT139" s="2" t="str">
        <f t="shared" ref="BT139:BT202" si="148">IF(BR139=$AO$12,1,"")</f>
        <v/>
      </c>
      <c r="BU139" s="2" t="str">
        <f t="shared" ref="BU139:BU202" si="149">IF(BR139=$AO$13,1,"")</f>
        <v/>
      </c>
      <c r="BV139" s="2" t="str">
        <f t="shared" ref="BV139:BV202" si="150">IF(BR139=$AO$14,1,"")</f>
        <v/>
      </c>
      <c r="BW139" s="2" t="str">
        <f t="shared" ref="BW139:BW202" si="151">IF(BR139=$AO$15,1,"")</f>
        <v/>
      </c>
      <c r="BX139" s="2" t="str">
        <f t="shared" ref="BX139:BX202" si="152">IF(BR139=$AO$16,1,"")</f>
        <v/>
      </c>
      <c r="BY139" s="2" t="str">
        <f t="shared" ref="BY139:BY202" si="153">IF(BR139=$AO$17,1,"")</f>
        <v/>
      </c>
      <c r="BZ139" s="2" t="str">
        <f t="shared" ref="BZ139:BZ202" si="154">IF(BR139=$AO$18,1,"")</f>
        <v/>
      </c>
      <c r="CA139" s="2" t="str">
        <f t="shared" ref="CA139:CA202" si="155">IF(BR139=$AO$19,1,"")</f>
        <v/>
      </c>
      <c r="CB139" s="2" t="str">
        <f t="shared" si="145"/>
        <v/>
      </c>
      <c r="CC139" s="2" t="str">
        <f t="shared" ref="CC139:CC202" si="156">IF(BR139=$AO$21,1,"")</f>
        <v/>
      </c>
      <c r="CD139" s="2" t="str">
        <f t="shared" ref="CD139:CD202" si="157">IF(BR139=$AO$22,1,"")</f>
        <v/>
      </c>
      <c r="CE139" s="2" t="str">
        <f t="shared" ref="CE139:CE202" si="158">IF(BR139=$AO$23,1,"")</f>
        <v/>
      </c>
      <c r="CF139" s="2" t="str">
        <f t="shared" ref="CF139:CF202" si="159">IF(BR139=$AO$24,1,"")</f>
        <v/>
      </c>
      <c r="CG139" s="2" t="str">
        <f t="shared" ref="CG139:CG202" si="160">IF(BR139=$AO$25,1,"")</f>
        <v/>
      </c>
      <c r="CH139" s="2" t="str">
        <f t="shared" ref="CH139:CH202" si="161">IF(BR139=$AO$26,1,"")</f>
        <v/>
      </c>
      <c r="CI139" s="2" t="str">
        <f t="shared" ref="CI139:CI202" si="162">IF(BR139=$AO$27,1,"")</f>
        <v/>
      </c>
      <c r="CJ139" s="2" t="str">
        <f t="shared" ref="CJ139:CJ202" si="163">IF(BR139=$AO$28,1,"")</f>
        <v/>
      </c>
      <c r="CK139" s="2" t="str">
        <f t="shared" ref="CK139:CK202" si="164">IF(BR139=$AO$29,1,"")</f>
        <v/>
      </c>
      <c r="CL139" s="2" t="str">
        <f t="shared" ref="CL139:CL202" si="165">IF(BR139=$AO$30,1,"")</f>
        <v/>
      </c>
      <c r="CM139" s="2" t="str">
        <f t="shared" ref="CM139:CM202" si="166">IF(BR139=$AO$31,1,"")</f>
        <v/>
      </c>
      <c r="CN139" s="2" t="str">
        <f t="shared" ref="CN139:CN202" si="167">IF(BR139=$AO$32,1,"")</f>
        <v/>
      </c>
      <c r="CO139" s="2" t="str">
        <f t="shared" ref="CO139:CO202" si="168">IF(BR139=$AO$33,1,"")</f>
        <v/>
      </c>
      <c r="CP139" s="2" t="str">
        <f t="shared" ref="CP139:CP202" si="169">IF(BR139=$AO$34,1,"")</f>
        <v/>
      </c>
      <c r="CQ139" s="2" t="str">
        <f t="shared" ref="CQ139:CQ202" si="170">IF(BR139=$AO$35,1,"")</f>
        <v/>
      </c>
      <c r="CR139" s="2" t="str">
        <f t="shared" ref="CR139:CR202" si="171">IF(BR139=$AO$36,1,"")</f>
        <v/>
      </c>
      <c r="CS139" s="2" t="str">
        <f t="shared" ref="CS139:CS202" si="172">IF(BR139=$AO$37,1,"")</f>
        <v/>
      </c>
      <c r="CT139" s="2" t="str">
        <f t="shared" ref="CT139:CT202" si="173">IF(BR139=$AO$38,1,"")</f>
        <v/>
      </c>
      <c r="CU139" s="2" t="str">
        <f t="shared" ref="CU139:CU202" si="174">IF(BR139=$AO$39,1,"")</f>
        <v/>
      </c>
      <c r="CV139" s="2" t="str">
        <f t="shared" ref="CV139:CV202" si="175">IF(BR139=$AO$40,1,"")</f>
        <v/>
      </c>
      <c r="CW139" s="2">
        <f t="shared" ref="CW139:CW202" si="176">SUM(BS139:CV139)</f>
        <v>0</v>
      </c>
      <c r="DA139" s="5">
        <f>SUM(BS139:CV139)</f>
        <v>0</v>
      </c>
      <c r="DB139" s="5">
        <f>SUM(BS139:CV139)</f>
        <v>0</v>
      </c>
    </row>
    <row r="140" spans="70:108" x14ac:dyDescent="0.35">
      <c r="BR140" s="3" t="s">
        <v>6525</v>
      </c>
      <c r="BS140" s="2" t="str">
        <f t="shared" si="147"/>
        <v/>
      </c>
      <c r="BT140" s="2" t="str">
        <f t="shared" si="148"/>
        <v/>
      </c>
      <c r="BU140" s="2" t="str">
        <f t="shared" si="149"/>
        <v/>
      </c>
      <c r="BV140" s="2" t="str">
        <f t="shared" si="150"/>
        <v/>
      </c>
      <c r="BW140" s="2" t="str">
        <f t="shared" si="151"/>
        <v/>
      </c>
      <c r="BX140" s="2" t="str">
        <f t="shared" si="152"/>
        <v/>
      </c>
      <c r="BY140" s="2" t="str">
        <f t="shared" si="153"/>
        <v/>
      </c>
      <c r="BZ140" s="2" t="str">
        <f t="shared" si="154"/>
        <v/>
      </c>
      <c r="CA140" s="2" t="str">
        <f t="shared" si="155"/>
        <v/>
      </c>
      <c r="CB140" s="2" t="str">
        <f t="shared" ref="CB140:CB171" si="177">IF($BR140=$AO$20,1,"")</f>
        <v/>
      </c>
      <c r="CC140" s="2" t="str">
        <f t="shared" si="156"/>
        <v/>
      </c>
      <c r="CD140" s="2" t="str">
        <f t="shared" si="157"/>
        <v/>
      </c>
      <c r="CE140" s="2" t="str">
        <f t="shared" si="158"/>
        <v/>
      </c>
      <c r="CF140" s="2" t="str">
        <f t="shared" si="159"/>
        <v/>
      </c>
      <c r="CG140" s="2" t="str">
        <f t="shared" si="160"/>
        <v/>
      </c>
      <c r="CH140" s="2" t="str">
        <f t="shared" si="161"/>
        <v/>
      </c>
      <c r="CI140" s="2" t="str">
        <f t="shared" si="162"/>
        <v/>
      </c>
      <c r="CJ140" s="2" t="str">
        <f t="shared" si="163"/>
        <v/>
      </c>
      <c r="CK140" s="2" t="str">
        <f t="shared" si="164"/>
        <v/>
      </c>
      <c r="CL140" s="2" t="str">
        <f t="shared" si="165"/>
        <v/>
      </c>
      <c r="CM140" s="2" t="str">
        <f t="shared" si="166"/>
        <v/>
      </c>
      <c r="CN140" s="2" t="str">
        <f t="shared" si="167"/>
        <v/>
      </c>
      <c r="CO140" s="2" t="str">
        <f t="shared" si="168"/>
        <v/>
      </c>
      <c r="CP140" s="2" t="str">
        <f t="shared" si="169"/>
        <v/>
      </c>
      <c r="CQ140" s="2" t="str">
        <f t="shared" si="170"/>
        <v/>
      </c>
      <c r="CR140" s="2" t="str">
        <f t="shared" si="171"/>
        <v/>
      </c>
      <c r="CS140" s="2" t="str">
        <f t="shared" si="172"/>
        <v/>
      </c>
      <c r="CT140" s="2" t="str">
        <f t="shared" si="173"/>
        <v/>
      </c>
      <c r="CU140" s="2" t="str">
        <f t="shared" si="174"/>
        <v/>
      </c>
      <c r="CV140" s="2" t="str">
        <f t="shared" si="175"/>
        <v/>
      </c>
      <c r="CW140" s="2">
        <f t="shared" si="176"/>
        <v>0</v>
      </c>
      <c r="DA140" s="5">
        <f>SUM(BS140:CV140)</f>
        <v>0</v>
      </c>
      <c r="DC140" s="5">
        <f>SUM(BS140:CV140)</f>
        <v>0</v>
      </c>
    </row>
    <row r="141" spans="70:108" x14ac:dyDescent="0.35">
      <c r="BR141" s="3" t="s">
        <v>6526</v>
      </c>
      <c r="BS141" s="2" t="str">
        <f t="shared" si="147"/>
        <v/>
      </c>
      <c r="BT141" s="2" t="str">
        <f t="shared" si="148"/>
        <v/>
      </c>
      <c r="BU141" s="2" t="str">
        <f t="shared" si="149"/>
        <v/>
      </c>
      <c r="BV141" s="2" t="str">
        <f t="shared" si="150"/>
        <v/>
      </c>
      <c r="BW141" s="2" t="str">
        <f t="shared" si="151"/>
        <v/>
      </c>
      <c r="BX141" s="2" t="str">
        <f t="shared" si="152"/>
        <v/>
      </c>
      <c r="BY141" s="2" t="str">
        <f t="shared" si="153"/>
        <v/>
      </c>
      <c r="BZ141" s="2" t="str">
        <f t="shared" si="154"/>
        <v/>
      </c>
      <c r="CA141" s="2" t="str">
        <f t="shared" si="155"/>
        <v/>
      </c>
      <c r="CB141" s="2" t="str">
        <f t="shared" si="177"/>
        <v/>
      </c>
      <c r="CC141" s="2" t="str">
        <f t="shared" si="156"/>
        <v/>
      </c>
      <c r="CD141" s="2" t="str">
        <f t="shared" si="157"/>
        <v/>
      </c>
      <c r="CE141" s="2" t="str">
        <f t="shared" si="158"/>
        <v/>
      </c>
      <c r="CF141" s="2" t="str">
        <f t="shared" si="159"/>
        <v/>
      </c>
      <c r="CG141" s="2" t="str">
        <f t="shared" si="160"/>
        <v/>
      </c>
      <c r="CH141" s="2" t="str">
        <f t="shared" si="161"/>
        <v/>
      </c>
      <c r="CI141" s="2" t="str">
        <f t="shared" si="162"/>
        <v/>
      </c>
      <c r="CJ141" s="2" t="str">
        <f t="shared" si="163"/>
        <v/>
      </c>
      <c r="CK141" s="2" t="str">
        <f t="shared" si="164"/>
        <v/>
      </c>
      <c r="CL141" s="2" t="str">
        <f t="shared" si="165"/>
        <v/>
      </c>
      <c r="CM141" s="2" t="str">
        <f t="shared" si="166"/>
        <v/>
      </c>
      <c r="CN141" s="2" t="str">
        <f t="shared" si="167"/>
        <v/>
      </c>
      <c r="CO141" s="2" t="str">
        <f t="shared" si="168"/>
        <v/>
      </c>
      <c r="CP141" s="2" t="str">
        <f t="shared" si="169"/>
        <v/>
      </c>
      <c r="CQ141" s="2" t="str">
        <f t="shared" si="170"/>
        <v/>
      </c>
      <c r="CR141" s="2" t="str">
        <f t="shared" si="171"/>
        <v/>
      </c>
      <c r="CS141" s="2" t="str">
        <f t="shared" si="172"/>
        <v/>
      </c>
      <c r="CT141" s="2" t="str">
        <f t="shared" si="173"/>
        <v/>
      </c>
      <c r="CU141" s="2" t="str">
        <f t="shared" si="174"/>
        <v/>
      </c>
      <c r="CV141" s="2" t="str">
        <f t="shared" si="175"/>
        <v/>
      </c>
      <c r="CW141" s="2">
        <f t="shared" si="176"/>
        <v>0</v>
      </c>
      <c r="DA141" s="5">
        <f>SUM(BS141:CV141)</f>
        <v>0</v>
      </c>
      <c r="DD141" s="5">
        <f>SUM(BS141:CV141)</f>
        <v>0</v>
      </c>
    </row>
    <row r="142" spans="70:108" x14ac:dyDescent="0.35">
      <c r="BR142" s="3" t="s">
        <v>6527</v>
      </c>
      <c r="BS142" s="2" t="str">
        <f t="shared" si="147"/>
        <v/>
      </c>
      <c r="BT142" s="2" t="str">
        <f t="shared" si="148"/>
        <v/>
      </c>
      <c r="BU142" s="2" t="str">
        <f t="shared" si="149"/>
        <v/>
      </c>
      <c r="BV142" s="2" t="str">
        <f t="shared" si="150"/>
        <v/>
      </c>
      <c r="BW142" s="2" t="str">
        <f t="shared" si="151"/>
        <v/>
      </c>
      <c r="BX142" s="2" t="str">
        <f t="shared" si="152"/>
        <v/>
      </c>
      <c r="BY142" s="2" t="str">
        <f t="shared" si="153"/>
        <v/>
      </c>
      <c r="BZ142" s="2" t="str">
        <f t="shared" si="154"/>
        <v/>
      </c>
      <c r="CA142" s="2" t="str">
        <f t="shared" si="155"/>
        <v/>
      </c>
      <c r="CB142" s="2" t="str">
        <f t="shared" si="177"/>
        <v/>
      </c>
      <c r="CC142" s="2" t="str">
        <f t="shared" si="156"/>
        <v/>
      </c>
      <c r="CD142" s="2" t="str">
        <f t="shared" si="157"/>
        <v/>
      </c>
      <c r="CE142" s="2" t="str">
        <f t="shared" si="158"/>
        <v/>
      </c>
      <c r="CF142" s="2" t="str">
        <f t="shared" si="159"/>
        <v/>
      </c>
      <c r="CG142" s="2" t="str">
        <f t="shared" si="160"/>
        <v/>
      </c>
      <c r="CH142" s="2" t="str">
        <f t="shared" si="161"/>
        <v/>
      </c>
      <c r="CI142" s="2" t="str">
        <f t="shared" si="162"/>
        <v/>
      </c>
      <c r="CJ142" s="2" t="str">
        <f t="shared" si="163"/>
        <v/>
      </c>
      <c r="CK142" s="2" t="str">
        <f t="shared" si="164"/>
        <v/>
      </c>
      <c r="CL142" s="2" t="str">
        <f t="shared" si="165"/>
        <v/>
      </c>
      <c r="CM142" s="2" t="str">
        <f t="shared" si="166"/>
        <v/>
      </c>
      <c r="CN142" s="2" t="str">
        <f t="shared" si="167"/>
        <v/>
      </c>
      <c r="CO142" s="2" t="str">
        <f t="shared" si="168"/>
        <v/>
      </c>
      <c r="CP142" s="2" t="str">
        <f t="shared" si="169"/>
        <v/>
      </c>
      <c r="CQ142" s="2" t="str">
        <f t="shared" si="170"/>
        <v/>
      </c>
      <c r="CR142" s="2" t="str">
        <f t="shared" si="171"/>
        <v/>
      </c>
      <c r="CS142" s="2" t="str">
        <f t="shared" si="172"/>
        <v/>
      </c>
      <c r="CT142" s="2" t="str">
        <f t="shared" si="173"/>
        <v/>
      </c>
      <c r="CU142" s="2" t="str">
        <f t="shared" si="174"/>
        <v/>
      </c>
      <c r="CV142" s="2" t="str">
        <f t="shared" si="175"/>
        <v/>
      </c>
      <c r="CW142" s="2">
        <f t="shared" si="176"/>
        <v>0</v>
      </c>
      <c r="DB142" s="5">
        <f>SUM(BS142:CV142)</f>
        <v>0</v>
      </c>
      <c r="DC142" s="5">
        <f>SUM(BS142:CV142)</f>
        <v>0</v>
      </c>
    </row>
    <row r="143" spans="70:108" x14ac:dyDescent="0.35">
      <c r="BR143" s="3" t="s">
        <v>6528</v>
      </c>
      <c r="BS143" s="2" t="str">
        <f t="shared" si="147"/>
        <v/>
      </c>
      <c r="BT143" s="2" t="str">
        <f t="shared" si="148"/>
        <v/>
      </c>
      <c r="BU143" s="2" t="str">
        <f t="shared" si="149"/>
        <v/>
      </c>
      <c r="BV143" s="2" t="str">
        <f t="shared" si="150"/>
        <v/>
      </c>
      <c r="BW143" s="2" t="str">
        <f t="shared" si="151"/>
        <v/>
      </c>
      <c r="BX143" s="2" t="str">
        <f t="shared" si="152"/>
        <v/>
      </c>
      <c r="BY143" s="2" t="str">
        <f t="shared" si="153"/>
        <v/>
      </c>
      <c r="BZ143" s="2" t="str">
        <f t="shared" si="154"/>
        <v/>
      </c>
      <c r="CA143" s="2" t="str">
        <f t="shared" si="155"/>
        <v/>
      </c>
      <c r="CB143" s="2" t="str">
        <f t="shared" si="177"/>
        <v/>
      </c>
      <c r="CC143" s="2" t="str">
        <f t="shared" si="156"/>
        <v/>
      </c>
      <c r="CD143" s="2" t="str">
        <f t="shared" si="157"/>
        <v/>
      </c>
      <c r="CE143" s="2" t="str">
        <f t="shared" si="158"/>
        <v/>
      </c>
      <c r="CF143" s="2" t="str">
        <f t="shared" si="159"/>
        <v/>
      </c>
      <c r="CG143" s="2" t="str">
        <f t="shared" si="160"/>
        <v/>
      </c>
      <c r="CH143" s="2" t="str">
        <f t="shared" si="161"/>
        <v/>
      </c>
      <c r="CI143" s="2" t="str">
        <f t="shared" si="162"/>
        <v/>
      </c>
      <c r="CJ143" s="2" t="str">
        <f t="shared" si="163"/>
        <v/>
      </c>
      <c r="CK143" s="2" t="str">
        <f t="shared" si="164"/>
        <v/>
      </c>
      <c r="CL143" s="2" t="str">
        <f t="shared" si="165"/>
        <v/>
      </c>
      <c r="CM143" s="2" t="str">
        <f t="shared" si="166"/>
        <v/>
      </c>
      <c r="CN143" s="2" t="str">
        <f t="shared" si="167"/>
        <v/>
      </c>
      <c r="CO143" s="2" t="str">
        <f t="shared" si="168"/>
        <v/>
      </c>
      <c r="CP143" s="2" t="str">
        <f t="shared" si="169"/>
        <v/>
      </c>
      <c r="CQ143" s="2" t="str">
        <f t="shared" si="170"/>
        <v/>
      </c>
      <c r="CR143" s="2" t="str">
        <f t="shared" si="171"/>
        <v/>
      </c>
      <c r="CS143" s="2" t="str">
        <f t="shared" si="172"/>
        <v/>
      </c>
      <c r="CT143" s="2" t="str">
        <f t="shared" si="173"/>
        <v/>
      </c>
      <c r="CU143" s="2" t="str">
        <f t="shared" si="174"/>
        <v/>
      </c>
      <c r="CV143" s="2" t="str">
        <f t="shared" si="175"/>
        <v/>
      </c>
      <c r="CW143" s="2">
        <f t="shared" si="176"/>
        <v>0</v>
      </c>
      <c r="DB143" s="5">
        <f>SUM(BS143:CV143)</f>
        <v>0</v>
      </c>
      <c r="DD143" s="5">
        <f>SUM(BS143:CV143)</f>
        <v>0</v>
      </c>
    </row>
    <row r="144" spans="70:108" x14ac:dyDescent="0.35">
      <c r="BR144" s="3" t="s">
        <v>6529</v>
      </c>
      <c r="BS144" s="2" t="str">
        <f t="shared" si="147"/>
        <v/>
      </c>
      <c r="BT144" s="2" t="str">
        <f t="shared" si="148"/>
        <v/>
      </c>
      <c r="BU144" s="2" t="str">
        <f t="shared" si="149"/>
        <v/>
      </c>
      <c r="BV144" s="2" t="str">
        <f t="shared" si="150"/>
        <v/>
      </c>
      <c r="BW144" s="2" t="str">
        <f t="shared" si="151"/>
        <v/>
      </c>
      <c r="BX144" s="2" t="str">
        <f t="shared" si="152"/>
        <v/>
      </c>
      <c r="BY144" s="2" t="str">
        <f t="shared" si="153"/>
        <v/>
      </c>
      <c r="BZ144" s="2" t="str">
        <f t="shared" si="154"/>
        <v/>
      </c>
      <c r="CA144" s="2" t="str">
        <f t="shared" si="155"/>
        <v/>
      </c>
      <c r="CB144" s="2" t="str">
        <f t="shared" si="177"/>
        <v/>
      </c>
      <c r="CC144" s="2" t="str">
        <f t="shared" si="156"/>
        <v/>
      </c>
      <c r="CD144" s="2" t="str">
        <f t="shared" si="157"/>
        <v/>
      </c>
      <c r="CE144" s="2" t="str">
        <f t="shared" si="158"/>
        <v/>
      </c>
      <c r="CF144" s="2" t="str">
        <f t="shared" si="159"/>
        <v/>
      </c>
      <c r="CG144" s="2" t="str">
        <f t="shared" si="160"/>
        <v/>
      </c>
      <c r="CH144" s="2" t="str">
        <f t="shared" si="161"/>
        <v/>
      </c>
      <c r="CI144" s="2" t="str">
        <f t="shared" si="162"/>
        <v/>
      </c>
      <c r="CJ144" s="2" t="str">
        <f t="shared" si="163"/>
        <v/>
      </c>
      <c r="CK144" s="2" t="str">
        <f t="shared" si="164"/>
        <v/>
      </c>
      <c r="CL144" s="2" t="str">
        <f t="shared" si="165"/>
        <v/>
      </c>
      <c r="CM144" s="2" t="str">
        <f t="shared" si="166"/>
        <v/>
      </c>
      <c r="CN144" s="2" t="str">
        <f t="shared" si="167"/>
        <v/>
      </c>
      <c r="CO144" s="2" t="str">
        <f t="shared" si="168"/>
        <v/>
      </c>
      <c r="CP144" s="2" t="str">
        <f t="shared" si="169"/>
        <v/>
      </c>
      <c r="CQ144" s="2" t="str">
        <f t="shared" si="170"/>
        <v/>
      </c>
      <c r="CR144" s="2" t="str">
        <f t="shared" si="171"/>
        <v/>
      </c>
      <c r="CS144" s="2" t="str">
        <f t="shared" si="172"/>
        <v/>
      </c>
      <c r="CT144" s="2" t="str">
        <f t="shared" si="173"/>
        <v/>
      </c>
      <c r="CU144" s="2" t="str">
        <f t="shared" si="174"/>
        <v/>
      </c>
      <c r="CV144" s="2" t="str">
        <f t="shared" si="175"/>
        <v/>
      </c>
      <c r="CW144" s="2">
        <f t="shared" si="176"/>
        <v>0</v>
      </c>
      <c r="DC144" s="5">
        <f>SUM(BS144:CV144)</f>
        <v>0</v>
      </c>
      <c r="DD144" s="5">
        <f>SUM(BS144:CV144)</f>
        <v>0</v>
      </c>
    </row>
    <row r="145" spans="70:108" x14ac:dyDescent="0.35">
      <c r="BR145" s="3" t="s">
        <v>6530</v>
      </c>
      <c r="BS145" s="2" t="str">
        <f t="shared" si="147"/>
        <v/>
      </c>
      <c r="BT145" s="2" t="str">
        <f t="shared" si="148"/>
        <v/>
      </c>
      <c r="BU145" s="2" t="str">
        <f t="shared" si="149"/>
        <v/>
      </c>
      <c r="BV145" s="2" t="str">
        <f t="shared" si="150"/>
        <v/>
      </c>
      <c r="BW145" s="2" t="str">
        <f t="shared" si="151"/>
        <v/>
      </c>
      <c r="BX145" s="2" t="str">
        <f t="shared" si="152"/>
        <v/>
      </c>
      <c r="BY145" s="2" t="str">
        <f t="shared" si="153"/>
        <v/>
      </c>
      <c r="BZ145" s="2" t="str">
        <f t="shared" si="154"/>
        <v/>
      </c>
      <c r="CA145" s="2" t="str">
        <f t="shared" si="155"/>
        <v/>
      </c>
      <c r="CB145" s="2" t="str">
        <f t="shared" si="177"/>
        <v/>
      </c>
      <c r="CC145" s="2" t="str">
        <f t="shared" si="156"/>
        <v/>
      </c>
      <c r="CD145" s="2" t="str">
        <f t="shared" si="157"/>
        <v/>
      </c>
      <c r="CE145" s="2" t="str">
        <f t="shared" si="158"/>
        <v/>
      </c>
      <c r="CF145" s="2" t="str">
        <f t="shared" si="159"/>
        <v/>
      </c>
      <c r="CG145" s="2" t="str">
        <f t="shared" si="160"/>
        <v/>
      </c>
      <c r="CH145" s="2" t="str">
        <f t="shared" si="161"/>
        <v/>
      </c>
      <c r="CI145" s="2" t="str">
        <f t="shared" si="162"/>
        <v/>
      </c>
      <c r="CJ145" s="2" t="str">
        <f t="shared" si="163"/>
        <v/>
      </c>
      <c r="CK145" s="2" t="str">
        <f t="shared" si="164"/>
        <v/>
      </c>
      <c r="CL145" s="2" t="str">
        <f t="shared" si="165"/>
        <v/>
      </c>
      <c r="CM145" s="2" t="str">
        <f t="shared" si="166"/>
        <v/>
      </c>
      <c r="CN145" s="2" t="str">
        <f t="shared" si="167"/>
        <v/>
      </c>
      <c r="CO145" s="2" t="str">
        <f t="shared" si="168"/>
        <v/>
      </c>
      <c r="CP145" s="2" t="str">
        <f t="shared" si="169"/>
        <v/>
      </c>
      <c r="CQ145" s="2" t="str">
        <f t="shared" si="170"/>
        <v/>
      </c>
      <c r="CR145" s="2" t="str">
        <f t="shared" si="171"/>
        <v/>
      </c>
      <c r="CS145" s="2" t="str">
        <f t="shared" si="172"/>
        <v/>
      </c>
      <c r="CT145" s="2" t="str">
        <f t="shared" si="173"/>
        <v/>
      </c>
      <c r="CU145" s="2" t="str">
        <f t="shared" si="174"/>
        <v/>
      </c>
      <c r="CV145" s="2" t="str">
        <f t="shared" si="175"/>
        <v/>
      </c>
      <c r="CW145" s="2">
        <f t="shared" si="176"/>
        <v>0</v>
      </c>
      <c r="CX145" s="5">
        <f t="shared" ref="CX145:CX158" si="178">SUM(BS145:CV145)</f>
        <v>0</v>
      </c>
      <c r="CY145" s="5">
        <f>SUM(BS145:CV145)</f>
        <v>0</v>
      </c>
      <c r="CZ145" s="5">
        <f>SUM(BS145:CV145)</f>
        <v>0</v>
      </c>
    </row>
    <row r="146" spans="70:108" x14ac:dyDescent="0.35">
      <c r="BR146" s="3" t="s">
        <v>6531</v>
      </c>
      <c r="BS146" s="2" t="str">
        <f t="shared" si="147"/>
        <v/>
      </c>
      <c r="BT146" s="2" t="str">
        <f t="shared" si="148"/>
        <v/>
      </c>
      <c r="BU146" s="2" t="str">
        <f t="shared" si="149"/>
        <v/>
      </c>
      <c r="BV146" s="2" t="str">
        <f t="shared" si="150"/>
        <v/>
      </c>
      <c r="BW146" s="2" t="str">
        <f t="shared" si="151"/>
        <v/>
      </c>
      <c r="BX146" s="2" t="str">
        <f t="shared" si="152"/>
        <v/>
      </c>
      <c r="BY146" s="2" t="str">
        <f t="shared" si="153"/>
        <v/>
      </c>
      <c r="BZ146" s="2" t="str">
        <f t="shared" si="154"/>
        <v/>
      </c>
      <c r="CA146" s="2" t="str">
        <f t="shared" si="155"/>
        <v/>
      </c>
      <c r="CB146" s="2" t="str">
        <f t="shared" si="177"/>
        <v/>
      </c>
      <c r="CC146" s="2" t="str">
        <f t="shared" si="156"/>
        <v/>
      </c>
      <c r="CD146" s="2" t="str">
        <f t="shared" si="157"/>
        <v/>
      </c>
      <c r="CE146" s="2" t="str">
        <f t="shared" si="158"/>
        <v/>
      </c>
      <c r="CF146" s="2" t="str">
        <f t="shared" si="159"/>
        <v/>
      </c>
      <c r="CG146" s="2" t="str">
        <f t="shared" si="160"/>
        <v/>
      </c>
      <c r="CH146" s="2" t="str">
        <f t="shared" si="161"/>
        <v/>
      </c>
      <c r="CI146" s="2" t="str">
        <f t="shared" si="162"/>
        <v/>
      </c>
      <c r="CJ146" s="2" t="str">
        <f t="shared" si="163"/>
        <v/>
      </c>
      <c r="CK146" s="2" t="str">
        <f t="shared" si="164"/>
        <v/>
      </c>
      <c r="CL146" s="2" t="str">
        <f t="shared" si="165"/>
        <v/>
      </c>
      <c r="CM146" s="2" t="str">
        <f t="shared" si="166"/>
        <v/>
      </c>
      <c r="CN146" s="2" t="str">
        <f t="shared" si="167"/>
        <v/>
      </c>
      <c r="CO146" s="2" t="str">
        <f t="shared" si="168"/>
        <v/>
      </c>
      <c r="CP146" s="2" t="str">
        <f t="shared" si="169"/>
        <v/>
      </c>
      <c r="CQ146" s="2" t="str">
        <f t="shared" si="170"/>
        <v/>
      </c>
      <c r="CR146" s="2" t="str">
        <f t="shared" si="171"/>
        <v/>
      </c>
      <c r="CS146" s="2" t="str">
        <f t="shared" si="172"/>
        <v/>
      </c>
      <c r="CT146" s="2" t="str">
        <f t="shared" si="173"/>
        <v/>
      </c>
      <c r="CU146" s="2" t="str">
        <f t="shared" si="174"/>
        <v/>
      </c>
      <c r="CV146" s="2" t="str">
        <f t="shared" si="175"/>
        <v/>
      </c>
      <c r="CW146" s="2">
        <f t="shared" si="176"/>
        <v>0</v>
      </c>
      <c r="CX146" s="5">
        <f t="shared" si="178"/>
        <v>0</v>
      </c>
      <c r="CY146" s="5">
        <f>SUM(BS146:CV146)</f>
        <v>0</v>
      </c>
      <c r="DA146" s="5">
        <f>SUM(BS146:CV146)</f>
        <v>0</v>
      </c>
    </row>
    <row r="147" spans="70:108" x14ac:dyDescent="0.35">
      <c r="BR147" s="3" t="s">
        <v>6532</v>
      </c>
      <c r="BS147" s="2" t="str">
        <f t="shared" si="147"/>
        <v/>
      </c>
      <c r="BT147" s="2" t="str">
        <f t="shared" si="148"/>
        <v/>
      </c>
      <c r="BU147" s="2" t="str">
        <f t="shared" si="149"/>
        <v/>
      </c>
      <c r="BV147" s="2" t="str">
        <f t="shared" si="150"/>
        <v/>
      </c>
      <c r="BW147" s="2" t="str">
        <f t="shared" si="151"/>
        <v/>
      </c>
      <c r="BX147" s="2" t="str">
        <f t="shared" si="152"/>
        <v/>
      </c>
      <c r="BY147" s="2" t="str">
        <f t="shared" si="153"/>
        <v/>
      </c>
      <c r="BZ147" s="2" t="str">
        <f t="shared" si="154"/>
        <v/>
      </c>
      <c r="CA147" s="2" t="str">
        <f t="shared" si="155"/>
        <v/>
      </c>
      <c r="CB147" s="2" t="str">
        <f t="shared" si="177"/>
        <v/>
      </c>
      <c r="CC147" s="2" t="str">
        <f t="shared" si="156"/>
        <v/>
      </c>
      <c r="CD147" s="2" t="str">
        <f t="shared" si="157"/>
        <v/>
      </c>
      <c r="CE147" s="2" t="str">
        <f t="shared" si="158"/>
        <v/>
      </c>
      <c r="CF147" s="2" t="str">
        <f t="shared" si="159"/>
        <v/>
      </c>
      <c r="CG147" s="2" t="str">
        <f t="shared" si="160"/>
        <v/>
      </c>
      <c r="CH147" s="2" t="str">
        <f t="shared" si="161"/>
        <v/>
      </c>
      <c r="CI147" s="2" t="str">
        <f t="shared" si="162"/>
        <v/>
      </c>
      <c r="CJ147" s="2" t="str">
        <f t="shared" si="163"/>
        <v/>
      </c>
      <c r="CK147" s="2" t="str">
        <f t="shared" si="164"/>
        <v/>
      </c>
      <c r="CL147" s="2" t="str">
        <f t="shared" si="165"/>
        <v/>
      </c>
      <c r="CM147" s="2" t="str">
        <f t="shared" si="166"/>
        <v/>
      </c>
      <c r="CN147" s="2" t="str">
        <f t="shared" si="167"/>
        <v/>
      </c>
      <c r="CO147" s="2" t="str">
        <f t="shared" si="168"/>
        <v/>
      </c>
      <c r="CP147" s="2" t="str">
        <f t="shared" si="169"/>
        <v/>
      </c>
      <c r="CQ147" s="2" t="str">
        <f t="shared" si="170"/>
        <v/>
      </c>
      <c r="CR147" s="2" t="str">
        <f t="shared" si="171"/>
        <v/>
      </c>
      <c r="CS147" s="2" t="str">
        <f t="shared" si="172"/>
        <v/>
      </c>
      <c r="CT147" s="2" t="str">
        <f t="shared" si="173"/>
        <v/>
      </c>
      <c r="CU147" s="2" t="str">
        <f t="shared" si="174"/>
        <v/>
      </c>
      <c r="CV147" s="2" t="str">
        <f t="shared" si="175"/>
        <v/>
      </c>
      <c r="CW147" s="2">
        <f t="shared" si="176"/>
        <v>0</v>
      </c>
      <c r="CX147" s="5">
        <f t="shared" si="178"/>
        <v>0</v>
      </c>
      <c r="CY147" s="5">
        <f>SUM(BS147:CV147)</f>
        <v>0</v>
      </c>
      <c r="DB147" s="5">
        <f>SUM(BS147:CV147)</f>
        <v>0</v>
      </c>
    </row>
    <row r="148" spans="70:108" x14ac:dyDescent="0.35">
      <c r="BR148" s="3" t="s">
        <v>6533</v>
      </c>
      <c r="BS148" s="2" t="str">
        <f t="shared" si="147"/>
        <v/>
      </c>
      <c r="BT148" s="2" t="str">
        <f t="shared" si="148"/>
        <v/>
      </c>
      <c r="BU148" s="2" t="str">
        <f t="shared" si="149"/>
        <v/>
      </c>
      <c r="BV148" s="2" t="str">
        <f t="shared" si="150"/>
        <v/>
      </c>
      <c r="BW148" s="2" t="str">
        <f t="shared" si="151"/>
        <v/>
      </c>
      <c r="BX148" s="2" t="str">
        <f t="shared" si="152"/>
        <v/>
      </c>
      <c r="BY148" s="2" t="str">
        <f t="shared" si="153"/>
        <v/>
      </c>
      <c r="BZ148" s="2" t="str">
        <f t="shared" si="154"/>
        <v/>
      </c>
      <c r="CA148" s="2" t="str">
        <f t="shared" si="155"/>
        <v/>
      </c>
      <c r="CB148" s="2" t="str">
        <f t="shared" si="177"/>
        <v/>
      </c>
      <c r="CC148" s="2" t="str">
        <f t="shared" si="156"/>
        <v/>
      </c>
      <c r="CD148" s="2" t="str">
        <f t="shared" si="157"/>
        <v/>
      </c>
      <c r="CE148" s="2" t="str">
        <f t="shared" si="158"/>
        <v/>
      </c>
      <c r="CF148" s="2" t="str">
        <f t="shared" si="159"/>
        <v/>
      </c>
      <c r="CG148" s="2" t="str">
        <f t="shared" si="160"/>
        <v/>
      </c>
      <c r="CH148" s="2" t="str">
        <f t="shared" si="161"/>
        <v/>
      </c>
      <c r="CI148" s="2" t="str">
        <f t="shared" si="162"/>
        <v/>
      </c>
      <c r="CJ148" s="2" t="str">
        <f t="shared" si="163"/>
        <v/>
      </c>
      <c r="CK148" s="2" t="str">
        <f t="shared" si="164"/>
        <v/>
      </c>
      <c r="CL148" s="2" t="str">
        <f t="shared" si="165"/>
        <v/>
      </c>
      <c r="CM148" s="2" t="str">
        <f t="shared" si="166"/>
        <v/>
      </c>
      <c r="CN148" s="2" t="str">
        <f t="shared" si="167"/>
        <v/>
      </c>
      <c r="CO148" s="2" t="str">
        <f t="shared" si="168"/>
        <v/>
      </c>
      <c r="CP148" s="2" t="str">
        <f t="shared" si="169"/>
        <v/>
      </c>
      <c r="CQ148" s="2" t="str">
        <f t="shared" si="170"/>
        <v/>
      </c>
      <c r="CR148" s="2" t="str">
        <f t="shared" si="171"/>
        <v/>
      </c>
      <c r="CS148" s="2" t="str">
        <f t="shared" si="172"/>
        <v/>
      </c>
      <c r="CT148" s="2" t="str">
        <f t="shared" si="173"/>
        <v/>
      </c>
      <c r="CU148" s="2" t="str">
        <f t="shared" si="174"/>
        <v/>
      </c>
      <c r="CV148" s="2" t="str">
        <f t="shared" si="175"/>
        <v/>
      </c>
      <c r="CW148" s="2">
        <f t="shared" si="176"/>
        <v>0</v>
      </c>
      <c r="CX148" s="5">
        <f t="shared" si="178"/>
        <v>0</v>
      </c>
      <c r="CY148" s="5">
        <f>SUM(BS148:CV148)</f>
        <v>0</v>
      </c>
      <c r="DC148" s="5">
        <f>SUM(BS148:CV148)</f>
        <v>0</v>
      </c>
    </row>
    <row r="149" spans="70:108" x14ac:dyDescent="0.35">
      <c r="BR149" s="3" t="s">
        <v>6534</v>
      </c>
      <c r="BS149" s="2" t="str">
        <f t="shared" si="147"/>
        <v/>
      </c>
      <c r="BT149" s="2" t="str">
        <f t="shared" si="148"/>
        <v/>
      </c>
      <c r="BU149" s="2" t="str">
        <f t="shared" si="149"/>
        <v/>
      </c>
      <c r="BV149" s="2" t="str">
        <f t="shared" si="150"/>
        <v/>
      </c>
      <c r="BW149" s="2" t="str">
        <f t="shared" si="151"/>
        <v/>
      </c>
      <c r="BX149" s="2" t="str">
        <f t="shared" si="152"/>
        <v/>
      </c>
      <c r="BY149" s="2" t="str">
        <f t="shared" si="153"/>
        <v/>
      </c>
      <c r="BZ149" s="2" t="str">
        <f t="shared" si="154"/>
        <v/>
      </c>
      <c r="CA149" s="2" t="str">
        <f t="shared" si="155"/>
        <v/>
      </c>
      <c r="CB149" s="2" t="str">
        <f t="shared" si="177"/>
        <v/>
      </c>
      <c r="CC149" s="2" t="str">
        <f t="shared" si="156"/>
        <v/>
      </c>
      <c r="CD149" s="2" t="str">
        <f t="shared" si="157"/>
        <v/>
      </c>
      <c r="CE149" s="2" t="str">
        <f t="shared" si="158"/>
        <v/>
      </c>
      <c r="CF149" s="2" t="str">
        <f t="shared" si="159"/>
        <v/>
      </c>
      <c r="CG149" s="2" t="str">
        <f t="shared" si="160"/>
        <v/>
      </c>
      <c r="CH149" s="2" t="str">
        <f t="shared" si="161"/>
        <v/>
      </c>
      <c r="CI149" s="2" t="str">
        <f t="shared" si="162"/>
        <v/>
      </c>
      <c r="CJ149" s="2" t="str">
        <f t="shared" si="163"/>
        <v/>
      </c>
      <c r="CK149" s="2" t="str">
        <f t="shared" si="164"/>
        <v/>
      </c>
      <c r="CL149" s="2" t="str">
        <f t="shared" si="165"/>
        <v/>
      </c>
      <c r="CM149" s="2" t="str">
        <f t="shared" si="166"/>
        <v/>
      </c>
      <c r="CN149" s="2" t="str">
        <f t="shared" si="167"/>
        <v/>
      </c>
      <c r="CO149" s="2" t="str">
        <f t="shared" si="168"/>
        <v/>
      </c>
      <c r="CP149" s="2" t="str">
        <f t="shared" si="169"/>
        <v/>
      </c>
      <c r="CQ149" s="2" t="str">
        <f t="shared" si="170"/>
        <v/>
      </c>
      <c r="CR149" s="2" t="str">
        <f t="shared" si="171"/>
        <v/>
      </c>
      <c r="CS149" s="2" t="str">
        <f t="shared" si="172"/>
        <v/>
      </c>
      <c r="CT149" s="2" t="str">
        <f t="shared" si="173"/>
        <v/>
      </c>
      <c r="CU149" s="2" t="str">
        <f t="shared" si="174"/>
        <v/>
      </c>
      <c r="CV149" s="2" t="str">
        <f t="shared" si="175"/>
        <v/>
      </c>
      <c r="CW149" s="2">
        <f t="shared" si="176"/>
        <v>0</v>
      </c>
      <c r="CX149" s="5">
        <f t="shared" si="178"/>
        <v>0</v>
      </c>
      <c r="CY149" s="5">
        <f>SUM(BS149:CV149)</f>
        <v>0</v>
      </c>
      <c r="DD149" s="5">
        <f>SUM(BS149:CV149)</f>
        <v>0</v>
      </c>
    </row>
    <row r="150" spans="70:108" x14ac:dyDescent="0.35">
      <c r="BR150" s="3" t="s">
        <v>6535</v>
      </c>
      <c r="BS150" s="2" t="str">
        <f t="shared" si="147"/>
        <v/>
      </c>
      <c r="BT150" s="2" t="str">
        <f t="shared" si="148"/>
        <v/>
      </c>
      <c r="BU150" s="2" t="str">
        <f t="shared" si="149"/>
        <v/>
      </c>
      <c r="BV150" s="2" t="str">
        <f t="shared" si="150"/>
        <v/>
      </c>
      <c r="BW150" s="2" t="str">
        <f t="shared" si="151"/>
        <v/>
      </c>
      <c r="BX150" s="2" t="str">
        <f t="shared" si="152"/>
        <v/>
      </c>
      <c r="BY150" s="2" t="str">
        <f t="shared" si="153"/>
        <v/>
      </c>
      <c r="BZ150" s="2" t="str">
        <f t="shared" si="154"/>
        <v/>
      </c>
      <c r="CA150" s="2" t="str">
        <f t="shared" si="155"/>
        <v/>
      </c>
      <c r="CB150" s="2" t="str">
        <f t="shared" si="177"/>
        <v/>
      </c>
      <c r="CC150" s="2" t="str">
        <f t="shared" si="156"/>
        <v/>
      </c>
      <c r="CD150" s="2" t="str">
        <f t="shared" si="157"/>
        <v/>
      </c>
      <c r="CE150" s="2" t="str">
        <f t="shared" si="158"/>
        <v/>
      </c>
      <c r="CF150" s="2" t="str">
        <f t="shared" si="159"/>
        <v/>
      </c>
      <c r="CG150" s="2" t="str">
        <f t="shared" si="160"/>
        <v/>
      </c>
      <c r="CH150" s="2" t="str">
        <f t="shared" si="161"/>
        <v/>
      </c>
      <c r="CI150" s="2" t="str">
        <f t="shared" si="162"/>
        <v/>
      </c>
      <c r="CJ150" s="2" t="str">
        <f t="shared" si="163"/>
        <v/>
      </c>
      <c r="CK150" s="2" t="str">
        <f t="shared" si="164"/>
        <v/>
      </c>
      <c r="CL150" s="2" t="str">
        <f t="shared" si="165"/>
        <v/>
      </c>
      <c r="CM150" s="2" t="str">
        <f t="shared" si="166"/>
        <v/>
      </c>
      <c r="CN150" s="2" t="str">
        <f t="shared" si="167"/>
        <v/>
      </c>
      <c r="CO150" s="2" t="str">
        <f t="shared" si="168"/>
        <v/>
      </c>
      <c r="CP150" s="2" t="str">
        <f t="shared" si="169"/>
        <v/>
      </c>
      <c r="CQ150" s="2" t="str">
        <f t="shared" si="170"/>
        <v/>
      </c>
      <c r="CR150" s="2" t="str">
        <f t="shared" si="171"/>
        <v/>
      </c>
      <c r="CS150" s="2" t="str">
        <f t="shared" si="172"/>
        <v/>
      </c>
      <c r="CT150" s="2" t="str">
        <f t="shared" si="173"/>
        <v/>
      </c>
      <c r="CU150" s="2" t="str">
        <f t="shared" si="174"/>
        <v/>
      </c>
      <c r="CV150" s="2" t="str">
        <f t="shared" si="175"/>
        <v/>
      </c>
      <c r="CW150" s="2">
        <f t="shared" si="176"/>
        <v>0</v>
      </c>
      <c r="CX150" s="5">
        <f t="shared" si="178"/>
        <v>0</v>
      </c>
      <c r="CZ150" s="5">
        <f>SUM(BS150:CV150)</f>
        <v>0</v>
      </c>
      <c r="DA150" s="5">
        <f>SUM(BS150:CV150)</f>
        <v>0</v>
      </c>
    </row>
    <row r="151" spans="70:108" x14ac:dyDescent="0.35">
      <c r="BR151" s="3" t="s">
        <v>6536</v>
      </c>
      <c r="BS151" s="2" t="str">
        <f t="shared" si="147"/>
        <v/>
      </c>
      <c r="BT151" s="2" t="str">
        <f t="shared" si="148"/>
        <v/>
      </c>
      <c r="BU151" s="2" t="str">
        <f t="shared" si="149"/>
        <v/>
      </c>
      <c r="BV151" s="2" t="str">
        <f t="shared" si="150"/>
        <v/>
      </c>
      <c r="BW151" s="2" t="str">
        <f t="shared" si="151"/>
        <v/>
      </c>
      <c r="BX151" s="2" t="str">
        <f t="shared" si="152"/>
        <v/>
      </c>
      <c r="BY151" s="2" t="str">
        <f t="shared" si="153"/>
        <v/>
      </c>
      <c r="BZ151" s="2" t="str">
        <f t="shared" si="154"/>
        <v/>
      </c>
      <c r="CA151" s="2" t="str">
        <f t="shared" si="155"/>
        <v/>
      </c>
      <c r="CB151" s="2" t="str">
        <f t="shared" si="177"/>
        <v/>
      </c>
      <c r="CC151" s="2" t="str">
        <f t="shared" si="156"/>
        <v/>
      </c>
      <c r="CD151" s="2" t="str">
        <f t="shared" si="157"/>
        <v/>
      </c>
      <c r="CE151" s="2" t="str">
        <f t="shared" si="158"/>
        <v/>
      </c>
      <c r="CF151" s="2" t="str">
        <f t="shared" si="159"/>
        <v/>
      </c>
      <c r="CG151" s="2" t="str">
        <f t="shared" si="160"/>
        <v/>
      </c>
      <c r="CH151" s="2" t="str">
        <f t="shared" si="161"/>
        <v/>
      </c>
      <c r="CI151" s="2" t="str">
        <f t="shared" si="162"/>
        <v/>
      </c>
      <c r="CJ151" s="2" t="str">
        <f t="shared" si="163"/>
        <v/>
      </c>
      <c r="CK151" s="2" t="str">
        <f t="shared" si="164"/>
        <v/>
      </c>
      <c r="CL151" s="2" t="str">
        <f t="shared" si="165"/>
        <v/>
      </c>
      <c r="CM151" s="2" t="str">
        <f t="shared" si="166"/>
        <v/>
      </c>
      <c r="CN151" s="2" t="str">
        <f t="shared" si="167"/>
        <v/>
      </c>
      <c r="CO151" s="2" t="str">
        <f t="shared" si="168"/>
        <v/>
      </c>
      <c r="CP151" s="2" t="str">
        <f t="shared" si="169"/>
        <v/>
      </c>
      <c r="CQ151" s="2" t="str">
        <f t="shared" si="170"/>
        <v/>
      </c>
      <c r="CR151" s="2" t="str">
        <f t="shared" si="171"/>
        <v/>
      </c>
      <c r="CS151" s="2" t="str">
        <f t="shared" si="172"/>
        <v/>
      </c>
      <c r="CT151" s="2" t="str">
        <f t="shared" si="173"/>
        <v/>
      </c>
      <c r="CU151" s="2" t="str">
        <f t="shared" si="174"/>
        <v/>
      </c>
      <c r="CV151" s="2" t="str">
        <f t="shared" si="175"/>
        <v/>
      </c>
      <c r="CW151" s="2">
        <f t="shared" si="176"/>
        <v>0</v>
      </c>
      <c r="CX151" s="5">
        <f t="shared" si="178"/>
        <v>0</v>
      </c>
      <c r="CZ151" s="5">
        <f>SUM(BS151:CV151)</f>
        <v>0</v>
      </c>
      <c r="DB151" s="5">
        <f>SUM(BS151:CV151)</f>
        <v>0</v>
      </c>
    </row>
    <row r="152" spans="70:108" x14ac:dyDescent="0.35">
      <c r="BR152" s="3" t="s">
        <v>6537</v>
      </c>
      <c r="BS152" s="2" t="str">
        <f t="shared" si="147"/>
        <v/>
      </c>
      <c r="BT152" s="2" t="str">
        <f t="shared" si="148"/>
        <v/>
      </c>
      <c r="BU152" s="2" t="str">
        <f t="shared" si="149"/>
        <v/>
      </c>
      <c r="BV152" s="2" t="str">
        <f t="shared" si="150"/>
        <v/>
      </c>
      <c r="BW152" s="2" t="str">
        <f t="shared" si="151"/>
        <v/>
      </c>
      <c r="BX152" s="2" t="str">
        <f t="shared" si="152"/>
        <v/>
      </c>
      <c r="BY152" s="2" t="str">
        <f t="shared" si="153"/>
        <v/>
      </c>
      <c r="BZ152" s="2" t="str">
        <f t="shared" si="154"/>
        <v/>
      </c>
      <c r="CA152" s="2" t="str">
        <f t="shared" si="155"/>
        <v/>
      </c>
      <c r="CB152" s="2" t="str">
        <f t="shared" si="177"/>
        <v/>
      </c>
      <c r="CC152" s="2" t="str">
        <f t="shared" si="156"/>
        <v/>
      </c>
      <c r="CD152" s="2" t="str">
        <f t="shared" si="157"/>
        <v/>
      </c>
      <c r="CE152" s="2" t="str">
        <f t="shared" si="158"/>
        <v/>
      </c>
      <c r="CF152" s="2" t="str">
        <f t="shared" si="159"/>
        <v/>
      </c>
      <c r="CG152" s="2" t="str">
        <f t="shared" si="160"/>
        <v/>
      </c>
      <c r="CH152" s="2" t="str">
        <f t="shared" si="161"/>
        <v/>
      </c>
      <c r="CI152" s="2" t="str">
        <f t="shared" si="162"/>
        <v/>
      </c>
      <c r="CJ152" s="2" t="str">
        <f t="shared" si="163"/>
        <v/>
      </c>
      <c r="CK152" s="2" t="str">
        <f t="shared" si="164"/>
        <v/>
      </c>
      <c r="CL152" s="2" t="str">
        <f t="shared" si="165"/>
        <v/>
      </c>
      <c r="CM152" s="2" t="str">
        <f t="shared" si="166"/>
        <v/>
      </c>
      <c r="CN152" s="2" t="str">
        <f t="shared" si="167"/>
        <v/>
      </c>
      <c r="CO152" s="2" t="str">
        <f t="shared" si="168"/>
        <v/>
      </c>
      <c r="CP152" s="2" t="str">
        <f t="shared" si="169"/>
        <v/>
      </c>
      <c r="CQ152" s="2" t="str">
        <f t="shared" si="170"/>
        <v/>
      </c>
      <c r="CR152" s="2" t="str">
        <f t="shared" si="171"/>
        <v/>
      </c>
      <c r="CS152" s="2" t="str">
        <f t="shared" si="172"/>
        <v/>
      </c>
      <c r="CT152" s="2" t="str">
        <f t="shared" si="173"/>
        <v/>
      </c>
      <c r="CU152" s="2" t="str">
        <f t="shared" si="174"/>
        <v/>
      </c>
      <c r="CV152" s="2" t="str">
        <f t="shared" si="175"/>
        <v/>
      </c>
      <c r="CW152" s="2">
        <f t="shared" si="176"/>
        <v>0</v>
      </c>
      <c r="CX152" s="5">
        <f t="shared" si="178"/>
        <v>0</v>
      </c>
      <c r="CZ152" s="5">
        <f>SUM(BS152:CV152)</f>
        <v>0</v>
      </c>
      <c r="DC152" s="5">
        <f>SUM(BS152:CV152)</f>
        <v>0</v>
      </c>
    </row>
    <row r="153" spans="70:108" x14ac:dyDescent="0.35">
      <c r="BR153" s="3" t="s">
        <v>6538</v>
      </c>
      <c r="BS153" s="2" t="str">
        <f t="shared" si="147"/>
        <v/>
      </c>
      <c r="BT153" s="2" t="str">
        <f t="shared" si="148"/>
        <v/>
      </c>
      <c r="BU153" s="2" t="str">
        <f t="shared" si="149"/>
        <v/>
      </c>
      <c r="BV153" s="2" t="str">
        <f t="shared" si="150"/>
        <v/>
      </c>
      <c r="BW153" s="2" t="str">
        <f t="shared" si="151"/>
        <v/>
      </c>
      <c r="BX153" s="2" t="str">
        <f t="shared" si="152"/>
        <v/>
      </c>
      <c r="BY153" s="2" t="str">
        <f t="shared" si="153"/>
        <v/>
      </c>
      <c r="BZ153" s="2" t="str">
        <f t="shared" si="154"/>
        <v/>
      </c>
      <c r="CA153" s="2" t="str">
        <f t="shared" si="155"/>
        <v/>
      </c>
      <c r="CB153" s="2" t="str">
        <f t="shared" si="177"/>
        <v/>
      </c>
      <c r="CC153" s="2" t="str">
        <f t="shared" si="156"/>
        <v/>
      </c>
      <c r="CD153" s="2" t="str">
        <f t="shared" si="157"/>
        <v/>
      </c>
      <c r="CE153" s="2" t="str">
        <f t="shared" si="158"/>
        <v/>
      </c>
      <c r="CF153" s="2" t="str">
        <f t="shared" si="159"/>
        <v/>
      </c>
      <c r="CG153" s="2" t="str">
        <f t="shared" si="160"/>
        <v/>
      </c>
      <c r="CH153" s="2" t="str">
        <f t="shared" si="161"/>
        <v/>
      </c>
      <c r="CI153" s="2" t="str">
        <f t="shared" si="162"/>
        <v/>
      </c>
      <c r="CJ153" s="2" t="str">
        <f t="shared" si="163"/>
        <v/>
      </c>
      <c r="CK153" s="2" t="str">
        <f t="shared" si="164"/>
        <v/>
      </c>
      <c r="CL153" s="2" t="str">
        <f t="shared" si="165"/>
        <v/>
      </c>
      <c r="CM153" s="2" t="str">
        <f t="shared" si="166"/>
        <v/>
      </c>
      <c r="CN153" s="2" t="str">
        <f t="shared" si="167"/>
        <v/>
      </c>
      <c r="CO153" s="2" t="str">
        <f t="shared" si="168"/>
        <v/>
      </c>
      <c r="CP153" s="2" t="str">
        <f t="shared" si="169"/>
        <v/>
      </c>
      <c r="CQ153" s="2" t="str">
        <f t="shared" si="170"/>
        <v/>
      </c>
      <c r="CR153" s="2" t="str">
        <f t="shared" si="171"/>
        <v/>
      </c>
      <c r="CS153" s="2" t="str">
        <f t="shared" si="172"/>
        <v/>
      </c>
      <c r="CT153" s="2" t="str">
        <f t="shared" si="173"/>
        <v/>
      </c>
      <c r="CU153" s="2" t="str">
        <f t="shared" si="174"/>
        <v/>
      </c>
      <c r="CV153" s="2" t="str">
        <f t="shared" si="175"/>
        <v/>
      </c>
      <c r="CW153" s="2">
        <f t="shared" si="176"/>
        <v>0</v>
      </c>
      <c r="CX153" s="5">
        <f t="shared" si="178"/>
        <v>0</v>
      </c>
      <c r="CZ153" s="5">
        <f>SUM(BS153:CV153)</f>
        <v>0</v>
      </c>
      <c r="DD153" s="5">
        <f>SUM(BS153:CV153)</f>
        <v>0</v>
      </c>
    </row>
    <row r="154" spans="70:108" x14ac:dyDescent="0.35">
      <c r="BR154" s="3" t="s">
        <v>6539</v>
      </c>
      <c r="BS154" s="2" t="str">
        <f t="shared" si="147"/>
        <v/>
      </c>
      <c r="BT154" s="2" t="str">
        <f t="shared" si="148"/>
        <v/>
      </c>
      <c r="BU154" s="2" t="str">
        <f t="shared" si="149"/>
        <v/>
      </c>
      <c r="BV154" s="2" t="str">
        <f t="shared" si="150"/>
        <v/>
      </c>
      <c r="BW154" s="2" t="str">
        <f t="shared" si="151"/>
        <v/>
      </c>
      <c r="BX154" s="2" t="str">
        <f t="shared" si="152"/>
        <v/>
      </c>
      <c r="BY154" s="2" t="str">
        <f t="shared" si="153"/>
        <v/>
      </c>
      <c r="BZ154" s="2" t="str">
        <f t="shared" si="154"/>
        <v/>
      </c>
      <c r="CA154" s="2" t="str">
        <f t="shared" si="155"/>
        <v/>
      </c>
      <c r="CB154" s="2" t="str">
        <f t="shared" si="177"/>
        <v/>
      </c>
      <c r="CC154" s="2" t="str">
        <f t="shared" si="156"/>
        <v/>
      </c>
      <c r="CD154" s="2" t="str">
        <f t="shared" si="157"/>
        <v/>
      </c>
      <c r="CE154" s="2" t="str">
        <f t="shared" si="158"/>
        <v/>
      </c>
      <c r="CF154" s="2" t="str">
        <f t="shared" si="159"/>
        <v/>
      </c>
      <c r="CG154" s="2" t="str">
        <f t="shared" si="160"/>
        <v/>
      </c>
      <c r="CH154" s="2" t="str">
        <f t="shared" si="161"/>
        <v/>
      </c>
      <c r="CI154" s="2" t="str">
        <f t="shared" si="162"/>
        <v/>
      </c>
      <c r="CJ154" s="2" t="str">
        <f t="shared" si="163"/>
        <v/>
      </c>
      <c r="CK154" s="2" t="str">
        <f t="shared" si="164"/>
        <v/>
      </c>
      <c r="CL154" s="2" t="str">
        <f t="shared" si="165"/>
        <v/>
      </c>
      <c r="CM154" s="2" t="str">
        <f t="shared" si="166"/>
        <v/>
      </c>
      <c r="CN154" s="2" t="str">
        <f t="shared" si="167"/>
        <v/>
      </c>
      <c r="CO154" s="2" t="str">
        <f t="shared" si="168"/>
        <v/>
      </c>
      <c r="CP154" s="2" t="str">
        <f t="shared" si="169"/>
        <v/>
      </c>
      <c r="CQ154" s="2" t="str">
        <f t="shared" si="170"/>
        <v/>
      </c>
      <c r="CR154" s="2" t="str">
        <f t="shared" si="171"/>
        <v/>
      </c>
      <c r="CS154" s="2" t="str">
        <f t="shared" si="172"/>
        <v/>
      </c>
      <c r="CT154" s="2" t="str">
        <f t="shared" si="173"/>
        <v/>
      </c>
      <c r="CU154" s="2" t="str">
        <f t="shared" si="174"/>
        <v/>
      </c>
      <c r="CV154" s="2" t="str">
        <f t="shared" si="175"/>
        <v/>
      </c>
      <c r="CW154" s="2">
        <f t="shared" si="176"/>
        <v>0</v>
      </c>
      <c r="CX154" s="5">
        <f t="shared" si="178"/>
        <v>0</v>
      </c>
      <c r="DA154" s="5">
        <f>SUM(BS154:CV154)</f>
        <v>0</v>
      </c>
      <c r="DB154" s="5">
        <f>SUM(BS154:CV154)</f>
        <v>0</v>
      </c>
    </row>
    <row r="155" spans="70:108" x14ac:dyDescent="0.35">
      <c r="BR155" s="3" t="s">
        <v>6540</v>
      </c>
      <c r="BS155" s="2" t="str">
        <f t="shared" si="147"/>
        <v/>
      </c>
      <c r="BT155" s="2" t="str">
        <f t="shared" si="148"/>
        <v/>
      </c>
      <c r="BU155" s="2" t="str">
        <f t="shared" si="149"/>
        <v/>
      </c>
      <c r="BV155" s="2" t="str">
        <f t="shared" si="150"/>
        <v/>
      </c>
      <c r="BW155" s="2" t="str">
        <f t="shared" si="151"/>
        <v/>
      </c>
      <c r="BX155" s="2" t="str">
        <f t="shared" si="152"/>
        <v/>
      </c>
      <c r="BY155" s="2" t="str">
        <f t="shared" si="153"/>
        <v/>
      </c>
      <c r="BZ155" s="2" t="str">
        <f t="shared" si="154"/>
        <v/>
      </c>
      <c r="CA155" s="2" t="str">
        <f t="shared" si="155"/>
        <v/>
      </c>
      <c r="CB155" s="2" t="str">
        <f t="shared" si="177"/>
        <v/>
      </c>
      <c r="CC155" s="2" t="str">
        <f t="shared" si="156"/>
        <v/>
      </c>
      <c r="CD155" s="2" t="str">
        <f t="shared" si="157"/>
        <v/>
      </c>
      <c r="CE155" s="2" t="str">
        <f t="shared" si="158"/>
        <v/>
      </c>
      <c r="CF155" s="2" t="str">
        <f t="shared" si="159"/>
        <v/>
      </c>
      <c r="CG155" s="2" t="str">
        <f t="shared" si="160"/>
        <v/>
      </c>
      <c r="CH155" s="2" t="str">
        <f t="shared" si="161"/>
        <v/>
      </c>
      <c r="CI155" s="2" t="str">
        <f t="shared" si="162"/>
        <v/>
      </c>
      <c r="CJ155" s="2" t="str">
        <f t="shared" si="163"/>
        <v/>
      </c>
      <c r="CK155" s="2" t="str">
        <f t="shared" si="164"/>
        <v/>
      </c>
      <c r="CL155" s="2" t="str">
        <f t="shared" si="165"/>
        <v/>
      </c>
      <c r="CM155" s="2" t="str">
        <f t="shared" si="166"/>
        <v/>
      </c>
      <c r="CN155" s="2" t="str">
        <f t="shared" si="167"/>
        <v/>
      </c>
      <c r="CO155" s="2" t="str">
        <f t="shared" si="168"/>
        <v/>
      </c>
      <c r="CP155" s="2" t="str">
        <f t="shared" si="169"/>
        <v/>
      </c>
      <c r="CQ155" s="2" t="str">
        <f t="shared" si="170"/>
        <v/>
      </c>
      <c r="CR155" s="2" t="str">
        <f t="shared" si="171"/>
        <v/>
      </c>
      <c r="CS155" s="2" t="str">
        <f t="shared" si="172"/>
        <v/>
      </c>
      <c r="CT155" s="2" t="str">
        <f t="shared" si="173"/>
        <v/>
      </c>
      <c r="CU155" s="2" t="str">
        <f t="shared" si="174"/>
        <v/>
      </c>
      <c r="CV155" s="2" t="str">
        <f t="shared" si="175"/>
        <v/>
      </c>
      <c r="CW155" s="2">
        <f t="shared" si="176"/>
        <v>0</v>
      </c>
      <c r="CX155" s="5">
        <f t="shared" si="178"/>
        <v>0</v>
      </c>
      <c r="DA155" s="5">
        <f>SUM(I155:BS155)</f>
        <v>0</v>
      </c>
      <c r="DC155" s="5">
        <f>SUM(BS155:CV155)</f>
        <v>0</v>
      </c>
    </row>
    <row r="156" spans="70:108" x14ac:dyDescent="0.35">
      <c r="BR156" s="3" t="s">
        <v>6541</v>
      </c>
      <c r="BS156" s="2" t="str">
        <f t="shared" si="147"/>
        <v/>
      </c>
      <c r="BT156" s="2" t="str">
        <f t="shared" si="148"/>
        <v/>
      </c>
      <c r="BU156" s="2" t="str">
        <f t="shared" si="149"/>
        <v/>
      </c>
      <c r="BV156" s="2" t="str">
        <f t="shared" si="150"/>
        <v/>
      </c>
      <c r="BW156" s="2" t="str">
        <f t="shared" si="151"/>
        <v/>
      </c>
      <c r="BX156" s="2" t="str">
        <f t="shared" si="152"/>
        <v/>
      </c>
      <c r="BY156" s="2" t="str">
        <f t="shared" si="153"/>
        <v/>
      </c>
      <c r="BZ156" s="2" t="str">
        <f t="shared" si="154"/>
        <v/>
      </c>
      <c r="CA156" s="2" t="str">
        <f t="shared" si="155"/>
        <v/>
      </c>
      <c r="CB156" s="2" t="str">
        <f t="shared" si="177"/>
        <v/>
      </c>
      <c r="CC156" s="2" t="str">
        <f t="shared" si="156"/>
        <v/>
      </c>
      <c r="CD156" s="2" t="str">
        <f t="shared" si="157"/>
        <v/>
      </c>
      <c r="CE156" s="2" t="str">
        <f t="shared" si="158"/>
        <v/>
      </c>
      <c r="CF156" s="2" t="str">
        <f t="shared" si="159"/>
        <v/>
      </c>
      <c r="CG156" s="2" t="str">
        <f t="shared" si="160"/>
        <v/>
      </c>
      <c r="CH156" s="2" t="str">
        <f t="shared" si="161"/>
        <v/>
      </c>
      <c r="CI156" s="2" t="str">
        <f t="shared" si="162"/>
        <v/>
      </c>
      <c r="CJ156" s="2" t="str">
        <f t="shared" si="163"/>
        <v/>
      </c>
      <c r="CK156" s="2" t="str">
        <f t="shared" si="164"/>
        <v/>
      </c>
      <c r="CL156" s="2" t="str">
        <f t="shared" si="165"/>
        <v/>
      </c>
      <c r="CM156" s="2" t="str">
        <f t="shared" si="166"/>
        <v/>
      </c>
      <c r="CN156" s="2" t="str">
        <f t="shared" si="167"/>
        <v/>
      </c>
      <c r="CO156" s="2" t="str">
        <f t="shared" si="168"/>
        <v/>
      </c>
      <c r="CP156" s="2" t="str">
        <f t="shared" si="169"/>
        <v/>
      </c>
      <c r="CQ156" s="2" t="str">
        <f t="shared" si="170"/>
        <v/>
      </c>
      <c r="CR156" s="2" t="str">
        <f t="shared" si="171"/>
        <v/>
      </c>
      <c r="CS156" s="2" t="str">
        <f t="shared" si="172"/>
        <v/>
      </c>
      <c r="CT156" s="2" t="str">
        <f t="shared" si="173"/>
        <v/>
      </c>
      <c r="CU156" s="2" t="str">
        <f t="shared" si="174"/>
        <v/>
      </c>
      <c r="CV156" s="2" t="str">
        <f t="shared" si="175"/>
        <v/>
      </c>
      <c r="CW156" s="2">
        <f t="shared" si="176"/>
        <v>0</v>
      </c>
      <c r="CX156" s="5">
        <f t="shared" si="178"/>
        <v>0</v>
      </c>
      <c r="DA156" s="5">
        <f>SUM(BS156:CV156)</f>
        <v>0</v>
      </c>
      <c r="DD156" s="5">
        <f>SUM(BS156:CV156)</f>
        <v>0</v>
      </c>
    </row>
    <row r="157" spans="70:108" x14ac:dyDescent="0.35">
      <c r="BR157" s="3" t="s">
        <v>6542</v>
      </c>
      <c r="BS157" s="2" t="str">
        <f t="shared" si="147"/>
        <v/>
      </c>
      <c r="BT157" s="2" t="str">
        <f t="shared" si="148"/>
        <v/>
      </c>
      <c r="BU157" s="2" t="str">
        <f t="shared" si="149"/>
        <v/>
      </c>
      <c r="BV157" s="2" t="str">
        <f t="shared" si="150"/>
        <v/>
      </c>
      <c r="BW157" s="2" t="str">
        <f t="shared" si="151"/>
        <v/>
      </c>
      <c r="BX157" s="2" t="str">
        <f t="shared" si="152"/>
        <v/>
      </c>
      <c r="BY157" s="2" t="str">
        <f t="shared" si="153"/>
        <v/>
      </c>
      <c r="BZ157" s="2" t="str">
        <f t="shared" si="154"/>
        <v/>
      </c>
      <c r="CA157" s="2" t="str">
        <f t="shared" si="155"/>
        <v/>
      </c>
      <c r="CB157" s="2" t="str">
        <f t="shared" si="177"/>
        <v/>
      </c>
      <c r="CC157" s="2" t="str">
        <f t="shared" si="156"/>
        <v/>
      </c>
      <c r="CD157" s="2" t="str">
        <f t="shared" si="157"/>
        <v/>
      </c>
      <c r="CE157" s="2" t="str">
        <f t="shared" si="158"/>
        <v/>
      </c>
      <c r="CF157" s="2" t="str">
        <f t="shared" si="159"/>
        <v/>
      </c>
      <c r="CG157" s="2" t="str">
        <f t="shared" si="160"/>
        <v/>
      </c>
      <c r="CH157" s="2" t="str">
        <f t="shared" si="161"/>
        <v/>
      </c>
      <c r="CI157" s="2" t="str">
        <f t="shared" si="162"/>
        <v/>
      </c>
      <c r="CJ157" s="2" t="str">
        <f t="shared" si="163"/>
        <v/>
      </c>
      <c r="CK157" s="2" t="str">
        <f t="shared" si="164"/>
        <v/>
      </c>
      <c r="CL157" s="2" t="str">
        <f t="shared" si="165"/>
        <v/>
      </c>
      <c r="CM157" s="2" t="str">
        <f t="shared" si="166"/>
        <v/>
      </c>
      <c r="CN157" s="2" t="str">
        <f t="shared" si="167"/>
        <v/>
      </c>
      <c r="CO157" s="2" t="str">
        <f t="shared" si="168"/>
        <v/>
      </c>
      <c r="CP157" s="2" t="str">
        <f t="shared" si="169"/>
        <v/>
      </c>
      <c r="CQ157" s="2" t="str">
        <f t="shared" si="170"/>
        <v/>
      </c>
      <c r="CR157" s="2" t="str">
        <f t="shared" si="171"/>
        <v/>
      </c>
      <c r="CS157" s="2" t="str">
        <f t="shared" si="172"/>
        <v/>
      </c>
      <c r="CT157" s="2" t="str">
        <f t="shared" si="173"/>
        <v/>
      </c>
      <c r="CU157" s="2" t="str">
        <f t="shared" si="174"/>
        <v/>
      </c>
      <c r="CV157" s="2" t="str">
        <f t="shared" si="175"/>
        <v/>
      </c>
      <c r="CW157" s="2">
        <f t="shared" si="176"/>
        <v>0</v>
      </c>
      <c r="CX157" s="5">
        <f t="shared" si="178"/>
        <v>0</v>
      </c>
      <c r="DB157" s="5">
        <f>SUM(BS157:CV157)</f>
        <v>0</v>
      </c>
      <c r="DC157" s="5">
        <f>SUM(BS157:CV157)</f>
        <v>0</v>
      </c>
    </row>
    <row r="158" spans="70:108" x14ac:dyDescent="0.35">
      <c r="BR158" s="3" t="s">
        <v>6543</v>
      </c>
      <c r="BS158" s="2" t="str">
        <f t="shared" si="147"/>
        <v/>
      </c>
      <c r="BT158" s="2" t="str">
        <f t="shared" si="148"/>
        <v/>
      </c>
      <c r="BU158" s="2" t="str">
        <f t="shared" si="149"/>
        <v/>
      </c>
      <c r="BV158" s="2" t="str">
        <f t="shared" si="150"/>
        <v/>
      </c>
      <c r="BW158" s="2" t="str">
        <f t="shared" si="151"/>
        <v/>
      </c>
      <c r="BX158" s="2" t="str">
        <f t="shared" si="152"/>
        <v/>
      </c>
      <c r="BY158" s="2" t="str">
        <f t="shared" si="153"/>
        <v/>
      </c>
      <c r="BZ158" s="2" t="str">
        <f t="shared" si="154"/>
        <v/>
      </c>
      <c r="CA158" s="2" t="str">
        <f t="shared" si="155"/>
        <v/>
      </c>
      <c r="CB158" s="2" t="str">
        <f t="shared" si="177"/>
        <v/>
      </c>
      <c r="CC158" s="2" t="str">
        <f t="shared" si="156"/>
        <v/>
      </c>
      <c r="CD158" s="2" t="str">
        <f t="shared" si="157"/>
        <v/>
      </c>
      <c r="CE158" s="2" t="str">
        <f t="shared" si="158"/>
        <v/>
      </c>
      <c r="CF158" s="2" t="str">
        <f t="shared" si="159"/>
        <v/>
      </c>
      <c r="CG158" s="2" t="str">
        <f t="shared" si="160"/>
        <v/>
      </c>
      <c r="CH158" s="2" t="str">
        <f t="shared" si="161"/>
        <v/>
      </c>
      <c r="CI158" s="2" t="str">
        <f t="shared" si="162"/>
        <v/>
      </c>
      <c r="CJ158" s="2" t="str">
        <f t="shared" si="163"/>
        <v/>
      </c>
      <c r="CK158" s="2" t="str">
        <f t="shared" si="164"/>
        <v/>
      </c>
      <c r="CL158" s="2" t="str">
        <f t="shared" si="165"/>
        <v/>
      </c>
      <c r="CM158" s="2" t="str">
        <f t="shared" si="166"/>
        <v/>
      </c>
      <c r="CN158" s="2" t="str">
        <f t="shared" si="167"/>
        <v/>
      </c>
      <c r="CO158" s="2" t="str">
        <f t="shared" si="168"/>
        <v/>
      </c>
      <c r="CP158" s="2" t="str">
        <f t="shared" si="169"/>
        <v/>
      </c>
      <c r="CQ158" s="2" t="str">
        <f t="shared" si="170"/>
        <v/>
      </c>
      <c r="CR158" s="2" t="str">
        <f t="shared" si="171"/>
        <v/>
      </c>
      <c r="CS158" s="2" t="str">
        <f t="shared" si="172"/>
        <v/>
      </c>
      <c r="CT158" s="2" t="str">
        <f t="shared" si="173"/>
        <v/>
      </c>
      <c r="CU158" s="2" t="str">
        <f t="shared" si="174"/>
        <v/>
      </c>
      <c r="CV158" s="2" t="str">
        <f t="shared" si="175"/>
        <v/>
      </c>
      <c r="CW158" s="2">
        <f t="shared" si="176"/>
        <v>0</v>
      </c>
      <c r="CX158" s="5">
        <f t="shared" si="178"/>
        <v>0</v>
      </c>
      <c r="DB158" s="5">
        <f>SUM(BS158:CV158)</f>
        <v>0</v>
      </c>
      <c r="DD158" s="5">
        <f>SUM(BS158:CV158)</f>
        <v>0</v>
      </c>
    </row>
    <row r="159" spans="70:108" x14ac:dyDescent="0.35">
      <c r="BR159" s="3" t="s">
        <v>6544</v>
      </c>
      <c r="BS159" s="2" t="str">
        <f t="shared" si="147"/>
        <v/>
      </c>
      <c r="BT159" s="2" t="str">
        <f t="shared" si="148"/>
        <v/>
      </c>
      <c r="BU159" s="2" t="str">
        <f t="shared" si="149"/>
        <v/>
      </c>
      <c r="BV159" s="2" t="str">
        <f t="shared" si="150"/>
        <v/>
      </c>
      <c r="BW159" s="2" t="str">
        <f t="shared" si="151"/>
        <v/>
      </c>
      <c r="BX159" s="2" t="str">
        <f t="shared" si="152"/>
        <v/>
      </c>
      <c r="BY159" s="2" t="str">
        <f t="shared" si="153"/>
        <v/>
      </c>
      <c r="BZ159" s="2" t="str">
        <f t="shared" si="154"/>
        <v/>
      </c>
      <c r="CA159" s="2" t="str">
        <f t="shared" si="155"/>
        <v/>
      </c>
      <c r="CB159" s="2" t="str">
        <f t="shared" si="177"/>
        <v/>
      </c>
      <c r="CC159" s="2" t="str">
        <f t="shared" si="156"/>
        <v/>
      </c>
      <c r="CD159" s="2" t="str">
        <f t="shared" si="157"/>
        <v/>
      </c>
      <c r="CE159" s="2" t="str">
        <f t="shared" si="158"/>
        <v/>
      </c>
      <c r="CF159" s="2" t="str">
        <f t="shared" si="159"/>
        <v/>
      </c>
      <c r="CG159" s="2" t="str">
        <f t="shared" si="160"/>
        <v/>
      </c>
      <c r="CH159" s="2" t="str">
        <f t="shared" si="161"/>
        <v/>
      </c>
      <c r="CI159" s="2" t="str">
        <f t="shared" si="162"/>
        <v/>
      </c>
      <c r="CJ159" s="2" t="str">
        <f t="shared" si="163"/>
        <v/>
      </c>
      <c r="CK159" s="2" t="str">
        <f t="shared" si="164"/>
        <v/>
      </c>
      <c r="CL159" s="2" t="str">
        <f t="shared" si="165"/>
        <v/>
      </c>
      <c r="CM159" s="2" t="str">
        <f t="shared" si="166"/>
        <v/>
      </c>
      <c r="CN159" s="2" t="str">
        <f t="shared" si="167"/>
        <v/>
      </c>
      <c r="CO159" s="2" t="str">
        <f t="shared" si="168"/>
        <v/>
      </c>
      <c r="CP159" s="2" t="str">
        <f t="shared" si="169"/>
        <v/>
      </c>
      <c r="CQ159" s="2" t="str">
        <f t="shared" si="170"/>
        <v/>
      </c>
      <c r="CR159" s="2" t="str">
        <f t="shared" si="171"/>
        <v/>
      </c>
      <c r="CS159" s="2" t="str">
        <f t="shared" si="172"/>
        <v/>
      </c>
      <c r="CT159" s="2" t="str">
        <f t="shared" si="173"/>
        <v/>
      </c>
      <c r="CU159" s="2" t="str">
        <f t="shared" si="174"/>
        <v/>
      </c>
      <c r="CV159" s="2" t="str">
        <f t="shared" si="175"/>
        <v/>
      </c>
      <c r="CW159" s="2">
        <f t="shared" si="176"/>
        <v>0</v>
      </c>
      <c r="CY159" s="5">
        <f>SUM(BS159:CV159)</f>
        <v>0</v>
      </c>
      <c r="CZ159" s="5">
        <f t="shared" ref="CZ159:CZ165" si="179">SUM(BS159:CV159)</f>
        <v>0</v>
      </c>
      <c r="DA159" s="5">
        <f>SUM(BS159:CV159)</f>
        <v>0</v>
      </c>
    </row>
    <row r="160" spans="70:108" x14ac:dyDescent="0.35">
      <c r="BR160" s="3" t="s">
        <v>6545</v>
      </c>
      <c r="BS160" s="2" t="str">
        <f t="shared" si="147"/>
        <v/>
      </c>
      <c r="BT160" s="2" t="str">
        <f t="shared" si="148"/>
        <v/>
      </c>
      <c r="BU160" s="2" t="str">
        <f t="shared" si="149"/>
        <v/>
      </c>
      <c r="BV160" s="2" t="str">
        <f t="shared" si="150"/>
        <v/>
      </c>
      <c r="BW160" s="2" t="str">
        <f t="shared" si="151"/>
        <v/>
      </c>
      <c r="BX160" s="2" t="str">
        <f t="shared" si="152"/>
        <v/>
      </c>
      <c r="BY160" s="2" t="str">
        <f t="shared" si="153"/>
        <v/>
      </c>
      <c r="BZ160" s="2" t="str">
        <f t="shared" si="154"/>
        <v/>
      </c>
      <c r="CA160" s="2" t="str">
        <f t="shared" si="155"/>
        <v/>
      </c>
      <c r="CB160" s="2" t="str">
        <f t="shared" si="177"/>
        <v/>
      </c>
      <c r="CC160" s="2" t="str">
        <f t="shared" si="156"/>
        <v/>
      </c>
      <c r="CD160" s="2" t="str">
        <f t="shared" si="157"/>
        <v/>
      </c>
      <c r="CE160" s="2" t="str">
        <f t="shared" si="158"/>
        <v/>
      </c>
      <c r="CF160" s="2" t="str">
        <f t="shared" si="159"/>
        <v/>
      </c>
      <c r="CG160" s="2" t="str">
        <f t="shared" si="160"/>
        <v/>
      </c>
      <c r="CH160" s="2" t="str">
        <f t="shared" si="161"/>
        <v/>
      </c>
      <c r="CI160" s="2" t="str">
        <f t="shared" si="162"/>
        <v/>
      </c>
      <c r="CJ160" s="2" t="str">
        <f t="shared" si="163"/>
        <v/>
      </c>
      <c r="CK160" s="2" t="str">
        <f t="shared" si="164"/>
        <v/>
      </c>
      <c r="CL160" s="2" t="str">
        <f t="shared" si="165"/>
        <v/>
      </c>
      <c r="CM160" s="2" t="str">
        <f t="shared" si="166"/>
        <v/>
      </c>
      <c r="CN160" s="2" t="str">
        <f t="shared" si="167"/>
        <v/>
      </c>
      <c r="CO160" s="2" t="str">
        <f t="shared" si="168"/>
        <v/>
      </c>
      <c r="CP160" s="2" t="str">
        <f t="shared" si="169"/>
        <v/>
      </c>
      <c r="CQ160" s="2" t="str">
        <f t="shared" si="170"/>
        <v/>
      </c>
      <c r="CR160" s="2" t="str">
        <f t="shared" si="171"/>
        <v/>
      </c>
      <c r="CS160" s="2" t="str">
        <f t="shared" si="172"/>
        <v/>
      </c>
      <c r="CT160" s="2" t="str">
        <f t="shared" si="173"/>
        <v/>
      </c>
      <c r="CU160" s="2" t="str">
        <f t="shared" si="174"/>
        <v/>
      </c>
      <c r="CV160" s="2" t="str">
        <f t="shared" si="175"/>
        <v/>
      </c>
      <c r="CW160" s="2">
        <f t="shared" si="176"/>
        <v>0</v>
      </c>
      <c r="CY160" s="5">
        <f>SUM(BS160:CV160)</f>
        <v>0</v>
      </c>
      <c r="CZ160" s="5">
        <f t="shared" si="179"/>
        <v>0</v>
      </c>
      <c r="DB160" s="5">
        <f>SUM(BS160:CV160)</f>
        <v>0</v>
      </c>
    </row>
    <row r="161" spans="70:108" x14ac:dyDescent="0.35">
      <c r="BR161" s="3" t="s">
        <v>6546</v>
      </c>
      <c r="BS161" s="2" t="str">
        <f t="shared" si="147"/>
        <v/>
      </c>
      <c r="BT161" s="2" t="str">
        <f t="shared" si="148"/>
        <v/>
      </c>
      <c r="BU161" s="2" t="str">
        <f t="shared" si="149"/>
        <v/>
      </c>
      <c r="BV161" s="2" t="str">
        <f t="shared" si="150"/>
        <v/>
      </c>
      <c r="BW161" s="2" t="str">
        <f t="shared" si="151"/>
        <v/>
      </c>
      <c r="BX161" s="2" t="str">
        <f t="shared" si="152"/>
        <v/>
      </c>
      <c r="BY161" s="2" t="str">
        <f t="shared" si="153"/>
        <v/>
      </c>
      <c r="BZ161" s="2" t="str">
        <f t="shared" si="154"/>
        <v/>
      </c>
      <c r="CA161" s="2" t="str">
        <f t="shared" si="155"/>
        <v/>
      </c>
      <c r="CB161" s="2" t="str">
        <f t="shared" si="177"/>
        <v/>
      </c>
      <c r="CC161" s="2" t="str">
        <f t="shared" si="156"/>
        <v/>
      </c>
      <c r="CD161" s="2" t="str">
        <f t="shared" si="157"/>
        <v/>
      </c>
      <c r="CE161" s="2" t="str">
        <f t="shared" si="158"/>
        <v/>
      </c>
      <c r="CF161" s="2" t="str">
        <f t="shared" si="159"/>
        <v/>
      </c>
      <c r="CG161" s="2" t="str">
        <f t="shared" si="160"/>
        <v/>
      </c>
      <c r="CH161" s="2" t="str">
        <f t="shared" si="161"/>
        <v/>
      </c>
      <c r="CI161" s="2" t="str">
        <f t="shared" si="162"/>
        <v/>
      </c>
      <c r="CJ161" s="2" t="str">
        <f t="shared" si="163"/>
        <v/>
      </c>
      <c r="CK161" s="2" t="str">
        <f t="shared" si="164"/>
        <v/>
      </c>
      <c r="CL161" s="2" t="str">
        <f t="shared" si="165"/>
        <v/>
      </c>
      <c r="CM161" s="2" t="str">
        <f t="shared" si="166"/>
        <v/>
      </c>
      <c r="CN161" s="2" t="str">
        <f t="shared" si="167"/>
        <v/>
      </c>
      <c r="CO161" s="2" t="str">
        <f t="shared" si="168"/>
        <v/>
      </c>
      <c r="CP161" s="2" t="str">
        <f t="shared" si="169"/>
        <v/>
      </c>
      <c r="CQ161" s="2" t="str">
        <f t="shared" si="170"/>
        <v/>
      </c>
      <c r="CR161" s="2" t="str">
        <f t="shared" si="171"/>
        <v/>
      </c>
      <c r="CS161" s="2" t="str">
        <f t="shared" si="172"/>
        <v/>
      </c>
      <c r="CT161" s="2" t="str">
        <f t="shared" si="173"/>
        <v/>
      </c>
      <c r="CU161" s="2" t="str">
        <f t="shared" si="174"/>
        <v/>
      </c>
      <c r="CV161" s="2" t="str">
        <f t="shared" si="175"/>
        <v/>
      </c>
      <c r="CW161" s="2">
        <f t="shared" si="176"/>
        <v>0</v>
      </c>
      <c r="CY161" s="5">
        <f>SUM(BS161:CV161)</f>
        <v>0</v>
      </c>
      <c r="CZ161" s="5">
        <f t="shared" si="179"/>
        <v>0</v>
      </c>
      <c r="DC161" s="5">
        <f>SUM(BS161:CV161)</f>
        <v>0</v>
      </c>
    </row>
    <row r="162" spans="70:108" x14ac:dyDescent="0.35">
      <c r="BR162" s="3" t="s">
        <v>6547</v>
      </c>
      <c r="BS162" s="2" t="str">
        <f t="shared" si="147"/>
        <v/>
      </c>
      <c r="BT162" s="2" t="str">
        <f t="shared" si="148"/>
        <v/>
      </c>
      <c r="BU162" s="2" t="str">
        <f t="shared" si="149"/>
        <v/>
      </c>
      <c r="BV162" s="2" t="str">
        <f t="shared" si="150"/>
        <v/>
      </c>
      <c r="BW162" s="2" t="str">
        <f t="shared" si="151"/>
        <v/>
      </c>
      <c r="BX162" s="2" t="str">
        <f t="shared" si="152"/>
        <v/>
      </c>
      <c r="BY162" s="2" t="str">
        <f t="shared" si="153"/>
        <v/>
      </c>
      <c r="BZ162" s="2" t="str">
        <f t="shared" si="154"/>
        <v/>
      </c>
      <c r="CA162" s="2" t="str">
        <f t="shared" si="155"/>
        <v/>
      </c>
      <c r="CB162" s="2" t="str">
        <f t="shared" si="177"/>
        <v/>
      </c>
      <c r="CC162" s="2" t="str">
        <f t="shared" si="156"/>
        <v/>
      </c>
      <c r="CD162" s="2" t="str">
        <f t="shared" si="157"/>
        <v/>
      </c>
      <c r="CE162" s="2" t="str">
        <f t="shared" si="158"/>
        <v/>
      </c>
      <c r="CF162" s="2" t="str">
        <f t="shared" si="159"/>
        <v/>
      </c>
      <c r="CG162" s="2" t="str">
        <f t="shared" si="160"/>
        <v/>
      </c>
      <c r="CH162" s="2" t="str">
        <f t="shared" si="161"/>
        <v/>
      </c>
      <c r="CI162" s="2" t="str">
        <f t="shared" si="162"/>
        <v/>
      </c>
      <c r="CJ162" s="2" t="str">
        <f t="shared" si="163"/>
        <v/>
      </c>
      <c r="CK162" s="2" t="str">
        <f t="shared" si="164"/>
        <v/>
      </c>
      <c r="CL162" s="2" t="str">
        <f t="shared" si="165"/>
        <v/>
      </c>
      <c r="CM162" s="2" t="str">
        <f t="shared" si="166"/>
        <v/>
      </c>
      <c r="CN162" s="2" t="str">
        <f t="shared" si="167"/>
        <v/>
      </c>
      <c r="CO162" s="2" t="str">
        <f t="shared" si="168"/>
        <v/>
      </c>
      <c r="CP162" s="2" t="str">
        <f t="shared" si="169"/>
        <v/>
      </c>
      <c r="CQ162" s="2" t="str">
        <f t="shared" si="170"/>
        <v/>
      </c>
      <c r="CR162" s="2" t="str">
        <f t="shared" si="171"/>
        <v/>
      </c>
      <c r="CS162" s="2" t="str">
        <f t="shared" si="172"/>
        <v/>
      </c>
      <c r="CT162" s="2" t="str">
        <f t="shared" si="173"/>
        <v/>
      </c>
      <c r="CU162" s="2" t="str">
        <f t="shared" si="174"/>
        <v/>
      </c>
      <c r="CV162" s="2" t="str">
        <f t="shared" si="175"/>
        <v/>
      </c>
      <c r="CW162" s="2">
        <f t="shared" si="176"/>
        <v>0</v>
      </c>
      <c r="CY162" s="5">
        <f>SUM(BS162:CV162)</f>
        <v>0</v>
      </c>
      <c r="CZ162" s="5">
        <f t="shared" si="179"/>
        <v>0</v>
      </c>
      <c r="DD162" s="5">
        <f>SUM(BS162:CV162)</f>
        <v>0</v>
      </c>
    </row>
    <row r="163" spans="70:108" x14ac:dyDescent="0.35">
      <c r="BR163" s="3" t="s">
        <v>6548</v>
      </c>
      <c r="BS163" s="2" t="str">
        <f t="shared" si="147"/>
        <v/>
      </c>
      <c r="BT163" s="2" t="str">
        <f t="shared" si="148"/>
        <v/>
      </c>
      <c r="BU163" s="2" t="str">
        <f t="shared" si="149"/>
        <v/>
      </c>
      <c r="BV163" s="2" t="str">
        <f t="shared" si="150"/>
        <v/>
      </c>
      <c r="BW163" s="2" t="str">
        <f t="shared" si="151"/>
        <v/>
      </c>
      <c r="BX163" s="2" t="str">
        <f t="shared" si="152"/>
        <v/>
      </c>
      <c r="BY163" s="2" t="str">
        <f t="shared" si="153"/>
        <v/>
      </c>
      <c r="BZ163" s="2" t="str">
        <f t="shared" si="154"/>
        <v/>
      </c>
      <c r="CA163" s="2" t="str">
        <f t="shared" si="155"/>
        <v/>
      </c>
      <c r="CB163" s="2" t="str">
        <f t="shared" si="177"/>
        <v/>
      </c>
      <c r="CC163" s="2" t="str">
        <f t="shared" si="156"/>
        <v/>
      </c>
      <c r="CD163" s="2" t="str">
        <f t="shared" si="157"/>
        <v/>
      </c>
      <c r="CE163" s="2" t="str">
        <f t="shared" si="158"/>
        <v/>
      </c>
      <c r="CF163" s="2" t="str">
        <f t="shared" si="159"/>
        <v/>
      </c>
      <c r="CG163" s="2" t="str">
        <f t="shared" si="160"/>
        <v/>
      </c>
      <c r="CH163" s="2" t="str">
        <f t="shared" si="161"/>
        <v/>
      </c>
      <c r="CI163" s="2" t="str">
        <f t="shared" si="162"/>
        <v/>
      </c>
      <c r="CJ163" s="2" t="str">
        <f t="shared" si="163"/>
        <v/>
      </c>
      <c r="CK163" s="2" t="str">
        <f t="shared" si="164"/>
        <v/>
      </c>
      <c r="CL163" s="2" t="str">
        <f t="shared" si="165"/>
        <v/>
      </c>
      <c r="CM163" s="2" t="str">
        <f t="shared" si="166"/>
        <v/>
      </c>
      <c r="CN163" s="2" t="str">
        <f t="shared" si="167"/>
        <v/>
      </c>
      <c r="CO163" s="2" t="str">
        <f t="shared" si="168"/>
        <v/>
      </c>
      <c r="CP163" s="2" t="str">
        <f t="shared" si="169"/>
        <v/>
      </c>
      <c r="CQ163" s="2" t="str">
        <f t="shared" si="170"/>
        <v/>
      </c>
      <c r="CR163" s="2" t="str">
        <f t="shared" si="171"/>
        <v/>
      </c>
      <c r="CS163" s="2" t="str">
        <f t="shared" si="172"/>
        <v/>
      </c>
      <c r="CT163" s="2" t="str">
        <f t="shared" si="173"/>
        <v/>
      </c>
      <c r="CU163" s="2" t="str">
        <f t="shared" si="174"/>
        <v/>
      </c>
      <c r="CV163" s="2" t="str">
        <f t="shared" si="175"/>
        <v/>
      </c>
      <c r="CW163" s="2">
        <f t="shared" si="176"/>
        <v>0</v>
      </c>
      <c r="CZ163" s="5">
        <f t="shared" si="179"/>
        <v>0</v>
      </c>
      <c r="DA163" s="5">
        <f>SUM(BS163:CV163)</f>
        <v>0</v>
      </c>
      <c r="DB163" s="5">
        <f>SUM(BS163:CV163)</f>
        <v>0</v>
      </c>
    </row>
    <row r="164" spans="70:108" x14ac:dyDescent="0.35">
      <c r="BR164" s="3" t="s">
        <v>6549</v>
      </c>
      <c r="BS164" s="2" t="str">
        <f t="shared" si="147"/>
        <v/>
      </c>
      <c r="BT164" s="2" t="str">
        <f t="shared" si="148"/>
        <v/>
      </c>
      <c r="BU164" s="2" t="str">
        <f t="shared" si="149"/>
        <v/>
      </c>
      <c r="BV164" s="2" t="str">
        <f t="shared" si="150"/>
        <v/>
      </c>
      <c r="BW164" s="2" t="str">
        <f t="shared" si="151"/>
        <v/>
      </c>
      <c r="BX164" s="2" t="str">
        <f t="shared" si="152"/>
        <v/>
      </c>
      <c r="BY164" s="2" t="str">
        <f t="shared" si="153"/>
        <v/>
      </c>
      <c r="BZ164" s="2" t="str">
        <f t="shared" si="154"/>
        <v/>
      </c>
      <c r="CA164" s="2" t="str">
        <f t="shared" si="155"/>
        <v/>
      </c>
      <c r="CB164" s="2" t="str">
        <f t="shared" si="177"/>
        <v/>
      </c>
      <c r="CC164" s="2" t="str">
        <f t="shared" si="156"/>
        <v/>
      </c>
      <c r="CD164" s="2" t="str">
        <f t="shared" si="157"/>
        <v/>
      </c>
      <c r="CE164" s="2" t="str">
        <f t="shared" si="158"/>
        <v/>
      </c>
      <c r="CF164" s="2" t="str">
        <f t="shared" si="159"/>
        <v/>
      </c>
      <c r="CG164" s="2" t="str">
        <f t="shared" si="160"/>
        <v/>
      </c>
      <c r="CH164" s="2" t="str">
        <f t="shared" si="161"/>
        <v/>
      </c>
      <c r="CI164" s="2" t="str">
        <f t="shared" si="162"/>
        <v/>
      </c>
      <c r="CJ164" s="2" t="str">
        <f t="shared" si="163"/>
        <v/>
      </c>
      <c r="CK164" s="2" t="str">
        <f t="shared" si="164"/>
        <v/>
      </c>
      <c r="CL164" s="2" t="str">
        <f t="shared" si="165"/>
        <v/>
      </c>
      <c r="CM164" s="2" t="str">
        <f t="shared" si="166"/>
        <v/>
      </c>
      <c r="CN164" s="2" t="str">
        <f t="shared" si="167"/>
        <v/>
      </c>
      <c r="CO164" s="2" t="str">
        <f t="shared" si="168"/>
        <v/>
      </c>
      <c r="CP164" s="2" t="str">
        <f t="shared" si="169"/>
        <v/>
      </c>
      <c r="CQ164" s="2" t="str">
        <f t="shared" si="170"/>
        <v/>
      </c>
      <c r="CR164" s="2" t="str">
        <f t="shared" si="171"/>
        <v/>
      </c>
      <c r="CS164" s="2" t="str">
        <f t="shared" si="172"/>
        <v/>
      </c>
      <c r="CT164" s="2" t="str">
        <f t="shared" si="173"/>
        <v/>
      </c>
      <c r="CU164" s="2" t="str">
        <f t="shared" si="174"/>
        <v/>
      </c>
      <c r="CV164" s="2" t="str">
        <f t="shared" si="175"/>
        <v/>
      </c>
      <c r="CW164" s="2">
        <f t="shared" si="176"/>
        <v>0</v>
      </c>
      <c r="CZ164" s="5">
        <f t="shared" si="179"/>
        <v>0</v>
      </c>
      <c r="DA164" s="5">
        <f>SUM(BS164:CV164)</f>
        <v>0</v>
      </c>
      <c r="DC164" s="5">
        <f>SUM(BS164:CV164)</f>
        <v>0</v>
      </c>
    </row>
    <row r="165" spans="70:108" x14ac:dyDescent="0.35">
      <c r="BR165" s="3" t="s">
        <v>6550</v>
      </c>
      <c r="BS165" s="2" t="str">
        <f t="shared" si="147"/>
        <v/>
      </c>
      <c r="BT165" s="2" t="str">
        <f t="shared" si="148"/>
        <v/>
      </c>
      <c r="BU165" s="2" t="str">
        <f t="shared" si="149"/>
        <v/>
      </c>
      <c r="BV165" s="2" t="str">
        <f t="shared" si="150"/>
        <v/>
      </c>
      <c r="BW165" s="2" t="str">
        <f t="shared" si="151"/>
        <v/>
      </c>
      <c r="BX165" s="2" t="str">
        <f t="shared" si="152"/>
        <v/>
      </c>
      <c r="BY165" s="2" t="str">
        <f t="shared" si="153"/>
        <v/>
      </c>
      <c r="BZ165" s="2" t="str">
        <f t="shared" si="154"/>
        <v/>
      </c>
      <c r="CA165" s="2" t="str">
        <f t="shared" si="155"/>
        <v/>
      </c>
      <c r="CB165" s="2" t="str">
        <f t="shared" si="177"/>
        <v/>
      </c>
      <c r="CC165" s="2" t="str">
        <f t="shared" si="156"/>
        <v/>
      </c>
      <c r="CD165" s="2" t="str">
        <f t="shared" si="157"/>
        <v/>
      </c>
      <c r="CE165" s="2" t="str">
        <f t="shared" si="158"/>
        <v/>
      </c>
      <c r="CF165" s="2" t="str">
        <f t="shared" si="159"/>
        <v/>
      </c>
      <c r="CG165" s="2" t="str">
        <f t="shared" si="160"/>
        <v/>
      </c>
      <c r="CH165" s="2" t="str">
        <f t="shared" si="161"/>
        <v/>
      </c>
      <c r="CI165" s="2" t="str">
        <f t="shared" si="162"/>
        <v/>
      </c>
      <c r="CJ165" s="2" t="str">
        <f t="shared" si="163"/>
        <v/>
      </c>
      <c r="CK165" s="2" t="str">
        <f t="shared" si="164"/>
        <v/>
      </c>
      <c r="CL165" s="2" t="str">
        <f t="shared" si="165"/>
        <v/>
      </c>
      <c r="CM165" s="2" t="str">
        <f t="shared" si="166"/>
        <v/>
      </c>
      <c r="CN165" s="2" t="str">
        <f t="shared" si="167"/>
        <v/>
      </c>
      <c r="CO165" s="2" t="str">
        <f t="shared" si="168"/>
        <v/>
      </c>
      <c r="CP165" s="2" t="str">
        <f t="shared" si="169"/>
        <v/>
      </c>
      <c r="CQ165" s="2" t="str">
        <f t="shared" si="170"/>
        <v/>
      </c>
      <c r="CR165" s="2" t="str">
        <f t="shared" si="171"/>
        <v/>
      </c>
      <c r="CS165" s="2" t="str">
        <f t="shared" si="172"/>
        <v/>
      </c>
      <c r="CT165" s="2" t="str">
        <f t="shared" si="173"/>
        <v/>
      </c>
      <c r="CU165" s="2" t="str">
        <f t="shared" si="174"/>
        <v/>
      </c>
      <c r="CV165" s="2" t="str">
        <f t="shared" si="175"/>
        <v/>
      </c>
      <c r="CW165" s="2">
        <f t="shared" si="176"/>
        <v>0</v>
      </c>
      <c r="CZ165" s="5">
        <f t="shared" si="179"/>
        <v>0</v>
      </c>
      <c r="DA165" s="5">
        <f>SUM(BS165:CV165)</f>
        <v>0</v>
      </c>
      <c r="DD165" s="5">
        <f>SUM(BS165:CV165)</f>
        <v>0</v>
      </c>
    </row>
    <row r="166" spans="70:108" x14ac:dyDescent="0.35">
      <c r="BR166" s="3" t="s">
        <v>6551</v>
      </c>
      <c r="BS166" s="2" t="str">
        <f t="shared" si="147"/>
        <v/>
      </c>
      <c r="BT166" s="2" t="str">
        <f t="shared" si="148"/>
        <v/>
      </c>
      <c r="BU166" s="2" t="str">
        <f t="shared" si="149"/>
        <v/>
      </c>
      <c r="BV166" s="2" t="str">
        <f t="shared" si="150"/>
        <v/>
      </c>
      <c r="BW166" s="2" t="str">
        <f t="shared" si="151"/>
        <v/>
      </c>
      <c r="BX166" s="2" t="str">
        <f t="shared" si="152"/>
        <v/>
      </c>
      <c r="BY166" s="2" t="str">
        <f t="shared" si="153"/>
        <v/>
      </c>
      <c r="BZ166" s="2" t="str">
        <f t="shared" si="154"/>
        <v/>
      </c>
      <c r="CA166" s="2" t="str">
        <f t="shared" si="155"/>
        <v/>
      </c>
      <c r="CB166" s="2" t="str">
        <f t="shared" si="177"/>
        <v/>
      </c>
      <c r="CC166" s="2" t="str">
        <f t="shared" si="156"/>
        <v/>
      </c>
      <c r="CD166" s="2" t="str">
        <f t="shared" si="157"/>
        <v/>
      </c>
      <c r="CE166" s="2" t="str">
        <f t="shared" si="158"/>
        <v/>
      </c>
      <c r="CF166" s="2" t="str">
        <f t="shared" si="159"/>
        <v/>
      </c>
      <c r="CG166" s="2" t="str">
        <f t="shared" si="160"/>
        <v/>
      </c>
      <c r="CH166" s="2" t="str">
        <f t="shared" si="161"/>
        <v/>
      </c>
      <c r="CI166" s="2" t="str">
        <f t="shared" si="162"/>
        <v/>
      </c>
      <c r="CJ166" s="2" t="str">
        <f t="shared" si="163"/>
        <v/>
      </c>
      <c r="CK166" s="2" t="str">
        <f t="shared" si="164"/>
        <v/>
      </c>
      <c r="CL166" s="2" t="str">
        <f t="shared" si="165"/>
        <v/>
      </c>
      <c r="CM166" s="2" t="str">
        <f t="shared" si="166"/>
        <v/>
      </c>
      <c r="CN166" s="2" t="str">
        <f t="shared" si="167"/>
        <v/>
      </c>
      <c r="CO166" s="2" t="str">
        <f t="shared" si="168"/>
        <v/>
      </c>
      <c r="CP166" s="2" t="str">
        <f t="shared" si="169"/>
        <v/>
      </c>
      <c r="CQ166" s="2" t="str">
        <f t="shared" si="170"/>
        <v/>
      </c>
      <c r="CR166" s="2" t="str">
        <f t="shared" si="171"/>
        <v/>
      </c>
      <c r="CS166" s="2" t="str">
        <f t="shared" si="172"/>
        <v/>
      </c>
      <c r="CT166" s="2" t="str">
        <f t="shared" si="173"/>
        <v/>
      </c>
      <c r="CU166" s="2" t="str">
        <f t="shared" si="174"/>
        <v/>
      </c>
      <c r="CV166" s="2" t="str">
        <f t="shared" si="175"/>
        <v/>
      </c>
      <c r="CW166" s="2">
        <f t="shared" si="176"/>
        <v>0</v>
      </c>
      <c r="DA166" s="5">
        <f>SUM(BS166:CV166)</f>
        <v>0</v>
      </c>
      <c r="DB166" s="5">
        <f>SUM(BS166:CV166)</f>
        <v>0</v>
      </c>
      <c r="DC166" s="5">
        <f>SUM(BS166:CV166)</f>
        <v>0</v>
      </c>
    </row>
    <row r="167" spans="70:108" x14ac:dyDescent="0.35">
      <c r="BR167" s="3" t="s">
        <v>6552</v>
      </c>
      <c r="BS167" s="2" t="str">
        <f t="shared" si="147"/>
        <v/>
      </c>
      <c r="BT167" s="2" t="str">
        <f t="shared" si="148"/>
        <v/>
      </c>
      <c r="BU167" s="2" t="str">
        <f t="shared" si="149"/>
        <v/>
      </c>
      <c r="BV167" s="2" t="str">
        <f t="shared" si="150"/>
        <v/>
      </c>
      <c r="BW167" s="2" t="str">
        <f t="shared" si="151"/>
        <v/>
      </c>
      <c r="BX167" s="2" t="str">
        <f t="shared" si="152"/>
        <v/>
      </c>
      <c r="BY167" s="2" t="str">
        <f t="shared" si="153"/>
        <v/>
      </c>
      <c r="BZ167" s="2" t="str">
        <f t="shared" si="154"/>
        <v/>
      </c>
      <c r="CA167" s="2" t="str">
        <f t="shared" si="155"/>
        <v/>
      </c>
      <c r="CB167" s="2" t="str">
        <f t="shared" si="177"/>
        <v/>
      </c>
      <c r="CC167" s="2" t="str">
        <f t="shared" si="156"/>
        <v/>
      </c>
      <c r="CD167" s="2" t="str">
        <f t="shared" si="157"/>
        <v/>
      </c>
      <c r="CE167" s="2" t="str">
        <f t="shared" si="158"/>
        <v/>
      </c>
      <c r="CF167" s="2" t="str">
        <f t="shared" si="159"/>
        <v/>
      </c>
      <c r="CG167" s="2" t="str">
        <f t="shared" si="160"/>
        <v/>
      </c>
      <c r="CH167" s="2" t="str">
        <f t="shared" si="161"/>
        <v/>
      </c>
      <c r="CI167" s="2" t="str">
        <f t="shared" si="162"/>
        <v/>
      </c>
      <c r="CJ167" s="2" t="str">
        <f t="shared" si="163"/>
        <v/>
      </c>
      <c r="CK167" s="2" t="str">
        <f t="shared" si="164"/>
        <v/>
      </c>
      <c r="CL167" s="2" t="str">
        <f t="shared" si="165"/>
        <v/>
      </c>
      <c r="CM167" s="2" t="str">
        <f t="shared" si="166"/>
        <v/>
      </c>
      <c r="CN167" s="2" t="str">
        <f t="shared" si="167"/>
        <v/>
      </c>
      <c r="CO167" s="2" t="str">
        <f t="shared" si="168"/>
        <v/>
      </c>
      <c r="CP167" s="2" t="str">
        <f t="shared" si="169"/>
        <v/>
      </c>
      <c r="CQ167" s="2" t="str">
        <f t="shared" si="170"/>
        <v/>
      </c>
      <c r="CR167" s="2" t="str">
        <f t="shared" si="171"/>
        <v/>
      </c>
      <c r="CS167" s="2" t="str">
        <f t="shared" si="172"/>
        <v/>
      </c>
      <c r="CT167" s="2" t="str">
        <f t="shared" si="173"/>
        <v/>
      </c>
      <c r="CU167" s="2" t="str">
        <f t="shared" si="174"/>
        <v/>
      </c>
      <c r="CV167" s="2" t="str">
        <f t="shared" si="175"/>
        <v/>
      </c>
      <c r="CW167" s="2">
        <f t="shared" si="176"/>
        <v>0</v>
      </c>
      <c r="DA167" s="5">
        <f>SUM(BS167:CV167)</f>
        <v>0</v>
      </c>
      <c r="DB167" s="5">
        <f>SUM(BS167:CV167)</f>
        <v>0</v>
      </c>
      <c r="DD167" s="5">
        <f>SUM(BS167:CV167)</f>
        <v>0</v>
      </c>
    </row>
    <row r="168" spans="70:108" x14ac:dyDescent="0.35">
      <c r="BR168" s="3" t="s">
        <v>6553</v>
      </c>
      <c r="BS168" s="2" t="str">
        <f t="shared" si="147"/>
        <v/>
      </c>
      <c r="BT168" s="2" t="str">
        <f t="shared" si="148"/>
        <v/>
      </c>
      <c r="BU168" s="2" t="str">
        <f t="shared" si="149"/>
        <v/>
      </c>
      <c r="BV168" s="2" t="str">
        <f t="shared" si="150"/>
        <v/>
      </c>
      <c r="BW168" s="2" t="str">
        <f t="shared" si="151"/>
        <v/>
      </c>
      <c r="BX168" s="2" t="str">
        <f t="shared" si="152"/>
        <v/>
      </c>
      <c r="BY168" s="2" t="str">
        <f t="shared" si="153"/>
        <v/>
      </c>
      <c r="BZ168" s="2" t="str">
        <f t="shared" si="154"/>
        <v/>
      </c>
      <c r="CA168" s="2" t="str">
        <f t="shared" si="155"/>
        <v/>
      </c>
      <c r="CB168" s="2" t="str">
        <f t="shared" si="177"/>
        <v/>
      </c>
      <c r="CC168" s="2" t="str">
        <f t="shared" si="156"/>
        <v/>
      </c>
      <c r="CD168" s="2" t="str">
        <f t="shared" si="157"/>
        <v/>
      </c>
      <c r="CE168" s="2" t="str">
        <f t="shared" si="158"/>
        <v/>
      </c>
      <c r="CF168" s="2" t="str">
        <f t="shared" si="159"/>
        <v/>
      </c>
      <c r="CG168" s="2" t="str">
        <f t="shared" si="160"/>
        <v/>
      </c>
      <c r="CH168" s="2" t="str">
        <f t="shared" si="161"/>
        <v/>
      </c>
      <c r="CI168" s="2" t="str">
        <f t="shared" si="162"/>
        <v/>
      </c>
      <c r="CJ168" s="2" t="str">
        <f t="shared" si="163"/>
        <v/>
      </c>
      <c r="CK168" s="2" t="str">
        <f t="shared" si="164"/>
        <v/>
      </c>
      <c r="CL168" s="2" t="str">
        <f t="shared" si="165"/>
        <v/>
      </c>
      <c r="CM168" s="2" t="str">
        <f t="shared" si="166"/>
        <v/>
      </c>
      <c r="CN168" s="2" t="str">
        <f t="shared" si="167"/>
        <v/>
      </c>
      <c r="CO168" s="2" t="str">
        <f t="shared" si="168"/>
        <v/>
      </c>
      <c r="CP168" s="2" t="str">
        <f t="shared" si="169"/>
        <v/>
      </c>
      <c r="CQ168" s="2" t="str">
        <f t="shared" si="170"/>
        <v/>
      </c>
      <c r="CR168" s="2" t="str">
        <f t="shared" si="171"/>
        <v/>
      </c>
      <c r="CS168" s="2" t="str">
        <f t="shared" si="172"/>
        <v/>
      </c>
      <c r="CT168" s="2" t="str">
        <f t="shared" si="173"/>
        <v/>
      </c>
      <c r="CU168" s="2" t="str">
        <f t="shared" si="174"/>
        <v/>
      </c>
      <c r="CV168" s="2" t="str">
        <f t="shared" si="175"/>
        <v/>
      </c>
      <c r="CW168" s="2">
        <f t="shared" si="176"/>
        <v>0</v>
      </c>
      <c r="DB168" s="5">
        <f>SUM(BS168:CV168)</f>
        <v>0</v>
      </c>
      <c r="DC168" s="5">
        <f>SUM(BS168:CV168)</f>
        <v>0</v>
      </c>
      <c r="DD168" s="5">
        <f>SUM(BS168:CV168)</f>
        <v>0</v>
      </c>
    </row>
    <row r="169" spans="70:108" x14ac:dyDescent="0.35">
      <c r="BR169" s="3" t="s">
        <v>6554</v>
      </c>
      <c r="BS169" s="2" t="str">
        <f t="shared" si="147"/>
        <v/>
      </c>
      <c r="BT169" s="2" t="str">
        <f t="shared" si="148"/>
        <v/>
      </c>
      <c r="BU169" s="2" t="str">
        <f t="shared" si="149"/>
        <v/>
      </c>
      <c r="BV169" s="2" t="str">
        <f t="shared" si="150"/>
        <v/>
      </c>
      <c r="BW169" s="2" t="str">
        <f t="shared" si="151"/>
        <v/>
      </c>
      <c r="BX169" s="2" t="str">
        <f t="shared" si="152"/>
        <v/>
      </c>
      <c r="BY169" s="2" t="str">
        <f t="shared" si="153"/>
        <v/>
      </c>
      <c r="BZ169" s="2" t="str">
        <f t="shared" si="154"/>
        <v/>
      </c>
      <c r="CA169" s="2" t="str">
        <f t="shared" si="155"/>
        <v/>
      </c>
      <c r="CB169" s="2" t="str">
        <f t="shared" si="177"/>
        <v/>
      </c>
      <c r="CC169" s="2" t="str">
        <f t="shared" si="156"/>
        <v/>
      </c>
      <c r="CD169" s="2" t="str">
        <f t="shared" si="157"/>
        <v/>
      </c>
      <c r="CE169" s="2" t="str">
        <f t="shared" si="158"/>
        <v/>
      </c>
      <c r="CF169" s="2" t="str">
        <f t="shared" si="159"/>
        <v/>
      </c>
      <c r="CG169" s="2" t="str">
        <f t="shared" si="160"/>
        <v/>
      </c>
      <c r="CH169" s="2" t="str">
        <f t="shared" si="161"/>
        <v/>
      </c>
      <c r="CI169" s="2" t="str">
        <f t="shared" si="162"/>
        <v/>
      </c>
      <c r="CJ169" s="2" t="str">
        <f t="shared" si="163"/>
        <v/>
      </c>
      <c r="CK169" s="2" t="str">
        <f t="shared" si="164"/>
        <v/>
      </c>
      <c r="CL169" s="2" t="str">
        <f t="shared" si="165"/>
        <v/>
      </c>
      <c r="CM169" s="2" t="str">
        <f t="shared" si="166"/>
        <v/>
      </c>
      <c r="CN169" s="2" t="str">
        <f t="shared" si="167"/>
        <v/>
      </c>
      <c r="CO169" s="2" t="str">
        <f t="shared" si="168"/>
        <v/>
      </c>
      <c r="CP169" s="2" t="str">
        <f t="shared" si="169"/>
        <v/>
      </c>
      <c r="CQ169" s="2" t="str">
        <f t="shared" si="170"/>
        <v/>
      </c>
      <c r="CR169" s="2" t="str">
        <f t="shared" si="171"/>
        <v/>
      </c>
      <c r="CS169" s="2" t="str">
        <f t="shared" si="172"/>
        <v/>
      </c>
      <c r="CT169" s="2" t="str">
        <f t="shared" si="173"/>
        <v/>
      </c>
      <c r="CU169" s="2" t="str">
        <f t="shared" si="174"/>
        <v/>
      </c>
      <c r="CV169" s="2" t="str">
        <f t="shared" si="175"/>
        <v/>
      </c>
      <c r="CW169" s="2">
        <f t="shared" si="176"/>
        <v>0</v>
      </c>
      <c r="CX169" s="5">
        <f t="shared" ref="CX169:CX177" si="180">SUM(BS169:CV169)</f>
        <v>0</v>
      </c>
      <c r="CY169" s="5">
        <f>SUM(BS169:CV169)</f>
        <v>0</v>
      </c>
      <c r="CZ169" s="5">
        <f t="shared" ref="CZ169:CZ175" si="181">SUM(BS169:CV169)</f>
        <v>0</v>
      </c>
      <c r="DA169" s="5">
        <f>SUM(BS169:CV169)</f>
        <v>0</v>
      </c>
    </row>
    <row r="170" spans="70:108" x14ac:dyDescent="0.35">
      <c r="BR170" s="3" t="s">
        <v>6555</v>
      </c>
      <c r="BS170" s="2" t="str">
        <f t="shared" si="147"/>
        <v/>
      </c>
      <c r="BT170" s="2" t="str">
        <f t="shared" si="148"/>
        <v/>
      </c>
      <c r="BU170" s="2" t="str">
        <f t="shared" si="149"/>
        <v/>
      </c>
      <c r="BV170" s="2" t="str">
        <f t="shared" si="150"/>
        <v/>
      </c>
      <c r="BW170" s="2" t="str">
        <f t="shared" si="151"/>
        <v/>
      </c>
      <c r="BX170" s="2" t="str">
        <f t="shared" si="152"/>
        <v/>
      </c>
      <c r="BY170" s="2" t="str">
        <f t="shared" si="153"/>
        <v/>
      </c>
      <c r="BZ170" s="2" t="str">
        <f t="shared" si="154"/>
        <v/>
      </c>
      <c r="CA170" s="2" t="str">
        <f t="shared" si="155"/>
        <v/>
      </c>
      <c r="CB170" s="2" t="str">
        <f t="shared" si="177"/>
        <v/>
      </c>
      <c r="CC170" s="2" t="str">
        <f t="shared" si="156"/>
        <v/>
      </c>
      <c r="CD170" s="2" t="str">
        <f t="shared" si="157"/>
        <v/>
      </c>
      <c r="CE170" s="2" t="str">
        <f t="shared" si="158"/>
        <v/>
      </c>
      <c r="CF170" s="2" t="str">
        <f t="shared" si="159"/>
        <v/>
      </c>
      <c r="CG170" s="2" t="str">
        <f t="shared" si="160"/>
        <v/>
      </c>
      <c r="CH170" s="2" t="str">
        <f t="shared" si="161"/>
        <v/>
      </c>
      <c r="CI170" s="2" t="str">
        <f t="shared" si="162"/>
        <v/>
      </c>
      <c r="CJ170" s="2" t="str">
        <f t="shared" si="163"/>
        <v/>
      </c>
      <c r="CK170" s="2" t="str">
        <f t="shared" si="164"/>
        <v/>
      </c>
      <c r="CL170" s="2" t="str">
        <f t="shared" si="165"/>
        <v/>
      </c>
      <c r="CM170" s="2" t="str">
        <f t="shared" si="166"/>
        <v/>
      </c>
      <c r="CN170" s="2" t="str">
        <f t="shared" si="167"/>
        <v/>
      </c>
      <c r="CO170" s="2" t="str">
        <f t="shared" si="168"/>
        <v/>
      </c>
      <c r="CP170" s="2" t="str">
        <f t="shared" si="169"/>
        <v/>
      </c>
      <c r="CQ170" s="2" t="str">
        <f t="shared" si="170"/>
        <v/>
      </c>
      <c r="CR170" s="2" t="str">
        <f t="shared" si="171"/>
        <v/>
      </c>
      <c r="CS170" s="2" t="str">
        <f t="shared" si="172"/>
        <v/>
      </c>
      <c r="CT170" s="2" t="str">
        <f t="shared" si="173"/>
        <v/>
      </c>
      <c r="CU170" s="2" t="str">
        <f t="shared" si="174"/>
        <v/>
      </c>
      <c r="CV170" s="2" t="str">
        <f t="shared" si="175"/>
        <v/>
      </c>
      <c r="CW170" s="2">
        <f t="shared" si="176"/>
        <v>0</v>
      </c>
      <c r="CX170" s="5">
        <f t="shared" si="180"/>
        <v>0</v>
      </c>
      <c r="CY170" s="5">
        <f>SUM(BS170:CV170)</f>
        <v>0</v>
      </c>
      <c r="CZ170" s="5">
        <f t="shared" si="181"/>
        <v>0</v>
      </c>
      <c r="DB170" s="5">
        <f>SUM(BS170:CV170)</f>
        <v>0</v>
      </c>
    </row>
    <row r="171" spans="70:108" x14ac:dyDescent="0.35">
      <c r="BR171" s="3" t="s">
        <v>6556</v>
      </c>
      <c r="BS171" s="2" t="str">
        <f t="shared" si="147"/>
        <v/>
      </c>
      <c r="BT171" s="2" t="str">
        <f t="shared" si="148"/>
        <v/>
      </c>
      <c r="BU171" s="2" t="str">
        <f t="shared" si="149"/>
        <v/>
      </c>
      <c r="BV171" s="2" t="str">
        <f t="shared" si="150"/>
        <v/>
      </c>
      <c r="BW171" s="2" t="str">
        <f t="shared" si="151"/>
        <v/>
      </c>
      <c r="BX171" s="2" t="str">
        <f t="shared" si="152"/>
        <v/>
      </c>
      <c r="BY171" s="2" t="str">
        <f t="shared" si="153"/>
        <v/>
      </c>
      <c r="BZ171" s="2" t="str">
        <f t="shared" si="154"/>
        <v/>
      </c>
      <c r="CA171" s="2" t="str">
        <f t="shared" si="155"/>
        <v/>
      </c>
      <c r="CB171" s="2" t="str">
        <f t="shared" si="177"/>
        <v/>
      </c>
      <c r="CC171" s="2" t="str">
        <f t="shared" si="156"/>
        <v/>
      </c>
      <c r="CD171" s="2" t="str">
        <f t="shared" si="157"/>
        <v/>
      </c>
      <c r="CE171" s="2" t="str">
        <f t="shared" si="158"/>
        <v/>
      </c>
      <c r="CF171" s="2" t="str">
        <f t="shared" si="159"/>
        <v/>
      </c>
      <c r="CG171" s="2" t="str">
        <f t="shared" si="160"/>
        <v/>
      </c>
      <c r="CH171" s="2" t="str">
        <f t="shared" si="161"/>
        <v/>
      </c>
      <c r="CI171" s="2" t="str">
        <f t="shared" si="162"/>
        <v/>
      </c>
      <c r="CJ171" s="2" t="str">
        <f t="shared" si="163"/>
        <v/>
      </c>
      <c r="CK171" s="2" t="str">
        <f t="shared" si="164"/>
        <v/>
      </c>
      <c r="CL171" s="2" t="str">
        <f t="shared" si="165"/>
        <v/>
      </c>
      <c r="CM171" s="2" t="str">
        <f t="shared" si="166"/>
        <v/>
      </c>
      <c r="CN171" s="2" t="str">
        <f t="shared" si="167"/>
        <v/>
      </c>
      <c r="CO171" s="2" t="str">
        <f t="shared" si="168"/>
        <v/>
      </c>
      <c r="CP171" s="2" t="str">
        <f t="shared" si="169"/>
        <v/>
      </c>
      <c r="CQ171" s="2" t="str">
        <f t="shared" si="170"/>
        <v/>
      </c>
      <c r="CR171" s="2" t="str">
        <f t="shared" si="171"/>
        <v/>
      </c>
      <c r="CS171" s="2" t="str">
        <f t="shared" si="172"/>
        <v/>
      </c>
      <c r="CT171" s="2" t="str">
        <f t="shared" si="173"/>
        <v/>
      </c>
      <c r="CU171" s="2" t="str">
        <f t="shared" si="174"/>
        <v/>
      </c>
      <c r="CV171" s="2" t="str">
        <f t="shared" si="175"/>
        <v/>
      </c>
      <c r="CW171" s="2">
        <f t="shared" si="176"/>
        <v>0</v>
      </c>
      <c r="CX171" s="5">
        <f t="shared" si="180"/>
        <v>0</v>
      </c>
      <c r="CY171" s="5">
        <f>SUM(BS171:CV171)</f>
        <v>0</v>
      </c>
      <c r="CZ171" s="5">
        <f t="shared" si="181"/>
        <v>0</v>
      </c>
      <c r="DC171" s="5">
        <f>SUM(BS171:CV171)</f>
        <v>0</v>
      </c>
    </row>
    <row r="172" spans="70:108" x14ac:dyDescent="0.35">
      <c r="BR172" s="3" t="s">
        <v>6557</v>
      </c>
      <c r="BS172" s="2" t="str">
        <f t="shared" si="147"/>
        <v/>
      </c>
      <c r="BT172" s="2" t="str">
        <f t="shared" si="148"/>
        <v/>
      </c>
      <c r="BU172" s="2" t="str">
        <f t="shared" si="149"/>
        <v/>
      </c>
      <c r="BV172" s="2" t="str">
        <f t="shared" si="150"/>
        <v/>
      </c>
      <c r="BW172" s="2" t="str">
        <f t="shared" si="151"/>
        <v/>
      </c>
      <c r="BX172" s="2" t="str">
        <f t="shared" si="152"/>
        <v/>
      </c>
      <c r="BY172" s="2" t="str">
        <f t="shared" si="153"/>
        <v/>
      </c>
      <c r="BZ172" s="2" t="str">
        <f t="shared" si="154"/>
        <v/>
      </c>
      <c r="CA172" s="2" t="str">
        <f t="shared" si="155"/>
        <v/>
      </c>
      <c r="CB172" s="2" t="str">
        <f t="shared" ref="CB172:CB203" si="182">IF($BR172=$AO$20,1,"")</f>
        <v/>
      </c>
      <c r="CC172" s="2" t="str">
        <f t="shared" si="156"/>
        <v/>
      </c>
      <c r="CD172" s="2" t="str">
        <f t="shared" si="157"/>
        <v/>
      </c>
      <c r="CE172" s="2" t="str">
        <f t="shared" si="158"/>
        <v/>
      </c>
      <c r="CF172" s="2" t="str">
        <f t="shared" si="159"/>
        <v/>
      </c>
      <c r="CG172" s="2" t="str">
        <f t="shared" si="160"/>
        <v/>
      </c>
      <c r="CH172" s="2" t="str">
        <f t="shared" si="161"/>
        <v/>
      </c>
      <c r="CI172" s="2" t="str">
        <f t="shared" si="162"/>
        <v/>
      </c>
      <c r="CJ172" s="2" t="str">
        <f t="shared" si="163"/>
        <v/>
      </c>
      <c r="CK172" s="2" t="str">
        <f t="shared" si="164"/>
        <v/>
      </c>
      <c r="CL172" s="2" t="str">
        <f t="shared" si="165"/>
        <v/>
      </c>
      <c r="CM172" s="2" t="str">
        <f t="shared" si="166"/>
        <v/>
      </c>
      <c r="CN172" s="2" t="str">
        <f t="shared" si="167"/>
        <v/>
      </c>
      <c r="CO172" s="2" t="str">
        <f t="shared" si="168"/>
        <v/>
      </c>
      <c r="CP172" s="2" t="str">
        <f t="shared" si="169"/>
        <v/>
      </c>
      <c r="CQ172" s="2" t="str">
        <f t="shared" si="170"/>
        <v/>
      </c>
      <c r="CR172" s="2" t="str">
        <f t="shared" si="171"/>
        <v/>
      </c>
      <c r="CS172" s="2" t="str">
        <f t="shared" si="172"/>
        <v/>
      </c>
      <c r="CT172" s="2" t="str">
        <f t="shared" si="173"/>
        <v/>
      </c>
      <c r="CU172" s="2" t="str">
        <f t="shared" si="174"/>
        <v/>
      </c>
      <c r="CV172" s="2" t="str">
        <f t="shared" si="175"/>
        <v/>
      </c>
      <c r="CW172" s="2">
        <f t="shared" si="176"/>
        <v>0</v>
      </c>
      <c r="CX172" s="5">
        <f t="shared" si="180"/>
        <v>0</v>
      </c>
      <c r="CY172" s="5">
        <f>SUM(BS172:CV172)</f>
        <v>0</v>
      </c>
      <c r="CZ172" s="5">
        <f t="shared" si="181"/>
        <v>0</v>
      </c>
      <c r="DD172" s="5">
        <f>SUM(BS172:CV172)</f>
        <v>0</v>
      </c>
    </row>
    <row r="173" spans="70:108" x14ac:dyDescent="0.35">
      <c r="BR173" s="3" t="s">
        <v>6558</v>
      </c>
      <c r="BS173" s="2" t="str">
        <f t="shared" si="147"/>
        <v/>
      </c>
      <c r="BT173" s="2" t="str">
        <f t="shared" si="148"/>
        <v/>
      </c>
      <c r="BU173" s="2" t="str">
        <f t="shared" si="149"/>
        <v/>
      </c>
      <c r="BV173" s="2" t="str">
        <f t="shared" si="150"/>
        <v/>
      </c>
      <c r="BW173" s="2" t="str">
        <f t="shared" si="151"/>
        <v/>
      </c>
      <c r="BX173" s="2" t="str">
        <f t="shared" si="152"/>
        <v/>
      </c>
      <c r="BY173" s="2" t="str">
        <f t="shared" si="153"/>
        <v/>
      </c>
      <c r="BZ173" s="2" t="str">
        <f t="shared" si="154"/>
        <v/>
      </c>
      <c r="CA173" s="2" t="str">
        <f t="shared" si="155"/>
        <v/>
      </c>
      <c r="CB173" s="2" t="str">
        <f t="shared" si="182"/>
        <v/>
      </c>
      <c r="CC173" s="2" t="str">
        <f t="shared" si="156"/>
        <v/>
      </c>
      <c r="CD173" s="2" t="str">
        <f t="shared" si="157"/>
        <v/>
      </c>
      <c r="CE173" s="2" t="str">
        <f t="shared" si="158"/>
        <v/>
      </c>
      <c r="CF173" s="2" t="str">
        <f t="shared" si="159"/>
        <v/>
      </c>
      <c r="CG173" s="2" t="str">
        <f t="shared" si="160"/>
        <v/>
      </c>
      <c r="CH173" s="2" t="str">
        <f t="shared" si="161"/>
        <v/>
      </c>
      <c r="CI173" s="2" t="str">
        <f t="shared" si="162"/>
        <v/>
      </c>
      <c r="CJ173" s="2" t="str">
        <f t="shared" si="163"/>
        <v/>
      </c>
      <c r="CK173" s="2" t="str">
        <f t="shared" si="164"/>
        <v/>
      </c>
      <c r="CL173" s="2" t="str">
        <f t="shared" si="165"/>
        <v/>
      </c>
      <c r="CM173" s="2" t="str">
        <f t="shared" si="166"/>
        <v/>
      </c>
      <c r="CN173" s="2" t="str">
        <f t="shared" si="167"/>
        <v/>
      </c>
      <c r="CO173" s="2" t="str">
        <f t="shared" si="168"/>
        <v/>
      </c>
      <c r="CP173" s="2" t="str">
        <f t="shared" si="169"/>
        <v/>
      </c>
      <c r="CQ173" s="2" t="str">
        <f t="shared" si="170"/>
        <v/>
      </c>
      <c r="CR173" s="2" t="str">
        <f t="shared" si="171"/>
        <v/>
      </c>
      <c r="CS173" s="2" t="str">
        <f t="shared" si="172"/>
        <v/>
      </c>
      <c r="CT173" s="2" t="str">
        <f t="shared" si="173"/>
        <v/>
      </c>
      <c r="CU173" s="2" t="str">
        <f t="shared" si="174"/>
        <v/>
      </c>
      <c r="CV173" s="2" t="str">
        <f t="shared" si="175"/>
        <v/>
      </c>
      <c r="CW173" s="2">
        <f t="shared" si="176"/>
        <v>0</v>
      </c>
      <c r="CX173" s="5">
        <f t="shared" si="180"/>
        <v>0</v>
      </c>
      <c r="CZ173" s="5">
        <f t="shared" si="181"/>
        <v>0</v>
      </c>
      <c r="DA173" s="5">
        <f t="shared" ref="DA173:DA193" si="183">SUM(BS173:CV173)</f>
        <v>0</v>
      </c>
      <c r="DB173" s="5">
        <f>SUM(BS173:CV173)</f>
        <v>0</v>
      </c>
    </row>
    <row r="174" spans="70:108" x14ac:dyDescent="0.35">
      <c r="BR174" s="3" t="s">
        <v>6559</v>
      </c>
      <c r="BS174" s="2" t="str">
        <f t="shared" si="147"/>
        <v/>
      </c>
      <c r="BT174" s="2" t="str">
        <f t="shared" si="148"/>
        <v/>
      </c>
      <c r="BU174" s="2" t="str">
        <f t="shared" si="149"/>
        <v/>
      </c>
      <c r="BV174" s="2" t="str">
        <f t="shared" si="150"/>
        <v/>
      </c>
      <c r="BW174" s="2" t="str">
        <f t="shared" si="151"/>
        <v/>
      </c>
      <c r="BX174" s="2" t="str">
        <f t="shared" si="152"/>
        <v/>
      </c>
      <c r="BY174" s="2" t="str">
        <f t="shared" si="153"/>
        <v/>
      </c>
      <c r="BZ174" s="2" t="str">
        <f t="shared" si="154"/>
        <v/>
      </c>
      <c r="CA174" s="2" t="str">
        <f t="shared" si="155"/>
        <v/>
      </c>
      <c r="CB174" s="2" t="str">
        <f t="shared" si="182"/>
        <v/>
      </c>
      <c r="CC174" s="2" t="str">
        <f t="shared" si="156"/>
        <v/>
      </c>
      <c r="CD174" s="2" t="str">
        <f t="shared" si="157"/>
        <v/>
      </c>
      <c r="CE174" s="2" t="str">
        <f t="shared" si="158"/>
        <v/>
      </c>
      <c r="CF174" s="2" t="str">
        <f t="shared" si="159"/>
        <v/>
      </c>
      <c r="CG174" s="2" t="str">
        <f t="shared" si="160"/>
        <v/>
      </c>
      <c r="CH174" s="2" t="str">
        <f t="shared" si="161"/>
        <v/>
      </c>
      <c r="CI174" s="2" t="str">
        <f t="shared" si="162"/>
        <v/>
      </c>
      <c r="CJ174" s="2" t="str">
        <f t="shared" si="163"/>
        <v/>
      </c>
      <c r="CK174" s="2" t="str">
        <f t="shared" si="164"/>
        <v/>
      </c>
      <c r="CL174" s="2" t="str">
        <f t="shared" si="165"/>
        <v/>
      </c>
      <c r="CM174" s="2" t="str">
        <f t="shared" si="166"/>
        <v/>
      </c>
      <c r="CN174" s="2" t="str">
        <f t="shared" si="167"/>
        <v/>
      </c>
      <c r="CO174" s="2" t="str">
        <f t="shared" si="168"/>
        <v/>
      </c>
      <c r="CP174" s="2" t="str">
        <f t="shared" si="169"/>
        <v/>
      </c>
      <c r="CQ174" s="2" t="str">
        <f t="shared" si="170"/>
        <v/>
      </c>
      <c r="CR174" s="2" t="str">
        <f t="shared" si="171"/>
        <v/>
      </c>
      <c r="CS174" s="2" t="str">
        <f t="shared" si="172"/>
        <v/>
      </c>
      <c r="CT174" s="2" t="str">
        <f t="shared" si="173"/>
        <v/>
      </c>
      <c r="CU174" s="2" t="str">
        <f t="shared" si="174"/>
        <v/>
      </c>
      <c r="CV174" s="2" t="str">
        <f t="shared" si="175"/>
        <v/>
      </c>
      <c r="CW174" s="2">
        <f t="shared" si="176"/>
        <v>0</v>
      </c>
      <c r="CX174" s="5">
        <f t="shared" si="180"/>
        <v>0</v>
      </c>
      <c r="CZ174" s="5">
        <f t="shared" si="181"/>
        <v>0</v>
      </c>
      <c r="DA174" s="5">
        <f t="shared" si="183"/>
        <v>0</v>
      </c>
      <c r="DC174" s="5">
        <f>SUM(BS174:CV174)</f>
        <v>0</v>
      </c>
    </row>
    <row r="175" spans="70:108" x14ac:dyDescent="0.35">
      <c r="BR175" s="3" t="s">
        <v>6560</v>
      </c>
      <c r="BS175" s="2" t="str">
        <f t="shared" si="147"/>
        <v/>
      </c>
      <c r="BT175" s="2" t="str">
        <f t="shared" si="148"/>
        <v/>
      </c>
      <c r="BU175" s="2" t="str">
        <f t="shared" si="149"/>
        <v/>
      </c>
      <c r="BV175" s="2" t="str">
        <f t="shared" si="150"/>
        <v/>
      </c>
      <c r="BW175" s="2" t="str">
        <f t="shared" si="151"/>
        <v/>
      </c>
      <c r="BX175" s="2" t="str">
        <f t="shared" si="152"/>
        <v/>
      </c>
      <c r="BY175" s="2" t="str">
        <f t="shared" si="153"/>
        <v/>
      </c>
      <c r="BZ175" s="2" t="str">
        <f t="shared" si="154"/>
        <v/>
      </c>
      <c r="CA175" s="2" t="str">
        <f t="shared" si="155"/>
        <v/>
      </c>
      <c r="CB175" s="2" t="str">
        <f t="shared" si="182"/>
        <v/>
      </c>
      <c r="CC175" s="2" t="str">
        <f t="shared" si="156"/>
        <v/>
      </c>
      <c r="CD175" s="2" t="str">
        <f t="shared" si="157"/>
        <v/>
      </c>
      <c r="CE175" s="2" t="str">
        <f t="shared" si="158"/>
        <v/>
      </c>
      <c r="CF175" s="2" t="str">
        <f t="shared" si="159"/>
        <v/>
      </c>
      <c r="CG175" s="2" t="str">
        <f t="shared" si="160"/>
        <v/>
      </c>
      <c r="CH175" s="2" t="str">
        <f t="shared" si="161"/>
        <v/>
      </c>
      <c r="CI175" s="2" t="str">
        <f t="shared" si="162"/>
        <v/>
      </c>
      <c r="CJ175" s="2" t="str">
        <f t="shared" si="163"/>
        <v/>
      </c>
      <c r="CK175" s="2" t="str">
        <f t="shared" si="164"/>
        <v/>
      </c>
      <c r="CL175" s="2" t="str">
        <f t="shared" si="165"/>
        <v/>
      </c>
      <c r="CM175" s="2" t="str">
        <f t="shared" si="166"/>
        <v/>
      </c>
      <c r="CN175" s="2" t="str">
        <f t="shared" si="167"/>
        <v/>
      </c>
      <c r="CO175" s="2" t="str">
        <f t="shared" si="168"/>
        <v/>
      </c>
      <c r="CP175" s="2" t="str">
        <f t="shared" si="169"/>
        <v/>
      </c>
      <c r="CQ175" s="2" t="str">
        <f t="shared" si="170"/>
        <v/>
      </c>
      <c r="CR175" s="2" t="str">
        <f t="shared" si="171"/>
        <v/>
      </c>
      <c r="CS175" s="2" t="str">
        <f t="shared" si="172"/>
        <v/>
      </c>
      <c r="CT175" s="2" t="str">
        <f t="shared" si="173"/>
        <v/>
      </c>
      <c r="CU175" s="2" t="str">
        <f t="shared" si="174"/>
        <v/>
      </c>
      <c r="CV175" s="2" t="str">
        <f t="shared" si="175"/>
        <v/>
      </c>
      <c r="CW175" s="2">
        <f t="shared" si="176"/>
        <v>0</v>
      </c>
      <c r="CX175" s="5">
        <f t="shared" si="180"/>
        <v>0</v>
      </c>
      <c r="CZ175" s="5">
        <f t="shared" si="181"/>
        <v>0</v>
      </c>
      <c r="DA175" s="5">
        <f t="shared" si="183"/>
        <v>0</v>
      </c>
      <c r="DD175" s="5">
        <f>SUM(BS175:CV175)</f>
        <v>0</v>
      </c>
    </row>
    <row r="176" spans="70:108" x14ac:dyDescent="0.35">
      <c r="BR176" s="3" t="s">
        <v>6561</v>
      </c>
      <c r="BS176" s="2" t="str">
        <f t="shared" si="147"/>
        <v/>
      </c>
      <c r="BT176" s="2" t="str">
        <f t="shared" si="148"/>
        <v/>
      </c>
      <c r="BU176" s="2" t="str">
        <f t="shared" si="149"/>
        <v/>
      </c>
      <c r="BV176" s="2" t="str">
        <f t="shared" si="150"/>
        <v/>
      </c>
      <c r="BW176" s="2" t="str">
        <f t="shared" si="151"/>
        <v/>
      </c>
      <c r="BX176" s="2" t="str">
        <f t="shared" si="152"/>
        <v/>
      </c>
      <c r="BY176" s="2" t="str">
        <f t="shared" si="153"/>
        <v/>
      </c>
      <c r="BZ176" s="2" t="str">
        <f t="shared" si="154"/>
        <v/>
      </c>
      <c r="CA176" s="2" t="str">
        <f t="shared" si="155"/>
        <v/>
      </c>
      <c r="CB176" s="2" t="str">
        <f t="shared" si="182"/>
        <v/>
      </c>
      <c r="CC176" s="2" t="str">
        <f t="shared" si="156"/>
        <v/>
      </c>
      <c r="CD176" s="2" t="str">
        <f t="shared" si="157"/>
        <v/>
      </c>
      <c r="CE176" s="2" t="str">
        <f t="shared" si="158"/>
        <v/>
      </c>
      <c r="CF176" s="2" t="str">
        <f t="shared" si="159"/>
        <v/>
      </c>
      <c r="CG176" s="2" t="str">
        <f t="shared" si="160"/>
        <v/>
      </c>
      <c r="CH176" s="2" t="str">
        <f t="shared" si="161"/>
        <v/>
      </c>
      <c r="CI176" s="2" t="str">
        <f t="shared" si="162"/>
        <v/>
      </c>
      <c r="CJ176" s="2" t="str">
        <f t="shared" si="163"/>
        <v/>
      </c>
      <c r="CK176" s="2" t="str">
        <f t="shared" si="164"/>
        <v/>
      </c>
      <c r="CL176" s="2" t="str">
        <f t="shared" si="165"/>
        <v/>
      </c>
      <c r="CM176" s="2" t="str">
        <f t="shared" si="166"/>
        <v/>
      </c>
      <c r="CN176" s="2" t="str">
        <f t="shared" si="167"/>
        <v/>
      </c>
      <c r="CO176" s="2" t="str">
        <f t="shared" si="168"/>
        <v/>
      </c>
      <c r="CP176" s="2" t="str">
        <f t="shared" si="169"/>
        <v/>
      </c>
      <c r="CQ176" s="2" t="str">
        <f t="shared" si="170"/>
        <v/>
      </c>
      <c r="CR176" s="2" t="str">
        <f t="shared" si="171"/>
        <v/>
      </c>
      <c r="CS176" s="2" t="str">
        <f t="shared" si="172"/>
        <v/>
      </c>
      <c r="CT176" s="2" t="str">
        <f t="shared" si="173"/>
        <v/>
      </c>
      <c r="CU176" s="2" t="str">
        <f t="shared" si="174"/>
        <v/>
      </c>
      <c r="CV176" s="2" t="str">
        <f t="shared" si="175"/>
        <v/>
      </c>
      <c r="CW176" s="2">
        <f t="shared" si="176"/>
        <v>0</v>
      </c>
      <c r="CX176" s="5">
        <f t="shared" si="180"/>
        <v>0</v>
      </c>
      <c r="DA176" s="5">
        <f t="shared" si="183"/>
        <v>0</v>
      </c>
      <c r="DB176" s="5">
        <f>SUM(BS176:CV176)</f>
        <v>0</v>
      </c>
      <c r="DC176" s="5">
        <f>SUM(BS176:CV176)</f>
        <v>0</v>
      </c>
    </row>
    <row r="177" spans="70:108" x14ac:dyDescent="0.35">
      <c r="BR177" s="3" t="s">
        <v>6562</v>
      </c>
      <c r="BS177" s="2" t="str">
        <f t="shared" si="147"/>
        <v/>
      </c>
      <c r="BT177" s="2" t="str">
        <f t="shared" si="148"/>
        <v/>
      </c>
      <c r="BU177" s="2" t="str">
        <f t="shared" si="149"/>
        <v/>
      </c>
      <c r="BV177" s="2" t="str">
        <f t="shared" si="150"/>
        <v/>
      </c>
      <c r="BW177" s="2" t="str">
        <f t="shared" si="151"/>
        <v/>
      </c>
      <c r="BX177" s="2" t="str">
        <f t="shared" si="152"/>
        <v/>
      </c>
      <c r="BY177" s="2" t="str">
        <f t="shared" si="153"/>
        <v/>
      </c>
      <c r="BZ177" s="2" t="str">
        <f t="shared" si="154"/>
        <v/>
      </c>
      <c r="CA177" s="2" t="str">
        <f t="shared" si="155"/>
        <v/>
      </c>
      <c r="CB177" s="2" t="str">
        <f t="shared" si="182"/>
        <v/>
      </c>
      <c r="CC177" s="2" t="str">
        <f t="shared" si="156"/>
        <v/>
      </c>
      <c r="CD177" s="2" t="str">
        <f t="shared" si="157"/>
        <v/>
      </c>
      <c r="CE177" s="2" t="str">
        <f t="shared" si="158"/>
        <v/>
      </c>
      <c r="CF177" s="2" t="str">
        <f t="shared" si="159"/>
        <v/>
      </c>
      <c r="CG177" s="2" t="str">
        <f t="shared" si="160"/>
        <v/>
      </c>
      <c r="CH177" s="2" t="str">
        <f t="shared" si="161"/>
        <v/>
      </c>
      <c r="CI177" s="2" t="str">
        <f t="shared" si="162"/>
        <v/>
      </c>
      <c r="CJ177" s="2" t="str">
        <f t="shared" si="163"/>
        <v/>
      </c>
      <c r="CK177" s="2" t="str">
        <f t="shared" si="164"/>
        <v/>
      </c>
      <c r="CL177" s="2" t="str">
        <f t="shared" si="165"/>
        <v/>
      </c>
      <c r="CM177" s="2" t="str">
        <f t="shared" si="166"/>
        <v/>
      </c>
      <c r="CN177" s="2" t="str">
        <f t="shared" si="167"/>
        <v/>
      </c>
      <c r="CO177" s="2" t="str">
        <f t="shared" si="168"/>
        <v/>
      </c>
      <c r="CP177" s="2" t="str">
        <f t="shared" si="169"/>
        <v/>
      </c>
      <c r="CQ177" s="2" t="str">
        <f t="shared" si="170"/>
        <v/>
      </c>
      <c r="CR177" s="2" t="str">
        <f t="shared" si="171"/>
        <v/>
      </c>
      <c r="CS177" s="2" t="str">
        <f t="shared" si="172"/>
        <v/>
      </c>
      <c r="CT177" s="2" t="str">
        <f t="shared" si="173"/>
        <v/>
      </c>
      <c r="CU177" s="2" t="str">
        <f t="shared" si="174"/>
        <v/>
      </c>
      <c r="CV177" s="2" t="str">
        <f t="shared" si="175"/>
        <v/>
      </c>
      <c r="CW177" s="2">
        <f t="shared" si="176"/>
        <v>0</v>
      </c>
      <c r="CX177" s="5">
        <f t="shared" si="180"/>
        <v>0</v>
      </c>
      <c r="DA177" s="5">
        <f t="shared" si="183"/>
        <v>0</v>
      </c>
      <c r="DB177" s="5">
        <f>SUM(BS177:CV177)</f>
        <v>0</v>
      </c>
      <c r="DD177" s="5">
        <f>SUM(BS177:CV177)</f>
        <v>0</v>
      </c>
    </row>
    <row r="178" spans="70:108" x14ac:dyDescent="0.35">
      <c r="BR178" s="3" t="s">
        <v>6563</v>
      </c>
      <c r="BS178" s="2" t="str">
        <f t="shared" si="147"/>
        <v/>
      </c>
      <c r="BT178" s="2" t="str">
        <f t="shared" si="148"/>
        <v/>
      </c>
      <c r="BU178" s="2" t="str">
        <f t="shared" si="149"/>
        <v/>
      </c>
      <c r="BV178" s="2" t="str">
        <f t="shared" si="150"/>
        <v/>
      </c>
      <c r="BW178" s="2" t="str">
        <f t="shared" si="151"/>
        <v/>
      </c>
      <c r="BX178" s="2" t="str">
        <f t="shared" si="152"/>
        <v/>
      </c>
      <c r="BY178" s="2" t="str">
        <f t="shared" si="153"/>
        <v/>
      </c>
      <c r="BZ178" s="2" t="str">
        <f t="shared" si="154"/>
        <v/>
      </c>
      <c r="CA178" s="2" t="str">
        <f t="shared" si="155"/>
        <v/>
      </c>
      <c r="CB178" s="2" t="str">
        <f t="shared" si="182"/>
        <v/>
      </c>
      <c r="CC178" s="2" t="str">
        <f t="shared" si="156"/>
        <v/>
      </c>
      <c r="CD178" s="2" t="str">
        <f t="shared" si="157"/>
        <v/>
      </c>
      <c r="CE178" s="2" t="str">
        <f t="shared" si="158"/>
        <v/>
      </c>
      <c r="CF178" s="2" t="str">
        <f t="shared" si="159"/>
        <v/>
      </c>
      <c r="CG178" s="2" t="str">
        <f t="shared" si="160"/>
        <v/>
      </c>
      <c r="CH178" s="2" t="str">
        <f t="shared" si="161"/>
        <v/>
      </c>
      <c r="CI178" s="2" t="str">
        <f t="shared" si="162"/>
        <v/>
      </c>
      <c r="CJ178" s="2" t="str">
        <f t="shared" si="163"/>
        <v/>
      </c>
      <c r="CK178" s="2" t="str">
        <f t="shared" si="164"/>
        <v/>
      </c>
      <c r="CL178" s="2" t="str">
        <f t="shared" si="165"/>
        <v/>
      </c>
      <c r="CM178" s="2" t="str">
        <f t="shared" si="166"/>
        <v/>
      </c>
      <c r="CN178" s="2" t="str">
        <f t="shared" si="167"/>
        <v/>
      </c>
      <c r="CO178" s="2" t="str">
        <f t="shared" si="168"/>
        <v/>
      </c>
      <c r="CP178" s="2" t="str">
        <f t="shared" si="169"/>
        <v/>
      </c>
      <c r="CQ178" s="2" t="str">
        <f t="shared" si="170"/>
        <v/>
      </c>
      <c r="CR178" s="2" t="str">
        <f t="shared" si="171"/>
        <v/>
      </c>
      <c r="CS178" s="2" t="str">
        <f t="shared" si="172"/>
        <v/>
      </c>
      <c r="CT178" s="2" t="str">
        <f t="shared" si="173"/>
        <v/>
      </c>
      <c r="CU178" s="2" t="str">
        <f t="shared" si="174"/>
        <v/>
      </c>
      <c r="CV178" s="2" t="str">
        <f t="shared" si="175"/>
        <v/>
      </c>
      <c r="CW178" s="2">
        <f t="shared" si="176"/>
        <v>0</v>
      </c>
      <c r="CY178" s="5">
        <f>SUM(BS178:CV178)</f>
        <v>0</v>
      </c>
      <c r="CZ178" s="5">
        <f>SUM(BS178:CV178)</f>
        <v>0</v>
      </c>
      <c r="DA178" s="5">
        <f t="shared" si="183"/>
        <v>0</v>
      </c>
      <c r="DB178" s="5">
        <f>SUM(BS178:CV178)</f>
        <v>0</v>
      </c>
    </row>
    <row r="179" spans="70:108" x14ac:dyDescent="0.35">
      <c r="BR179" s="3" t="s">
        <v>6564</v>
      </c>
      <c r="BS179" s="2" t="str">
        <f t="shared" si="147"/>
        <v/>
      </c>
      <c r="BT179" s="2" t="str">
        <f t="shared" si="148"/>
        <v/>
      </c>
      <c r="BU179" s="2" t="str">
        <f t="shared" si="149"/>
        <v/>
      </c>
      <c r="BV179" s="2" t="str">
        <f t="shared" si="150"/>
        <v/>
      </c>
      <c r="BW179" s="2" t="str">
        <f t="shared" si="151"/>
        <v/>
      </c>
      <c r="BX179" s="2" t="str">
        <f t="shared" si="152"/>
        <v/>
      </c>
      <c r="BY179" s="2" t="str">
        <f t="shared" si="153"/>
        <v/>
      </c>
      <c r="BZ179" s="2" t="str">
        <f t="shared" si="154"/>
        <v/>
      </c>
      <c r="CA179" s="2" t="str">
        <f t="shared" si="155"/>
        <v/>
      </c>
      <c r="CB179" s="2" t="str">
        <f t="shared" si="182"/>
        <v/>
      </c>
      <c r="CC179" s="2" t="str">
        <f t="shared" si="156"/>
        <v/>
      </c>
      <c r="CD179" s="2" t="str">
        <f t="shared" si="157"/>
        <v/>
      </c>
      <c r="CE179" s="2" t="str">
        <f t="shared" si="158"/>
        <v/>
      </c>
      <c r="CF179" s="2" t="str">
        <f t="shared" si="159"/>
        <v/>
      </c>
      <c r="CG179" s="2" t="str">
        <f t="shared" si="160"/>
        <v/>
      </c>
      <c r="CH179" s="2" t="str">
        <f t="shared" si="161"/>
        <v/>
      </c>
      <c r="CI179" s="2" t="str">
        <f t="shared" si="162"/>
        <v/>
      </c>
      <c r="CJ179" s="2" t="str">
        <f t="shared" si="163"/>
        <v/>
      </c>
      <c r="CK179" s="2" t="str">
        <f t="shared" si="164"/>
        <v/>
      </c>
      <c r="CL179" s="2" t="str">
        <f t="shared" si="165"/>
        <v/>
      </c>
      <c r="CM179" s="2" t="str">
        <f t="shared" si="166"/>
        <v/>
      </c>
      <c r="CN179" s="2" t="str">
        <f t="shared" si="167"/>
        <v/>
      </c>
      <c r="CO179" s="2" t="str">
        <f t="shared" si="168"/>
        <v/>
      </c>
      <c r="CP179" s="2" t="str">
        <f t="shared" si="169"/>
        <v/>
      </c>
      <c r="CQ179" s="2" t="str">
        <f t="shared" si="170"/>
        <v/>
      </c>
      <c r="CR179" s="2" t="str">
        <f t="shared" si="171"/>
        <v/>
      </c>
      <c r="CS179" s="2" t="str">
        <f t="shared" si="172"/>
        <v/>
      </c>
      <c r="CT179" s="2" t="str">
        <f t="shared" si="173"/>
        <v/>
      </c>
      <c r="CU179" s="2" t="str">
        <f t="shared" si="174"/>
        <v/>
      </c>
      <c r="CV179" s="2" t="str">
        <f t="shared" si="175"/>
        <v/>
      </c>
      <c r="CW179" s="2">
        <f t="shared" si="176"/>
        <v>0</v>
      </c>
      <c r="CY179" s="5">
        <f>SUM(BS179:CV179)</f>
        <v>0</v>
      </c>
      <c r="CZ179" s="5">
        <f>SUM(BS179:CV179)</f>
        <v>0</v>
      </c>
      <c r="DA179" s="5">
        <f t="shared" si="183"/>
        <v>0</v>
      </c>
      <c r="DC179" s="5">
        <f>SUM(BS179:CV179)</f>
        <v>0</v>
      </c>
    </row>
    <row r="180" spans="70:108" x14ac:dyDescent="0.35">
      <c r="BR180" s="3" t="s">
        <v>6565</v>
      </c>
      <c r="BS180" s="2" t="str">
        <f t="shared" si="147"/>
        <v/>
      </c>
      <c r="BT180" s="2" t="str">
        <f t="shared" si="148"/>
        <v/>
      </c>
      <c r="BU180" s="2" t="str">
        <f t="shared" si="149"/>
        <v/>
      </c>
      <c r="BV180" s="2" t="str">
        <f t="shared" si="150"/>
        <v/>
      </c>
      <c r="BW180" s="2" t="str">
        <f t="shared" si="151"/>
        <v/>
      </c>
      <c r="BX180" s="2" t="str">
        <f t="shared" si="152"/>
        <v/>
      </c>
      <c r="BY180" s="2" t="str">
        <f t="shared" si="153"/>
        <v/>
      </c>
      <c r="BZ180" s="2" t="str">
        <f t="shared" si="154"/>
        <v/>
      </c>
      <c r="CA180" s="2" t="str">
        <f t="shared" si="155"/>
        <v/>
      </c>
      <c r="CB180" s="2" t="str">
        <f t="shared" si="182"/>
        <v/>
      </c>
      <c r="CC180" s="2" t="str">
        <f t="shared" si="156"/>
        <v/>
      </c>
      <c r="CD180" s="2" t="str">
        <f t="shared" si="157"/>
        <v/>
      </c>
      <c r="CE180" s="2" t="str">
        <f t="shared" si="158"/>
        <v/>
      </c>
      <c r="CF180" s="2" t="str">
        <f t="shared" si="159"/>
        <v/>
      </c>
      <c r="CG180" s="2" t="str">
        <f t="shared" si="160"/>
        <v/>
      </c>
      <c r="CH180" s="2" t="str">
        <f t="shared" si="161"/>
        <v/>
      </c>
      <c r="CI180" s="2" t="str">
        <f t="shared" si="162"/>
        <v/>
      </c>
      <c r="CJ180" s="2" t="str">
        <f t="shared" si="163"/>
        <v/>
      </c>
      <c r="CK180" s="2" t="str">
        <f t="shared" si="164"/>
        <v/>
      </c>
      <c r="CL180" s="2" t="str">
        <f t="shared" si="165"/>
        <v/>
      </c>
      <c r="CM180" s="2" t="str">
        <f t="shared" si="166"/>
        <v/>
      </c>
      <c r="CN180" s="2" t="str">
        <f t="shared" si="167"/>
        <v/>
      </c>
      <c r="CO180" s="2" t="str">
        <f t="shared" si="168"/>
        <v/>
      </c>
      <c r="CP180" s="2" t="str">
        <f t="shared" si="169"/>
        <v/>
      </c>
      <c r="CQ180" s="2" t="str">
        <f t="shared" si="170"/>
        <v/>
      </c>
      <c r="CR180" s="2" t="str">
        <f t="shared" si="171"/>
        <v/>
      </c>
      <c r="CS180" s="2" t="str">
        <f t="shared" si="172"/>
        <v/>
      </c>
      <c r="CT180" s="2" t="str">
        <f t="shared" si="173"/>
        <v/>
      </c>
      <c r="CU180" s="2" t="str">
        <f t="shared" si="174"/>
        <v/>
      </c>
      <c r="CV180" s="2" t="str">
        <f t="shared" si="175"/>
        <v/>
      </c>
      <c r="CW180" s="2">
        <f t="shared" si="176"/>
        <v>0</v>
      </c>
      <c r="CY180" s="5">
        <f>SUM(BS180:CV180)</f>
        <v>0</v>
      </c>
      <c r="CZ180" s="5">
        <f>SUM(BS180:CV180)</f>
        <v>0</v>
      </c>
      <c r="DA180" s="5">
        <f t="shared" si="183"/>
        <v>0</v>
      </c>
      <c r="DD180" s="5">
        <f>SUM(BS180:CV180)</f>
        <v>0</v>
      </c>
    </row>
    <row r="181" spans="70:108" x14ac:dyDescent="0.35">
      <c r="BR181" s="3" t="s">
        <v>6566</v>
      </c>
      <c r="BS181" s="2" t="str">
        <f t="shared" si="147"/>
        <v/>
      </c>
      <c r="BT181" s="2" t="str">
        <f t="shared" si="148"/>
        <v/>
      </c>
      <c r="BU181" s="2" t="str">
        <f t="shared" si="149"/>
        <v/>
      </c>
      <c r="BV181" s="2" t="str">
        <f t="shared" si="150"/>
        <v/>
      </c>
      <c r="BW181" s="2" t="str">
        <f t="shared" si="151"/>
        <v/>
      </c>
      <c r="BX181" s="2" t="str">
        <f t="shared" si="152"/>
        <v/>
      </c>
      <c r="BY181" s="2" t="str">
        <f t="shared" si="153"/>
        <v/>
      </c>
      <c r="BZ181" s="2" t="str">
        <f t="shared" si="154"/>
        <v/>
      </c>
      <c r="CA181" s="2" t="str">
        <f t="shared" si="155"/>
        <v/>
      </c>
      <c r="CB181" s="2" t="str">
        <f t="shared" si="182"/>
        <v/>
      </c>
      <c r="CC181" s="2" t="str">
        <f t="shared" si="156"/>
        <v/>
      </c>
      <c r="CD181" s="2" t="str">
        <f t="shared" si="157"/>
        <v/>
      </c>
      <c r="CE181" s="2" t="str">
        <f t="shared" si="158"/>
        <v/>
      </c>
      <c r="CF181" s="2" t="str">
        <f t="shared" si="159"/>
        <v/>
      </c>
      <c r="CG181" s="2" t="str">
        <f t="shared" si="160"/>
        <v/>
      </c>
      <c r="CH181" s="2" t="str">
        <f t="shared" si="161"/>
        <v/>
      </c>
      <c r="CI181" s="2" t="str">
        <f t="shared" si="162"/>
        <v/>
      </c>
      <c r="CJ181" s="2" t="str">
        <f t="shared" si="163"/>
        <v/>
      </c>
      <c r="CK181" s="2" t="str">
        <f t="shared" si="164"/>
        <v/>
      </c>
      <c r="CL181" s="2" t="str">
        <f t="shared" si="165"/>
        <v/>
      </c>
      <c r="CM181" s="2" t="str">
        <f t="shared" si="166"/>
        <v/>
      </c>
      <c r="CN181" s="2" t="str">
        <f t="shared" si="167"/>
        <v/>
      </c>
      <c r="CO181" s="2" t="str">
        <f t="shared" si="168"/>
        <v/>
      </c>
      <c r="CP181" s="2" t="str">
        <f t="shared" si="169"/>
        <v/>
      </c>
      <c r="CQ181" s="2" t="str">
        <f t="shared" si="170"/>
        <v/>
      </c>
      <c r="CR181" s="2" t="str">
        <f t="shared" si="171"/>
        <v/>
      </c>
      <c r="CS181" s="2" t="str">
        <f t="shared" si="172"/>
        <v/>
      </c>
      <c r="CT181" s="2" t="str">
        <f t="shared" si="173"/>
        <v/>
      </c>
      <c r="CU181" s="2" t="str">
        <f t="shared" si="174"/>
        <v/>
      </c>
      <c r="CV181" s="2" t="str">
        <f t="shared" si="175"/>
        <v/>
      </c>
      <c r="CW181" s="2">
        <f t="shared" si="176"/>
        <v>0</v>
      </c>
      <c r="CZ181" s="5">
        <f>SUM(BS181:CV181)</f>
        <v>0</v>
      </c>
      <c r="DA181" s="5">
        <f t="shared" si="183"/>
        <v>0</v>
      </c>
      <c r="DB181" s="5">
        <f>SUM(BS181:CV181)</f>
        <v>0</v>
      </c>
      <c r="DC181" s="5">
        <f>SUM(BS181:CV181)</f>
        <v>0</v>
      </c>
    </row>
    <row r="182" spans="70:108" x14ac:dyDescent="0.35">
      <c r="BR182" s="3" t="s">
        <v>6567</v>
      </c>
      <c r="BS182" s="2" t="str">
        <f t="shared" si="147"/>
        <v/>
      </c>
      <c r="BT182" s="2" t="str">
        <f t="shared" si="148"/>
        <v/>
      </c>
      <c r="BU182" s="2" t="str">
        <f t="shared" si="149"/>
        <v/>
      </c>
      <c r="BV182" s="2" t="str">
        <f t="shared" si="150"/>
        <v/>
      </c>
      <c r="BW182" s="2" t="str">
        <f t="shared" si="151"/>
        <v/>
      </c>
      <c r="BX182" s="2" t="str">
        <f t="shared" si="152"/>
        <v/>
      </c>
      <c r="BY182" s="2" t="str">
        <f t="shared" si="153"/>
        <v/>
      </c>
      <c r="BZ182" s="2" t="str">
        <f t="shared" si="154"/>
        <v/>
      </c>
      <c r="CA182" s="2" t="str">
        <f t="shared" si="155"/>
        <v/>
      </c>
      <c r="CB182" s="2" t="str">
        <f t="shared" si="182"/>
        <v/>
      </c>
      <c r="CC182" s="2" t="str">
        <f t="shared" si="156"/>
        <v/>
      </c>
      <c r="CD182" s="2" t="str">
        <f t="shared" si="157"/>
        <v/>
      </c>
      <c r="CE182" s="2" t="str">
        <f t="shared" si="158"/>
        <v/>
      </c>
      <c r="CF182" s="2" t="str">
        <f t="shared" si="159"/>
        <v/>
      </c>
      <c r="CG182" s="2" t="str">
        <f t="shared" si="160"/>
        <v/>
      </c>
      <c r="CH182" s="2" t="str">
        <f t="shared" si="161"/>
        <v/>
      </c>
      <c r="CI182" s="2" t="str">
        <f t="shared" si="162"/>
        <v/>
      </c>
      <c r="CJ182" s="2" t="str">
        <f t="shared" si="163"/>
        <v/>
      </c>
      <c r="CK182" s="2" t="str">
        <f t="shared" si="164"/>
        <v/>
      </c>
      <c r="CL182" s="2" t="str">
        <f t="shared" si="165"/>
        <v/>
      </c>
      <c r="CM182" s="2" t="str">
        <f t="shared" si="166"/>
        <v/>
      </c>
      <c r="CN182" s="2" t="str">
        <f t="shared" si="167"/>
        <v/>
      </c>
      <c r="CO182" s="2" t="str">
        <f t="shared" si="168"/>
        <v/>
      </c>
      <c r="CP182" s="2" t="str">
        <f t="shared" si="169"/>
        <v/>
      </c>
      <c r="CQ182" s="2" t="str">
        <f t="shared" si="170"/>
        <v/>
      </c>
      <c r="CR182" s="2" t="str">
        <f t="shared" si="171"/>
        <v/>
      </c>
      <c r="CS182" s="2" t="str">
        <f t="shared" si="172"/>
        <v/>
      </c>
      <c r="CT182" s="2" t="str">
        <f t="shared" si="173"/>
        <v/>
      </c>
      <c r="CU182" s="2" t="str">
        <f t="shared" si="174"/>
        <v/>
      </c>
      <c r="CV182" s="2" t="str">
        <f t="shared" si="175"/>
        <v/>
      </c>
      <c r="CW182" s="2">
        <f t="shared" si="176"/>
        <v>0</v>
      </c>
      <c r="CZ182" s="5">
        <f>SUM(BS182:CV182)</f>
        <v>0</v>
      </c>
      <c r="DA182" s="5">
        <f t="shared" si="183"/>
        <v>0</v>
      </c>
      <c r="DB182" s="5">
        <f>SUM(BS182:CV182)</f>
        <v>0</v>
      </c>
      <c r="DD182" s="5">
        <f>SUM(BS182:CV182)</f>
        <v>0</v>
      </c>
    </row>
    <row r="183" spans="70:108" x14ac:dyDescent="0.35">
      <c r="BR183" s="3" t="s">
        <v>6568</v>
      </c>
      <c r="BS183" s="2" t="str">
        <f t="shared" si="147"/>
        <v/>
      </c>
      <c r="BT183" s="2" t="str">
        <f t="shared" si="148"/>
        <v/>
      </c>
      <c r="BU183" s="2" t="str">
        <f t="shared" si="149"/>
        <v/>
      </c>
      <c r="BV183" s="2" t="str">
        <f t="shared" si="150"/>
        <v/>
      </c>
      <c r="BW183" s="2" t="str">
        <f t="shared" si="151"/>
        <v/>
      </c>
      <c r="BX183" s="2" t="str">
        <f t="shared" si="152"/>
        <v/>
      </c>
      <c r="BY183" s="2" t="str">
        <f t="shared" si="153"/>
        <v/>
      </c>
      <c r="BZ183" s="2" t="str">
        <f t="shared" si="154"/>
        <v/>
      </c>
      <c r="CA183" s="2" t="str">
        <f t="shared" si="155"/>
        <v/>
      </c>
      <c r="CB183" s="2" t="str">
        <f t="shared" si="182"/>
        <v/>
      </c>
      <c r="CC183" s="2" t="str">
        <f t="shared" si="156"/>
        <v/>
      </c>
      <c r="CD183" s="2" t="str">
        <f t="shared" si="157"/>
        <v/>
      </c>
      <c r="CE183" s="2" t="str">
        <f t="shared" si="158"/>
        <v/>
      </c>
      <c r="CF183" s="2" t="str">
        <f t="shared" si="159"/>
        <v/>
      </c>
      <c r="CG183" s="2" t="str">
        <f t="shared" si="160"/>
        <v/>
      </c>
      <c r="CH183" s="2" t="str">
        <f t="shared" si="161"/>
        <v/>
      </c>
      <c r="CI183" s="2" t="str">
        <f t="shared" si="162"/>
        <v/>
      </c>
      <c r="CJ183" s="2" t="str">
        <f t="shared" si="163"/>
        <v/>
      </c>
      <c r="CK183" s="2" t="str">
        <f t="shared" si="164"/>
        <v/>
      </c>
      <c r="CL183" s="2" t="str">
        <f t="shared" si="165"/>
        <v/>
      </c>
      <c r="CM183" s="2" t="str">
        <f t="shared" si="166"/>
        <v/>
      </c>
      <c r="CN183" s="2" t="str">
        <f t="shared" si="167"/>
        <v/>
      </c>
      <c r="CO183" s="2" t="str">
        <f t="shared" si="168"/>
        <v/>
      </c>
      <c r="CP183" s="2" t="str">
        <f t="shared" si="169"/>
        <v/>
      </c>
      <c r="CQ183" s="2" t="str">
        <f t="shared" si="170"/>
        <v/>
      </c>
      <c r="CR183" s="2" t="str">
        <f t="shared" si="171"/>
        <v/>
      </c>
      <c r="CS183" s="2" t="str">
        <f t="shared" si="172"/>
        <v/>
      </c>
      <c r="CT183" s="2" t="str">
        <f t="shared" si="173"/>
        <v/>
      </c>
      <c r="CU183" s="2" t="str">
        <f t="shared" si="174"/>
        <v/>
      </c>
      <c r="CV183" s="2" t="str">
        <f t="shared" si="175"/>
        <v/>
      </c>
      <c r="CW183" s="2">
        <f t="shared" si="176"/>
        <v>0</v>
      </c>
      <c r="DA183" s="5">
        <f t="shared" si="183"/>
        <v>0</v>
      </c>
      <c r="DB183" s="5">
        <f>SUM(BS183:CV183)</f>
        <v>0</v>
      </c>
      <c r="DC183" s="5">
        <f>SUM(BS183:CV183)</f>
        <v>0</v>
      </c>
      <c r="DD183" s="5">
        <f>SUM(BS183:CV183)</f>
        <v>0</v>
      </c>
    </row>
    <row r="184" spans="70:108" x14ac:dyDescent="0.35">
      <c r="BR184" s="3" t="s">
        <v>6569</v>
      </c>
      <c r="BS184" s="2" t="str">
        <f t="shared" si="147"/>
        <v/>
      </c>
      <c r="BT184" s="2" t="str">
        <f t="shared" si="148"/>
        <v/>
      </c>
      <c r="BU184" s="2" t="str">
        <f t="shared" si="149"/>
        <v/>
      </c>
      <c r="BV184" s="2" t="str">
        <f t="shared" si="150"/>
        <v/>
      </c>
      <c r="BW184" s="2" t="str">
        <f t="shared" si="151"/>
        <v/>
      </c>
      <c r="BX184" s="2" t="str">
        <f t="shared" si="152"/>
        <v/>
      </c>
      <c r="BY184" s="2" t="str">
        <f t="shared" si="153"/>
        <v/>
      </c>
      <c r="BZ184" s="2" t="str">
        <f t="shared" si="154"/>
        <v/>
      </c>
      <c r="CA184" s="2" t="str">
        <f t="shared" si="155"/>
        <v/>
      </c>
      <c r="CB184" s="2" t="str">
        <f t="shared" si="182"/>
        <v/>
      </c>
      <c r="CC184" s="2" t="str">
        <f t="shared" si="156"/>
        <v/>
      </c>
      <c r="CD184" s="2" t="str">
        <f t="shared" si="157"/>
        <v/>
      </c>
      <c r="CE184" s="2" t="str">
        <f t="shared" si="158"/>
        <v/>
      </c>
      <c r="CF184" s="2" t="str">
        <f t="shared" si="159"/>
        <v/>
      </c>
      <c r="CG184" s="2" t="str">
        <f t="shared" si="160"/>
        <v/>
      </c>
      <c r="CH184" s="2" t="str">
        <f t="shared" si="161"/>
        <v/>
      </c>
      <c r="CI184" s="2" t="str">
        <f t="shared" si="162"/>
        <v/>
      </c>
      <c r="CJ184" s="2" t="str">
        <f t="shared" si="163"/>
        <v/>
      </c>
      <c r="CK184" s="2" t="str">
        <f t="shared" si="164"/>
        <v/>
      </c>
      <c r="CL184" s="2" t="str">
        <f t="shared" si="165"/>
        <v/>
      </c>
      <c r="CM184" s="2" t="str">
        <f t="shared" si="166"/>
        <v/>
      </c>
      <c r="CN184" s="2" t="str">
        <f t="shared" si="167"/>
        <v/>
      </c>
      <c r="CO184" s="2" t="str">
        <f t="shared" si="168"/>
        <v/>
      </c>
      <c r="CP184" s="2" t="str">
        <f t="shared" si="169"/>
        <v/>
      </c>
      <c r="CQ184" s="2" t="str">
        <f t="shared" si="170"/>
        <v/>
      </c>
      <c r="CR184" s="2" t="str">
        <f t="shared" si="171"/>
        <v/>
      </c>
      <c r="CS184" s="2" t="str">
        <f t="shared" si="172"/>
        <v/>
      </c>
      <c r="CT184" s="2" t="str">
        <f t="shared" si="173"/>
        <v/>
      </c>
      <c r="CU184" s="2" t="str">
        <f t="shared" si="174"/>
        <v/>
      </c>
      <c r="CV184" s="2" t="str">
        <f t="shared" si="175"/>
        <v/>
      </c>
      <c r="CW184" s="2">
        <f t="shared" si="176"/>
        <v>0</v>
      </c>
      <c r="CX184" s="5">
        <f>SUM(BS184:CV184)</f>
        <v>0</v>
      </c>
      <c r="CY184" s="5">
        <f>SUM(BS184:CV184)</f>
        <v>0</v>
      </c>
      <c r="CZ184" s="5">
        <f t="shared" ref="CZ184:CZ193" si="184">SUM(BS184:CV184)</f>
        <v>0</v>
      </c>
      <c r="DA184" s="5">
        <f t="shared" si="183"/>
        <v>0</v>
      </c>
      <c r="DB184" s="5">
        <f>SUM(BS184:CV184)</f>
        <v>0</v>
      </c>
    </row>
    <row r="185" spans="70:108" x14ac:dyDescent="0.35">
      <c r="BR185" s="3" t="s">
        <v>6570</v>
      </c>
      <c r="BS185" s="2" t="str">
        <f t="shared" si="147"/>
        <v/>
      </c>
      <c r="BT185" s="2" t="str">
        <f t="shared" si="148"/>
        <v/>
      </c>
      <c r="BU185" s="2" t="str">
        <f t="shared" si="149"/>
        <v/>
      </c>
      <c r="BV185" s="2" t="str">
        <f t="shared" si="150"/>
        <v/>
      </c>
      <c r="BW185" s="2" t="str">
        <f t="shared" si="151"/>
        <v/>
      </c>
      <c r="BX185" s="2" t="str">
        <f t="shared" si="152"/>
        <v/>
      </c>
      <c r="BY185" s="2" t="str">
        <f t="shared" si="153"/>
        <v/>
      </c>
      <c r="BZ185" s="2" t="str">
        <f t="shared" si="154"/>
        <v/>
      </c>
      <c r="CA185" s="2" t="str">
        <f t="shared" si="155"/>
        <v/>
      </c>
      <c r="CB185" s="2" t="str">
        <f t="shared" si="182"/>
        <v/>
      </c>
      <c r="CC185" s="2" t="str">
        <f t="shared" si="156"/>
        <v/>
      </c>
      <c r="CD185" s="2" t="str">
        <f t="shared" si="157"/>
        <v/>
      </c>
      <c r="CE185" s="2" t="str">
        <f t="shared" si="158"/>
        <v/>
      </c>
      <c r="CF185" s="2" t="str">
        <f t="shared" si="159"/>
        <v/>
      </c>
      <c r="CG185" s="2" t="str">
        <f t="shared" si="160"/>
        <v/>
      </c>
      <c r="CH185" s="2" t="str">
        <f t="shared" si="161"/>
        <v/>
      </c>
      <c r="CI185" s="2" t="str">
        <f t="shared" si="162"/>
        <v/>
      </c>
      <c r="CJ185" s="2" t="str">
        <f t="shared" si="163"/>
        <v/>
      </c>
      <c r="CK185" s="2" t="str">
        <f t="shared" si="164"/>
        <v/>
      </c>
      <c r="CL185" s="2" t="str">
        <f t="shared" si="165"/>
        <v/>
      </c>
      <c r="CM185" s="2" t="str">
        <f t="shared" si="166"/>
        <v/>
      </c>
      <c r="CN185" s="2" t="str">
        <f t="shared" si="167"/>
        <v/>
      </c>
      <c r="CO185" s="2" t="str">
        <f t="shared" si="168"/>
        <v/>
      </c>
      <c r="CP185" s="2" t="str">
        <f t="shared" si="169"/>
        <v/>
      </c>
      <c r="CQ185" s="2" t="str">
        <f t="shared" si="170"/>
        <v/>
      </c>
      <c r="CR185" s="2" t="str">
        <f t="shared" si="171"/>
        <v/>
      </c>
      <c r="CS185" s="2" t="str">
        <f t="shared" si="172"/>
        <v/>
      </c>
      <c r="CT185" s="2" t="str">
        <f t="shared" si="173"/>
        <v/>
      </c>
      <c r="CU185" s="2" t="str">
        <f t="shared" si="174"/>
        <v/>
      </c>
      <c r="CV185" s="2" t="str">
        <f t="shared" si="175"/>
        <v/>
      </c>
      <c r="CW185" s="2">
        <f t="shared" si="176"/>
        <v>0</v>
      </c>
      <c r="CX185" s="5">
        <f>SUM(BS185:CV185)</f>
        <v>0</v>
      </c>
      <c r="CY185" s="5">
        <f>SUM(BS185:CV185)</f>
        <v>0</v>
      </c>
      <c r="CZ185" s="5">
        <f t="shared" si="184"/>
        <v>0</v>
      </c>
      <c r="DA185" s="5">
        <f t="shared" si="183"/>
        <v>0</v>
      </c>
      <c r="DC185" s="5">
        <f>SUM(BS185:CV185)</f>
        <v>0</v>
      </c>
    </row>
    <row r="186" spans="70:108" x14ac:dyDescent="0.35">
      <c r="BR186" s="3" t="s">
        <v>6571</v>
      </c>
      <c r="BS186" s="2" t="str">
        <f t="shared" si="147"/>
        <v/>
      </c>
      <c r="BT186" s="2" t="str">
        <f t="shared" si="148"/>
        <v/>
      </c>
      <c r="BU186" s="2" t="str">
        <f t="shared" si="149"/>
        <v/>
      </c>
      <c r="BV186" s="2" t="str">
        <f t="shared" si="150"/>
        <v/>
      </c>
      <c r="BW186" s="2" t="str">
        <f t="shared" si="151"/>
        <v/>
      </c>
      <c r="BX186" s="2" t="str">
        <f t="shared" si="152"/>
        <v/>
      </c>
      <c r="BY186" s="2" t="str">
        <f t="shared" si="153"/>
        <v/>
      </c>
      <c r="BZ186" s="2" t="str">
        <f t="shared" si="154"/>
        <v/>
      </c>
      <c r="CA186" s="2" t="str">
        <f t="shared" si="155"/>
        <v/>
      </c>
      <c r="CB186" s="2" t="str">
        <f t="shared" si="182"/>
        <v/>
      </c>
      <c r="CC186" s="2" t="str">
        <f t="shared" si="156"/>
        <v/>
      </c>
      <c r="CD186" s="2" t="str">
        <f t="shared" si="157"/>
        <v/>
      </c>
      <c r="CE186" s="2" t="str">
        <f t="shared" si="158"/>
        <v/>
      </c>
      <c r="CF186" s="2" t="str">
        <f t="shared" si="159"/>
        <v/>
      </c>
      <c r="CG186" s="2" t="str">
        <f t="shared" si="160"/>
        <v/>
      </c>
      <c r="CH186" s="2" t="str">
        <f t="shared" si="161"/>
        <v/>
      </c>
      <c r="CI186" s="2" t="str">
        <f t="shared" si="162"/>
        <v/>
      </c>
      <c r="CJ186" s="2" t="str">
        <f t="shared" si="163"/>
        <v/>
      </c>
      <c r="CK186" s="2" t="str">
        <f t="shared" si="164"/>
        <v/>
      </c>
      <c r="CL186" s="2" t="str">
        <f t="shared" si="165"/>
        <v/>
      </c>
      <c r="CM186" s="2" t="str">
        <f t="shared" si="166"/>
        <v/>
      </c>
      <c r="CN186" s="2" t="str">
        <f t="shared" si="167"/>
        <v/>
      </c>
      <c r="CO186" s="2" t="str">
        <f t="shared" si="168"/>
        <v/>
      </c>
      <c r="CP186" s="2" t="str">
        <f t="shared" si="169"/>
        <v/>
      </c>
      <c r="CQ186" s="2" t="str">
        <f t="shared" si="170"/>
        <v/>
      </c>
      <c r="CR186" s="2" t="str">
        <f t="shared" si="171"/>
        <v/>
      </c>
      <c r="CS186" s="2" t="str">
        <f t="shared" si="172"/>
        <v/>
      </c>
      <c r="CT186" s="2" t="str">
        <f t="shared" si="173"/>
        <v/>
      </c>
      <c r="CU186" s="2" t="str">
        <f t="shared" si="174"/>
        <v/>
      </c>
      <c r="CV186" s="2" t="str">
        <f t="shared" si="175"/>
        <v/>
      </c>
      <c r="CW186" s="2">
        <f t="shared" si="176"/>
        <v>0</v>
      </c>
      <c r="CX186" s="5">
        <f>SUM(BS186:CV186)</f>
        <v>0</v>
      </c>
      <c r="CY186" s="5">
        <f>SUM(BS186:CV186)</f>
        <v>0</v>
      </c>
      <c r="CZ186" s="5">
        <f t="shared" si="184"/>
        <v>0</v>
      </c>
      <c r="DA186" s="5">
        <f t="shared" si="183"/>
        <v>0</v>
      </c>
      <c r="DD186" s="5">
        <f>SUM(BS186:CV186)</f>
        <v>0</v>
      </c>
    </row>
    <row r="187" spans="70:108" x14ac:dyDescent="0.35">
      <c r="BR187" s="3" t="s">
        <v>6572</v>
      </c>
      <c r="BS187" s="2" t="str">
        <f t="shared" si="147"/>
        <v/>
      </c>
      <c r="BT187" s="2" t="str">
        <f t="shared" si="148"/>
        <v/>
      </c>
      <c r="BU187" s="2" t="str">
        <f t="shared" si="149"/>
        <v/>
      </c>
      <c r="BV187" s="2" t="str">
        <f t="shared" si="150"/>
        <v/>
      </c>
      <c r="BW187" s="2" t="str">
        <f t="shared" si="151"/>
        <v/>
      </c>
      <c r="BX187" s="2" t="str">
        <f t="shared" si="152"/>
        <v/>
      </c>
      <c r="BY187" s="2" t="str">
        <f t="shared" si="153"/>
        <v/>
      </c>
      <c r="BZ187" s="2" t="str">
        <f t="shared" si="154"/>
        <v/>
      </c>
      <c r="CA187" s="2" t="str">
        <f t="shared" si="155"/>
        <v/>
      </c>
      <c r="CB187" s="2" t="str">
        <f t="shared" si="182"/>
        <v/>
      </c>
      <c r="CC187" s="2" t="str">
        <f t="shared" si="156"/>
        <v/>
      </c>
      <c r="CD187" s="2" t="str">
        <f t="shared" si="157"/>
        <v/>
      </c>
      <c r="CE187" s="2" t="str">
        <f t="shared" si="158"/>
        <v/>
      </c>
      <c r="CF187" s="2" t="str">
        <f t="shared" si="159"/>
        <v/>
      </c>
      <c r="CG187" s="2" t="str">
        <f t="shared" si="160"/>
        <v/>
      </c>
      <c r="CH187" s="2" t="str">
        <f t="shared" si="161"/>
        <v/>
      </c>
      <c r="CI187" s="2" t="str">
        <f t="shared" si="162"/>
        <v/>
      </c>
      <c r="CJ187" s="2" t="str">
        <f t="shared" si="163"/>
        <v/>
      </c>
      <c r="CK187" s="2" t="str">
        <f t="shared" si="164"/>
        <v/>
      </c>
      <c r="CL187" s="2" t="str">
        <f t="shared" si="165"/>
        <v/>
      </c>
      <c r="CM187" s="2" t="str">
        <f t="shared" si="166"/>
        <v/>
      </c>
      <c r="CN187" s="2" t="str">
        <f t="shared" si="167"/>
        <v/>
      </c>
      <c r="CO187" s="2" t="str">
        <f t="shared" si="168"/>
        <v/>
      </c>
      <c r="CP187" s="2" t="str">
        <f t="shared" si="169"/>
        <v/>
      </c>
      <c r="CQ187" s="2" t="str">
        <f t="shared" si="170"/>
        <v/>
      </c>
      <c r="CR187" s="2" t="str">
        <f t="shared" si="171"/>
        <v/>
      </c>
      <c r="CS187" s="2" t="str">
        <f t="shared" si="172"/>
        <v/>
      </c>
      <c r="CT187" s="2" t="str">
        <f t="shared" si="173"/>
        <v/>
      </c>
      <c r="CU187" s="2" t="str">
        <f t="shared" si="174"/>
        <v/>
      </c>
      <c r="CV187" s="2" t="str">
        <f t="shared" si="175"/>
        <v/>
      </c>
      <c r="CW187" s="2">
        <f t="shared" si="176"/>
        <v>0</v>
      </c>
      <c r="CY187" s="5">
        <f>SUM(BS187:CV187)</f>
        <v>0</v>
      </c>
      <c r="CZ187" s="5">
        <f t="shared" si="184"/>
        <v>0</v>
      </c>
      <c r="DA187" s="5">
        <f t="shared" si="183"/>
        <v>0</v>
      </c>
      <c r="DB187" s="5">
        <f t="shared" ref="DB187:DB193" si="185">SUM(BS187:CV187)</f>
        <v>0</v>
      </c>
      <c r="DC187" s="5">
        <f>SUM(BS187:CV187)</f>
        <v>0</v>
      </c>
    </row>
    <row r="188" spans="70:108" x14ac:dyDescent="0.35">
      <c r="BR188" s="3" t="s">
        <v>6573</v>
      </c>
      <c r="BS188" s="2" t="str">
        <f t="shared" si="147"/>
        <v/>
      </c>
      <c r="BT188" s="2" t="str">
        <f t="shared" si="148"/>
        <v/>
      </c>
      <c r="BU188" s="2" t="str">
        <f t="shared" si="149"/>
        <v/>
      </c>
      <c r="BV188" s="2" t="str">
        <f t="shared" si="150"/>
        <v/>
      </c>
      <c r="BW188" s="2" t="str">
        <f t="shared" si="151"/>
        <v/>
      </c>
      <c r="BX188" s="2" t="str">
        <f t="shared" si="152"/>
        <v/>
      </c>
      <c r="BY188" s="2" t="str">
        <f t="shared" si="153"/>
        <v/>
      </c>
      <c r="BZ188" s="2" t="str">
        <f t="shared" si="154"/>
        <v/>
      </c>
      <c r="CA188" s="2" t="str">
        <f t="shared" si="155"/>
        <v/>
      </c>
      <c r="CB188" s="2" t="str">
        <f t="shared" si="182"/>
        <v/>
      </c>
      <c r="CC188" s="2" t="str">
        <f t="shared" si="156"/>
        <v/>
      </c>
      <c r="CD188" s="2" t="str">
        <f t="shared" si="157"/>
        <v/>
      </c>
      <c r="CE188" s="2" t="str">
        <f t="shared" si="158"/>
        <v/>
      </c>
      <c r="CF188" s="2" t="str">
        <f t="shared" si="159"/>
        <v/>
      </c>
      <c r="CG188" s="2" t="str">
        <f t="shared" si="160"/>
        <v/>
      </c>
      <c r="CH188" s="2" t="str">
        <f t="shared" si="161"/>
        <v/>
      </c>
      <c r="CI188" s="2" t="str">
        <f t="shared" si="162"/>
        <v/>
      </c>
      <c r="CJ188" s="2" t="str">
        <f t="shared" si="163"/>
        <v/>
      </c>
      <c r="CK188" s="2" t="str">
        <f t="shared" si="164"/>
        <v/>
      </c>
      <c r="CL188" s="2" t="str">
        <f t="shared" si="165"/>
        <v/>
      </c>
      <c r="CM188" s="2" t="str">
        <f t="shared" si="166"/>
        <v/>
      </c>
      <c r="CN188" s="2" t="str">
        <f t="shared" si="167"/>
        <v/>
      </c>
      <c r="CO188" s="2" t="str">
        <f t="shared" si="168"/>
        <v/>
      </c>
      <c r="CP188" s="2" t="str">
        <f t="shared" si="169"/>
        <v/>
      </c>
      <c r="CQ188" s="2" t="str">
        <f t="shared" si="170"/>
        <v/>
      </c>
      <c r="CR188" s="2" t="str">
        <f t="shared" si="171"/>
        <v/>
      </c>
      <c r="CS188" s="2" t="str">
        <f t="shared" si="172"/>
        <v/>
      </c>
      <c r="CT188" s="2" t="str">
        <f t="shared" si="173"/>
        <v/>
      </c>
      <c r="CU188" s="2" t="str">
        <f t="shared" si="174"/>
        <v/>
      </c>
      <c r="CV188" s="2" t="str">
        <f t="shared" si="175"/>
        <v/>
      </c>
      <c r="CW188" s="2">
        <f t="shared" si="176"/>
        <v>0</v>
      </c>
      <c r="CY188" s="5">
        <f>SUM(BS188:CV188)</f>
        <v>0</v>
      </c>
      <c r="CZ188" s="5">
        <f t="shared" si="184"/>
        <v>0</v>
      </c>
      <c r="DA188" s="5">
        <f t="shared" si="183"/>
        <v>0</v>
      </c>
      <c r="DB188" s="5">
        <f t="shared" si="185"/>
        <v>0</v>
      </c>
      <c r="DD188" s="5">
        <f>SUM(BS188:CV188)</f>
        <v>0</v>
      </c>
    </row>
    <row r="189" spans="70:108" x14ac:dyDescent="0.35">
      <c r="BR189" s="3" t="s">
        <v>6574</v>
      </c>
      <c r="BS189" s="2" t="str">
        <f t="shared" si="147"/>
        <v/>
      </c>
      <c r="BT189" s="2" t="str">
        <f t="shared" si="148"/>
        <v/>
      </c>
      <c r="BU189" s="2" t="str">
        <f t="shared" si="149"/>
        <v/>
      </c>
      <c r="BV189" s="2" t="str">
        <f t="shared" si="150"/>
        <v/>
      </c>
      <c r="BW189" s="2" t="str">
        <f t="shared" si="151"/>
        <v/>
      </c>
      <c r="BX189" s="2" t="str">
        <f t="shared" si="152"/>
        <v/>
      </c>
      <c r="BY189" s="2" t="str">
        <f t="shared" si="153"/>
        <v/>
      </c>
      <c r="BZ189" s="2" t="str">
        <f t="shared" si="154"/>
        <v/>
      </c>
      <c r="CA189" s="2" t="str">
        <f t="shared" si="155"/>
        <v/>
      </c>
      <c r="CB189" s="2" t="str">
        <f t="shared" si="182"/>
        <v/>
      </c>
      <c r="CC189" s="2" t="str">
        <f t="shared" si="156"/>
        <v/>
      </c>
      <c r="CD189" s="2" t="str">
        <f t="shared" si="157"/>
        <v/>
      </c>
      <c r="CE189" s="2" t="str">
        <f t="shared" si="158"/>
        <v/>
      </c>
      <c r="CF189" s="2" t="str">
        <f t="shared" si="159"/>
        <v/>
      </c>
      <c r="CG189" s="2" t="str">
        <f t="shared" si="160"/>
        <v/>
      </c>
      <c r="CH189" s="2" t="str">
        <f t="shared" si="161"/>
        <v/>
      </c>
      <c r="CI189" s="2" t="str">
        <f t="shared" si="162"/>
        <v/>
      </c>
      <c r="CJ189" s="2" t="str">
        <f t="shared" si="163"/>
        <v/>
      </c>
      <c r="CK189" s="2" t="str">
        <f t="shared" si="164"/>
        <v/>
      </c>
      <c r="CL189" s="2" t="str">
        <f t="shared" si="165"/>
        <v/>
      </c>
      <c r="CM189" s="2" t="str">
        <f t="shared" si="166"/>
        <v/>
      </c>
      <c r="CN189" s="2" t="str">
        <f t="shared" si="167"/>
        <v/>
      </c>
      <c r="CO189" s="2" t="str">
        <f t="shared" si="168"/>
        <v/>
      </c>
      <c r="CP189" s="2" t="str">
        <f t="shared" si="169"/>
        <v/>
      </c>
      <c r="CQ189" s="2" t="str">
        <f t="shared" si="170"/>
        <v/>
      </c>
      <c r="CR189" s="2" t="str">
        <f t="shared" si="171"/>
        <v/>
      </c>
      <c r="CS189" s="2" t="str">
        <f t="shared" si="172"/>
        <v/>
      </c>
      <c r="CT189" s="2" t="str">
        <f t="shared" si="173"/>
        <v/>
      </c>
      <c r="CU189" s="2" t="str">
        <f t="shared" si="174"/>
        <v/>
      </c>
      <c r="CV189" s="2" t="str">
        <f t="shared" si="175"/>
        <v/>
      </c>
      <c r="CW189" s="2">
        <f t="shared" si="176"/>
        <v>0</v>
      </c>
      <c r="CZ189" s="5">
        <f t="shared" si="184"/>
        <v>0</v>
      </c>
      <c r="DA189" s="5">
        <f t="shared" si="183"/>
        <v>0</v>
      </c>
      <c r="DB189" s="5">
        <f t="shared" si="185"/>
        <v>0</v>
      </c>
      <c r="DC189" s="5">
        <f>SUM(BS199:CV199)</f>
        <v>0</v>
      </c>
      <c r="DD189" s="5">
        <f>SUM(BS189:CV189)</f>
        <v>0</v>
      </c>
    </row>
    <row r="190" spans="70:108" x14ac:dyDescent="0.35">
      <c r="BR190" s="3" t="s">
        <v>6575</v>
      </c>
      <c r="BS190" s="2" t="str">
        <f t="shared" si="147"/>
        <v/>
      </c>
      <c r="BT190" s="2" t="str">
        <f t="shared" si="148"/>
        <v/>
      </c>
      <c r="BU190" s="2" t="str">
        <f t="shared" si="149"/>
        <v/>
      </c>
      <c r="BV190" s="2" t="str">
        <f t="shared" si="150"/>
        <v/>
      </c>
      <c r="BW190" s="2" t="str">
        <f t="shared" si="151"/>
        <v/>
      </c>
      <c r="BX190" s="2" t="str">
        <f t="shared" si="152"/>
        <v/>
      </c>
      <c r="BY190" s="2" t="str">
        <f t="shared" si="153"/>
        <v/>
      </c>
      <c r="BZ190" s="2" t="str">
        <f t="shared" si="154"/>
        <v/>
      </c>
      <c r="CA190" s="2" t="str">
        <f t="shared" si="155"/>
        <v/>
      </c>
      <c r="CB190" s="2" t="str">
        <f t="shared" si="182"/>
        <v/>
      </c>
      <c r="CC190" s="2" t="str">
        <f t="shared" si="156"/>
        <v/>
      </c>
      <c r="CD190" s="2" t="str">
        <f t="shared" si="157"/>
        <v/>
      </c>
      <c r="CE190" s="2" t="str">
        <f t="shared" si="158"/>
        <v/>
      </c>
      <c r="CF190" s="2" t="str">
        <f t="shared" si="159"/>
        <v/>
      </c>
      <c r="CG190" s="2" t="str">
        <f t="shared" si="160"/>
        <v/>
      </c>
      <c r="CH190" s="2" t="str">
        <f t="shared" si="161"/>
        <v/>
      </c>
      <c r="CI190" s="2" t="str">
        <f t="shared" si="162"/>
        <v/>
      </c>
      <c r="CJ190" s="2" t="str">
        <f t="shared" si="163"/>
        <v/>
      </c>
      <c r="CK190" s="2" t="str">
        <f t="shared" si="164"/>
        <v/>
      </c>
      <c r="CL190" s="2" t="str">
        <f t="shared" si="165"/>
        <v/>
      </c>
      <c r="CM190" s="2" t="str">
        <f t="shared" si="166"/>
        <v/>
      </c>
      <c r="CN190" s="2" t="str">
        <f t="shared" si="167"/>
        <v/>
      </c>
      <c r="CO190" s="2" t="str">
        <f t="shared" si="168"/>
        <v/>
      </c>
      <c r="CP190" s="2" t="str">
        <f t="shared" si="169"/>
        <v/>
      </c>
      <c r="CQ190" s="2" t="str">
        <f t="shared" si="170"/>
        <v/>
      </c>
      <c r="CR190" s="2" t="str">
        <f t="shared" si="171"/>
        <v/>
      </c>
      <c r="CS190" s="2" t="str">
        <f t="shared" si="172"/>
        <v/>
      </c>
      <c r="CT190" s="2" t="str">
        <f t="shared" si="173"/>
        <v/>
      </c>
      <c r="CU190" s="2" t="str">
        <f t="shared" si="174"/>
        <v/>
      </c>
      <c r="CV190" s="2" t="str">
        <f t="shared" si="175"/>
        <v/>
      </c>
      <c r="CW190" s="2">
        <f t="shared" si="176"/>
        <v>0</v>
      </c>
      <c r="CX190" s="5">
        <f>SUM(BS190:CV190)</f>
        <v>0</v>
      </c>
      <c r="CY190" s="5">
        <f>SUM(BS190:CV190)</f>
        <v>0</v>
      </c>
      <c r="CZ190" s="5">
        <f t="shared" si="184"/>
        <v>0</v>
      </c>
      <c r="DA190" s="5">
        <f t="shared" si="183"/>
        <v>0</v>
      </c>
      <c r="DB190" s="5">
        <f t="shared" si="185"/>
        <v>0</v>
      </c>
      <c r="DC190" s="5">
        <f>SUM(BS190:CV190)</f>
        <v>0</v>
      </c>
    </row>
    <row r="191" spans="70:108" x14ac:dyDescent="0.35">
      <c r="BR191" s="3" t="s">
        <v>6576</v>
      </c>
      <c r="BS191" s="2" t="str">
        <f t="shared" si="147"/>
        <v/>
      </c>
      <c r="BT191" s="2" t="str">
        <f t="shared" si="148"/>
        <v/>
      </c>
      <c r="BU191" s="2" t="str">
        <f t="shared" si="149"/>
        <v/>
      </c>
      <c r="BV191" s="2" t="str">
        <f t="shared" si="150"/>
        <v/>
      </c>
      <c r="BW191" s="2" t="str">
        <f t="shared" si="151"/>
        <v/>
      </c>
      <c r="BX191" s="2" t="str">
        <f t="shared" si="152"/>
        <v/>
      </c>
      <c r="BY191" s="2" t="str">
        <f t="shared" si="153"/>
        <v/>
      </c>
      <c r="BZ191" s="2" t="str">
        <f t="shared" si="154"/>
        <v/>
      </c>
      <c r="CA191" s="2" t="str">
        <f t="shared" si="155"/>
        <v/>
      </c>
      <c r="CB191" s="2" t="str">
        <f t="shared" si="182"/>
        <v/>
      </c>
      <c r="CC191" s="2" t="str">
        <f t="shared" si="156"/>
        <v/>
      </c>
      <c r="CD191" s="2" t="str">
        <f t="shared" si="157"/>
        <v/>
      </c>
      <c r="CE191" s="2" t="str">
        <f t="shared" si="158"/>
        <v/>
      </c>
      <c r="CF191" s="2" t="str">
        <f t="shared" si="159"/>
        <v/>
      </c>
      <c r="CG191" s="2" t="str">
        <f t="shared" si="160"/>
        <v/>
      </c>
      <c r="CH191" s="2" t="str">
        <f t="shared" si="161"/>
        <v/>
      </c>
      <c r="CI191" s="2" t="str">
        <f t="shared" si="162"/>
        <v/>
      </c>
      <c r="CJ191" s="2" t="str">
        <f t="shared" si="163"/>
        <v/>
      </c>
      <c r="CK191" s="2" t="str">
        <f t="shared" si="164"/>
        <v/>
      </c>
      <c r="CL191" s="2" t="str">
        <f t="shared" si="165"/>
        <v/>
      </c>
      <c r="CM191" s="2" t="str">
        <f t="shared" si="166"/>
        <v/>
      </c>
      <c r="CN191" s="2" t="str">
        <f t="shared" si="167"/>
        <v/>
      </c>
      <c r="CO191" s="2" t="str">
        <f t="shared" si="168"/>
        <v/>
      </c>
      <c r="CP191" s="2" t="str">
        <f t="shared" si="169"/>
        <v/>
      </c>
      <c r="CQ191" s="2" t="str">
        <f t="shared" si="170"/>
        <v/>
      </c>
      <c r="CR191" s="2" t="str">
        <f t="shared" si="171"/>
        <v/>
      </c>
      <c r="CS191" s="2" t="str">
        <f t="shared" si="172"/>
        <v/>
      </c>
      <c r="CT191" s="2" t="str">
        <f t="shared" si="173"/>
        <v/>
      </c>
      <c r="CU191" s="2" t="str">
        <f t="shared" si="174"/>
        <v/>
      </c>
      <c r="CV191" s="2" t="str">
        <f t="shared" si="175"/>
        <v/>
      </c>
      <c r="CW191" s="2">
        <f t="shared" si="176"/>
        <v>0</v>
      </c>
      <c r="CX191" s="5">
        <f>SUM(BS191:CV191)</f>
        <v>0</v>
      </c>
      <c r="CY191" s="5">
        <f>SUM(BS191:CV191)</f>
        <v>0</v>
      </c>
      <c r="CZ191" s="5">
        <f t="shared" si="184"/>
        <v>0</v>
      </c>
      <c r="DA191" s="5">
        <f t="shared" si="183"/>
        <v>0</v>
      </c>
      <c r="DB191" s="5">
        <f t="shared" si="185"/>
        <v>0</v>
      </c>
      <c r="DD191" s="5">
        <f>SUM(BS191:CV191)</f>
        <v>0</v>
      </c>
    </row>
    <row r="192" spans="70:108" x14ac:dyDescent="0.35">
      <c r="BR192" s="3" t="s">
        <v>6577</v>
      </c>
      <c r="BS192" s="2" t="str">
        <f t="shared" si="147"/>
        <v/>
      </c>
      <c r="BT192" s="2" t="str">
        <f t="shared" si="148"/>
        <v/>
      </c>
      <c r="BU192" s="2" t="str">
        <f t="shared" si="149"/>
        <v/>
      </c>
      <c r="BV192" s="2" t="str">
        <f t="shared" si="150"/>
        <v/>
      </c>
      <c r="BW192" s="2" t="str">
        <f t="shared" si="151"/>
        <v/>
      </c>
      <c r="BX192" s="2" t="str">
        <f t="shared" si="152"/>
        <v/>
      </c>
      <c r="BY192" s="2" t="str">
        <f t="shared" si="153"/>
        <v/>
      </c>
      <c r="BZ192" s="2" t="str">
        <f t="shared" si="154"/>
        <v/>
      </c>
      <c r="CA192" s="2" t="str">
        <f t="shared" si="155"/>
        <v/>
      </c>
      <c r="CB192" s="2" t="str">
        <f t="shared" si="182"/>
        <v/>
      </c>
      <c r="CC192" s="2" t="str">
        <f t="shared" si="156"/>
        <v/>
      </c>
      <c r="CD192" s="2" t="str">
        <f t="shared" si="157"/>
        <v/>
      </c>
      <c r="CE192" s="2" t="str">
        <f t="shared" si="158"/>
        <v/>
      </c>
      <c r="CF192" s="2" t="str">
        <f t="shared" si="159"/>
        <v/>
      </c>
      <c r="CG192" s="2" t="str">
        <f t="shared" si="160"/>
        <v/>
      </c>
      <c r="CH192" s="2" t="str">
        <f t="shared" si="161"/>
        <v/>
      </c>
      <c r="CI192" s="2" t="str">
        <f t="shared" si="162"/>
        <v/>
      </c>
      <c r="CJ192" s="2" t="str">
        <f t="shared" si="163"/>
        <v/>
      </c>
      <c r="CK192" s="2" t="str">
        <f t="shared" si="164"/>
        <v/>
      </c>
      <c r="CL192" s="2" t="str">
        <f t="shared" si="165"/>
        <v/>
      </c>
      <c r="CM192" s="2" t="str">
        <f t="shared" si="166"/>
        <v/>
      </c>
      <c r="CN192" s="2" t="str">
        <f t="shared" si="167"/>
        <v/>
      </c>
      <c r="CO192" s="2" t="str">
        <f t="shared" si="168"/>
        <v/>
      </c>
      <c r="CP192" s="2" t="str">
        <f t="shared" si="169"/>
        <v/>
      </c>
      <c r="CQ192" s="2" t="str">
        <f t="shared" si="170"/>
        <v/>
      </c>
      <c r="CR192" s="2" t="str">
        <f t="shared" si="171"/>
        <v/>
      </c>
      <c r="CS192" s="2" t="str">
        <f t="shared" si="172"/>
        <v/>
      </c>
      <c r="CT192" s="2" t="str">
        <f t="shared" si="173"/>
        <v/>
      </c>
      <c r="CU192" s="2" t="str">
        <f t="shared" si="174"/>
        <v/>
      </c>
      <c r="CV192" s="2" t="str">
        <f t="shared" si="175"/>
        <v/>
      </c>
      <c r="CW192" s="2">
        <f t="shared" si="176"/>
        <v>0</v>
      </c>
      <c r="CY192" s="5">
        <f>SUM(BS192:CV192)</f>
        <v>0</v>
      </c>
      <c r="CZ192" s="5">
        <f t="shared" si="184"/>
        <v>0</v>
      </c>
      <c r="DA192" s="5">
        <f t="shared" si="183"/>
        <v>0</v>
      </c>
      <c r="DB192" s="5">
        <f t="shared" si="185"/>
        <v>0</v>
      </c>
      <c r="DC192" s="5">
        <f>SUM(BS192:CV192)</f>
        <v>0</v>
      </c>
      <c r="DD192" s="5">
        <f>SUM(BS192:CV192)</f>
        <v>0</v>
      </c>
    </row>
    <row r="193" spans="70:108" x14ac:dyDescent="0.35">
      <c r="BR193" s="3" t="s">
        <v>6578</v>
      </c>
      <c r="BS193" s="2" t="str">
        <f t="shared" si="147"/>
        <v/>
      </c>
      <c r="BT193" s="2" t="str">
        <f t="shared" si="148"/>
        <v/>
      </c>
      <c r="BU193" s="2" t="str">
        <f t="shared" si="149"/>
        <v/>
      </c>
      <c r="BV193" s="2" t="str">
        <f t="shared" si="150"/>
        <v/>
      </c>
      <c r="BW193" s="2" t="str">
        <f t="shared" si="151"/>
        <v/>
      </c>
      <c r="BX193" s="2" t="str">
        <f t="shared" si="152"/>
        <v/>
      </c>
      <c r="BY193" s="2" t="str">
        <f t="shared" si="153"/>
        <v/>
      </c>
      <c r="BZ193" s="2" t="str">
        <f t="shared" si="154"/>
        <v/>
      </c>
      <c r="CA193" s="2" t="str">
        <f t="shared" si="155"/>
        <v/>
      </c>
      <c r="CB193" s="2" t="str">
        <f t="shared" si="182"/>
        <v/>
      </c>
      <c r="CC193" s="2" t="str">
        <f t="shared" si="156"/>
        <v/>
      </c>
      <c r="CD193" s="2" t="str">
        <f t="shared" si="157"/>
        <v/>
      </c>
      <c r="CE193" s="2" t="str">
        <f t="shared" si="158"/>
        <v/>
      </c>
      <c r="CF193" s="2" t="str">
        <f t="shared" si="159"/>
        <v/>
      </c>
      <c r="CG193" s="2" t="str">
        <f t="shared" si="160"/>
        <v/>
      </c>
      <c r="CH193" s="2" t="str">
        <f t="shared" si="161"/>
        <v/>
      </c>
      <c r="CI193" s="2" t="str">
        <f t="shared" si="162"/>
        <v/>
      </c>
      <c r="CJ193" s="2" t="str">
        <f t="shared" si="163"/>
        <v/>
      </c>
      <c r="CK193" s="2" t="str">
        <f t="shared" si="164"/>
        <v/>
      </c>
      <c r="CL193" s="2" t="str">
        <f t="shared" si="165"/>
        <v/>
      </c>
      <c r="CM193" s="2" t="str">
        <f t="shared" si="166"/>
        <v/>
      </c>
      <c r="CN193" s="2" t="str">
        <f t="shared" si="167"/>
        <v/>
      </c>
      <c r="CO193" s="2" t="str">
        <f t="shared" si="168"/>
        <v/>
      </c>
      <c r="CP193" s="2" t="str">
        <f t="shared" si="169"/>
        <v/>
      </c>
      <c r="CQ193" s="2" t="str">
        <f t="shared" si="170"/>
        <v/>
      </c>
      <c r="CR193" s="2" t="str">
        <f t="shared" si="171"/>
        <v/>
      </c>
      <c r="CS193" s="2" t="str">
        <f t="shared" si="172"/>
        <v/>
      </c>
      <c r="CT193" s="2" t="str">
        <f t="shared" si="173"/>
        <v/>
      </c>
      <c r="CU193" s="2" t="str">
        <f t="shared" si="174"/>
        <v/>
      </c>
      <c r="CV193" s="2" t="str">
        <f t="shared" si="175"/>
        <v/>
      </c>
      <c r="CW193" s="2">
        <f t="shared" si="176"/>
        <v>0</v>
      </c>
      <c r="CX193" s="5">
        <f>SUM(BS193:CV193)</f>
        <v>0</v>
      </c>
      <c r="CY193" s="5">
        <f>SUM(BS193:CV193)</f>
        <v>0</v>
      </c>
      <c r="CZ193" s="5">
        <f t="shared" si="184"/>
        <v>0</v>
      </c>
      <c r="DA193" s="5">
        <f t="shared" si="183"/>
        <v>0</v>
      </c>
      <c r="DB193" s="5">
        <f t="shared" si="185"/>
        <v>0</v>
      </c>
      <c r="DC193" s="5">
        <f>SUM(BS193:CV193)</f>
        <v>0</v>
      </c>
      <c r="DD193" s="5">
        <f>SUM(BS193:CV193)</f>
        <v>0</v>
      </c>
    </row>
    <row r="194" spans="70:108" x14ac:dyDescent="0.35">
      <c r="BR194" s="3" t="s">
        <v>6281</v>
      </c>
      <c r="BS194" s="2" t="str">
        <f t="shared" si="147"/>
        <v/>
      </c>
      <c r="BT194" s="2" t="str">
        <f t="shared" si="148"/>
        <v/>
      </c>
      <c r="BU194" s="2" t="str">
        <f t="shared" si="149"/>
        <v/>
      </c>
      <c r="BV194" s="2" t="str">
        <f t="shared" si="150"/>
        <v/>
      </c>
      <c r="BW194" s="2" t="str">
        <f t="shared" si="151"/>
        <v/>
      </c>
      <c r="BX194" s="2" t="str">
        <f t="shared" si="152"/>
        <v/>
      </c>
      <c r="BY194" s="2" t="str">
        <f t="shared" si="153"/>
        <v/>
      </c>
      <c r="BZ194" s="2" t="str">
        <f t="shared" si="154"/>
        <v/>
      </c>
      <c r="CA194" s="2" t="str">
        <f t="shared" si="155"/>
        <v/>
      </c>
      <c r="CB194" s="2" t="str">
        <f t="shared" si="182"/>
        <v/>
      </c>
      <c r="CC194" s="2" t="str">
        <f t="shared" si="156"/>
        <v/>
      </c>
      <c r="CD194" s="2" t="str">
        <f t="shared" si="157"/>
        <v/>
      </c>
      <c r="CE194" s="2" t="str">
        <f t="shared" si="158"/>
        <v/>
      </c>
      <c r="CF194" s="2" t="str">
        <f t="shared" si="159"/>
        <v/>
      </c>
      <c r="CG194" s="2" t="str">
        <f t="shared" si="160"/>
        <v/>
      </c>
      <c r="CH194" s="2" t="str">
        <f t="shared" si="161"/>
        <v/>
      </c>
      <c r="CI194" s="2" t="str">
        <f t="shared" si="162"/>
        <v/>
      </c>
      <c r="CJ194" s="2" t="str">
        <f t="shared" si="163"/>
        <v/>
      </c>
      <c r="CK194" s="2" t="str">
        <f t="shared" si="164"/>
        <v/>
      </c>
      <c r="CL194" s="2" t="str">
        <f t="shared" si="165"/>
        <v/>
      </c>
      <c r="CM194" s="2" t="str">
        <f t="shared" si="166"/>
        <v/>
      </c>
      <c r="CN194" s="2" t="str">
        <f t="shared" si="167"/>
        <v/>
      </c>
      <c r="CO194" s="2" t="str">
        <f t="shared" si="168"/>
        <v/>
      </c>
      <c r="CP194" s="2" t="str">
        <f t="shared" si="169"/>
        <v/>
      </c>
      <c r="CQ194" s="2" t="str">
        <f t="shared" si="170"/>
        <v/>
      </c>
      <c r="CR194" s="2" t="str">
        <f t="shared" si="171"/>
        <v/>
      </c>
      <c r="CS194" s="2" t="str">
        <f t="shared" si="172"/>
        <v/>
      </c>
      <c r="CT194" s="2" t="str">
        <f t="shared" si="173"/>
        <v/>
      </c>
      <c r="CU194" s="2" t="str">
        <f t="shared" si="174"/>
        <v/>
      </c>
      <c r="CV194" s="2" t="str">
        <f t="shared" si="175"/>
        <v/>
      </c>
      <c r="CW194" s="2">
        <f t="shared" si="176"/>
        <v>0</v>
      </c>
      <c r="CX194" s="5">
        <f>COUNTA(CX117:CX193)</f>
        <v>36</v>
      </c>
      <c r="CY194" s="5">
        <f t="shared" ref="CY194:DD194" si="186">COUNTA(CY117:CY193)</f>
        <v>32</v>
      </c>
      <c r="CZ194" s="5">
        <f t="shared" si="186"/>
        <v>41</v>
      </c>
      <c r="DA194" s="5">
        <f t="shared" si="186"/>
        <v>40</v>
      </c>
      <c r="DB194" s="5">
        <f t="shared" si="186"/>
        <v>33</v>
      </c>
      <c r="DC194" s="5">
        <f t="shared" si="186"/>
        <v>27</v>
      </c>
      <c r="DD194" s="5">
        <f t="shared" si="186"/>
        <v>27</v>
      </c>
    </row>
    <row r="195" spans="70:108" x14ac:dyDescent="0.35">
      <c r="BR195" s="3" t="s">
        <v>6282</v>
      </c>
      <c r="BS195" s="2" t="str">
        <f t="shared" si="147"/>
        <v/>
      </c>
      <c r="BT195" s="2" t="str">
        <f t="shared" si="148"/>
        <v/>
      </c>
      <c r="BU195" s="2" t="str">
        <f t="shared" si="149"/>
        <v/>
      </c>
      <c r="BV195" s="2" t="str">
        <f t="shared" si="150"/>
        <v/>
      </c>
      <c r="BW195" s="2" t="str">
        <f t="shared" si="151"/>
        <v/>
      </c>
      <c r="BX195" s="2" t="str">
        <f t="shared" si="152"/>
        <v/>
      </c>
      <c r="BY195" s="2" t="str">
        <f t="shared" si="153"/>
        <v/>
      </c>
      <c r="BZ195" s="2" t="str">
        <f t="shared" si="154"/>
        <v/>
      </c>
      <c r="CA195" s="2" t="str">
        <f t="shared" si="155"/>
        <v/>
      </c>
      <c r="CB195" s="2" t="str">
        <f t="shared" si="182"/>
        <v/>
      </c>
      <c r="CC195" s="2" t="str">
        <f t="shared" si="156"/>
        <v/>
      </c>
      <c r="CD195" s="2" t="str">
        <f t="shared" si="157"/>
        <v/>
      </c>
      <c r="CE195" s="2" t="str">
        <f t="shared" si="158"/>
        <v/>
      </c>
      <c r="CF195" s="2" t="str">
        <f t="shared" si="159"/>
        <v/>
      </c>
      <c r="CG195" s="2" t="str">
        <f t="shared" si="160"/>
        <v/>
      </c>
      <c r="CH195" s="2" t="str">
        <f t="shared" si="161"/>
        <v/>
      </c>
      <c r="CI195" s="2" t="str">
        <f t="shared" si="162"/>
        <v/>
      </c>
      <c r="CJ195" s="2" t="str">
        <f t="shared" si="163"/>
        <v/>
      </c>
      <c r="CK195" s="2" t="str">
        <f t="shared" si="164"/>
        <v/>
      </c>
      <c r="CL195" s="2" t="str">
        <f t="shared" si="165"/>
        <v/>
      </c>
      <c r="CM195" s="2" t="str">
        <f t="shared" si="166"/>
        <v/>
      </c>
      <c r="CN195" s="2" t="str">
        <f t="shared" si="167"/>
        <v/>
      </c>
      <c r="CO195" s="2" t="str">
        <f t="shared" si="168"/>
        <v/>
      </c>
      <c r="CP195" s="2" t="str">
        <f t="shared" si="169"/>
        <v/>
      </c>
      <c r="CQ195" s="2" t="str">
        <f t="shared" si="170"/>
        <v/>
      </c>
      <c r="CR195" s="2" t="str">
        <f t="shared" si="171"/>
        <v/>
      </c>
      <c r="CS195" s="2" t="str">
        <f t="shared" si="172"/>
        <v/>
      </c>
      <c r="CT195" s="2" t="str">
        <f t="shared" si="173"/>
        <v/>
      </c>
      <c r="CU195" s="2" t="str">
        <f t="shared" si="174"/>
        <v/>
      </c>
      <c r="CV195" s="2" t="str">
        <f t="shared" si="175"/>
        <v/>
      </c>
      <c r="CW195" s="2">
        <f t="shared" si="176"/>
        <v>0</v>
      </c>
      <c r="CX195" s="5">
        <f t="shared" ref="CX195:DD195" si="187">SUM(CX11:CX193)</f>
        <v>0</v>
      </c>
      <c r="CY195" s="5">
        <f t="shared" si="187"/>
        <v>0</v>
      </c>
      <c r="CZ195" s="5">
        <f t="shared" si="187"/>
        <v>0</v>
      </c>
      <c r="DA195" s="5">
        <f t="shared" si="187"/>
        <v>0</v>
      </c>
      <c r="DB195" s="5">
        <f t="shared" si="187"/>
        <v>0</v>
      </c>
      <c r="DC195" s="5">
        <f t="shared" si="187"/>
        <v>0</v>
      </c>
      <c r="DD195" s="5">
        <f t="shared" si="187"/>
        <v>0</v>
      </c>
    </row>
    <row r="196" spans="70:108" x14ac:dyDescent="0.35">
      <c r="BR196" s="3" t="s">
        <v>6498</v>
      </c>
      <c r="BS196" s="2" t="str">
        <f t="shared" si="147"/>
        <v/>
      </c>
      <c r="BT196" s="2" t="str">
        <f t="shared" si="148"/>
        <v/>
      </c>
      <c r="BU196" s="2" t="str">
        <f t="shared" si="149"/>
        <v/>
      </c>
      <c r="BV196" s="2" t="str">
        <f t="shared" si="150"/>
        <v/>
      </c>
      <c r="BW196" s="2" t="str">
        <f t="shared" si="151"/>
        <v/>
      </c>
      <c r="BX196" s="2" t="str">
        <f t="shared" si="152"/>
        <v/>
      </c>
      <c r="BY196" s="2" t="str">
        <f t="shared" si="153"/>
        <v/>
      </c>
      <c r="BZ196" s="2" t="str">
        <f t="shared" si="154"/>
        <v/>
      </c>
      <c r="CA196" s="2" t="str">
        <f t="shared" si="155"/>
        <v/>
      </c>
      <c r="CB196" s="2" t="str">
        <f t="shared" si="182"/>
        <v/>
      </c>
      <c r="CC196" s="2" t="str">
        <f t="shared" si="156"/>
        <v/>
      </c>
      <c r="CD196" s="2" t="str">
        <f t="shared" si="157"/>
        <v/>
      </c>
      <c r="CE196" s="2" t="str">
        <f t="shared" si="158"/>
        <v/>
      </c>
      <c r="CF196" s="2" t="str">
        <f t="shared" si="159"/>
        <v/>
      </c>
      <c r="CG196" s="2" t="str">
        <f t="shared" si="160"/>
        <v/>
      </c>
      <c r="CH196" s="2" t="str">
        <f t="shared" si="161"/>
        <v/>
      </c>
      <c r="CI196" s="2" t="str">
        <f t="shared" si="162"/>
        <v/>
      </c>
      <c r="CJ196" s="2" t="str">
        <f t="shared" si="163"/>
        <v/>
      </c>
      <c r="CK196" s="2" t="str">
        <f t="shared" si="164"/>
        <v/>
      </c>
      <c r="CL196" s="2" t="str">
        <f t="shared" si="165"/>
        <v/>
      </c>
      <c r="CM196" s="2" t="str">
        <f t="shared" si="166"/>
        <v/>
      </c>
      <c r="CN196" s="2" t="str">
        <f t="shared" si="167"/>
        <v/>
      </c>
      <c r="CO196" s="2" t="str">
        <f t="shared" si="168"/>
        <v/>
      </c>
      <c r="CP196" s="2" t="str">
        <f t="shared" si="169"/>
        <v/>
      </c>
      <c r="CQ196" s="2" t="str">
        <f t="shared" si="170"/>
        <v/>
      </c>
      <c r="CR196" s="2" t="str">
        <f t="shared" si="171"/>
        <v/>
      </c>
      <c r="CS196" s="2" t="str">
        <f t="shared" si="172"/>
        <v/>
      </c>
      <c r="CT196" s="2" t="str">
        <f t="shared" si="173"/>
        <v/>
      </c>
      <c r="CU196" s="2" t="str">
        <f t="shared" si="174"/>
        <v/>
      </c>
      <c r="CV196" s="2" t="str">
        <f t="shared" si="175"/>
        <v/>
      </c>
      <c r="CW196" s="2">
        <f t="shared" si="176"/>
        <v>0</v>
      </c>
      <c r="CX196" s="5" t="b">
        <f>IF($CX$195&gt;2,TRUE,FALSE)</f>
        <v>0</v>
      </c>
      <c r="CY196" s="5" t="b">
        <f>IF($CY$195&gt;2,TRUE,FALSE)</f>
        <v>0</v>
      </c>
      <c r="CZ196" s="5" t="b">
        <f>IF($CZ$195&gt;2,TRUE,FALSE)</f>
        <v>0</v>
      </c>
      <c r="DA196" s="5" t="b">
        <f>IF($DA$195&gt;2,TRUE,FALSE)</f>
        <v>0</v>
      </c>
      <c r="DB196" s="5" t="b">
        <f>IF($DB$195&gt;2,TRUE,FALSE)</f>
        <v>0</v>
      </c>
      <c r="DC196" s="5" t="b">
        <f>IF($DC$195&gt;2,TRUE,FALSE)</f>
        <v>0</v>
      </c>
      <c r="DD196" s="5" t="b">
        <f>IF($DD$195&gt;2,TRUE,FALSE)</f>
        <v>0</v>
      </c>
    </row>
    <row r="197" spans="70:108" x14ac:dyDescent="0.35">
      <c r="BR197" s="3" t="s">
        <v>6283</v>
      </c>
      <c r="BS197" s="2" t="str">
        <f t="shared" si="147"/>
        <v/>
      </c>
      <c r="BT197" s="2" t="str">
        <f t="shared" si="148"/>
        <v/>
      </c>
      <c r="BU197" s="2" t="str">
        <f t="shared" si="149"/>
        <v/>
      </c>
      <c r="BV197" s="2" t="str">
        <f t="shared" si="150"/>
        <v/>
      </c>
      <c r="BW197" s="2" t="str">
        <f t="shared" si="151"/>
        <v/>
      </c>
      <c r="BX197" s="2" t="str">
        <f t="shared" si="152"/>
        <v/>
      </c>
      <c r="BY197" s="2" t="str">
        <f t="shared" si="153"/>
        <v/>
      </c>
      <c r="BZ197" s="2" t="str">
        <f t="shared" si="154"/>
        <v/>
      </c>
      <c r="CA197" s="2" t="str">
        <f t="shared" si="155"/>
        <v/>
      </c>
      <c r="CB197" s="2" t="str">
        <f t="shared" si="182"/>
        <v/>
      </c>
      <c r="CC197" s="2" t="str">
        <f t="shared" si="156"/>
        <v/>
      </c>
      <c r="CD197" s="2" t="str">
        <f t="shared" si="157"/>
        <v/>
      </c>
      <c r="CE197" s="2" t="str">
        <f t="shared" si="158"/>
        <v/>
      </c>
      <c r="CF197" s="2" t="str">
        <f t="shared" si="159"/>
        <v/>
      </c>
      <c r="CG197" s="2" t="str">
        <f t="shared" si="160"/>
        <v/>
      </c>
      <c r="CH197" s="2" t="str">
        <f t="shared" si="161"/>
        <v/>
      </c>
      <c r="CI197" s="2" t="str">
        <f t="shared" si="162"/>
        <v/>
      </c>
      <c r="CJ197" s="2" t="str">
        <f t="shared" si="163"/>
        <v/>
      </c>
      <c r="CK197" s="2" t="str">
        <f t="shared" si="164"/>
        <v/>
      </c>
      <c r="CL197" s="2" t="str">
        <f t="shared" si="165"/>
        <v/>
      </c>
      <c r="CM197" s="2" t="str">
        <f t="shared" si="166"/>
        <v/>
      </c>
      <c r="CN197" s="2" t="str">
        <f t="shared" si="167"/>
        <v/>
      </c>
      <c r="CO197" s="2" t="str">
        <f t="shared" si="168"/>
        <v/>
      </c>
      <c r="CP197" s="2" t="str">
        <f t="shared" si="169"/>
        <v/>
      </c>
      <c r="CQ197" s="2" t="str">
        <f t="shared" si="170"/>
        <v/>
      </c>
      <c r="CR197" s="2" t="str">
        <f t="shared" si="171"/>
        <v/>
      </c>
      <c r="CS197" s="2" t="str">
        <f t="shared" si="172"/>
        <v/>
      </c>
      <c r="CT197" s="2" t="str">
        <f t="shared" si="173"/>
        <v/>
      </c>
      <c r="CU197" s="2" t="str">
        <f t="shared" si="174"/>
        <v/>
      </c>
      <c r="CV197" s="2" t="str">
        <f t="shared" si="175"/>
        <v/>
      </c>
      <c r="CW197" s="2">
        <f t="shared" si="176"/>
        <v>0</v>
      </c>
      <c r="CX197" s="5" t="b">
        <f>IF(OR(CX196=TRUE,CY196=TRUE,CZ196=TRUE,DA196=TRUE,DB196=TRUE,DC196=TRUE,DD196=TRUE),TRUE,FALSE)</f>
        <v>0</v>
      </c>
      <c r="CY197" s="177" t="s">
        <v>6579</v>
      </c>
      <c r="CZ197" s="177"/>
    </row>
    <row r="198" spans="70:108" x14ac:dyDescent="0.35">
      <c r="BR198" s="3" t="s">
        <v>6284</v>
      </c>
      <c r="BS198" s="2" t="str">
        <f t="shared" si="147"/>
        <v/>
      </c>
      <c r="BT198" s="2" t="str">
        <f t="shared" si="148"/>
        <v/>
      </c>
      <c r="BU198" s="2" t="str">
        <f t="shared" si="149"/>
        <v/>
      </c>
      <c r="BV198" s="2" t="str">
        <f t="shared" si="150"/>
        <v/>
      </c>
      <c r="BW198" s="2" t="str">
        <f t="shared" si="151"/>
        <v/>
      </c>
      <c r="BX198" s="2" t="str">
        <f t="shared" si="152"/>
        <v/>
      </c>
      <c r="BY198" s="2" t="str">
        <f t="shared" si="153"/>
        <v/>
      </c>
      <c r="BZ198" s="2" t="str">
        <f t="shared" si="154"/>
        <v/>
      </c>
      <c r="CA198" s="2" t="str">
        <f t="shared" si="155"/>
        <v/>
      </c>
      <c r="CB198" s="2" t="str">
        <f t="shared" si="182"/>
        <v/>
      </c>
      <c r="CC198" s="2" t="str">
        <f t="shared" si="156"/>
        <v/>
      </c>
      <c r="CD198" s="2" t="str">
        <f t="shared" si="157"/>
        <v/>
      </c>
      <c r="CE198" s="2" t="str">
        <f t="shared" si="158"/>
        <v/>
      </c>
      <c r="CF198" s="2" t="str">
        <f t="shared" si="159"/>
        <v/>
      </c>
      <c r="CG198" s="2" t="str">
        <f t="shared" si="160"/>
        <v/>
      </c>
      <c r="CH198" s="2" t="str">
        <f t="shared" si="161"/>
        <v/>
      </c>
      <c r="CI198" s="2" t="str">
        <f t="shared" si="162"/>
        <v/>
      </c>
      <c r="CJ198" s="2" t="str">
        <f t="shared" si="163"/>
        <v/>
      </c>
      <c r="CK198" s="2" t="str">
        <f t="shared" si="164"/>
        <v/>
      </c>
      <c r="CL198" s="2" t="str">
        <f t="shared" si="165"/>
        <v/>
      </c>
      <c r="CM198" s="2" t="str">
        <f t="shared" si="166"/>
        <v/>
      </c>
      <c r="CN198" s="2" t="str">
        <f t="shared" si="167"/>
        <v/>
      </c>
      <c r="CO198" s="2" t="str">
        <f t="shared" si="168"/>
        <v/>
      </c>
      <c r="CP198" s="2" t="str">
        <f t="shared" si="169"/>
        <v/>
      </c>
      <c r="CQ198" s="2" t="str">
        <f t="shared" si="170"/>
        <v/>
      </c>
      <c r="CR198" s="2" t="str">
        <f t="shared" si="171"/>
        <v/>
      </c>
      <c r="CS198" s="2" t="str">
        <f t="shared" si="172"/>
        <v/>
      </c>
      <c r="CT198" s="2" t="str">
        <f t="shared" si="173"/>
        <v/>
      </c>
      <c r="CU198" s="2" t="str">
        <f t="shared" si="174"/>
        <v/>
      </c>
      <c r="CV198" s="2" t="str">
        <f t="shared" si="175"/>
        <v/>
      </c>
      <c r="CW198" s="2">
        <f t="shared" si="176"/>
        <v>0</v>
      </c>
      <c r="CX198" s="5" t="b">
        <f>IF(SUM(CX195:DD195)&gt;7,TRUE,FALSE)</f>
        <v>0</v>
      </c>
      <c r="CY198" s="5" t="s">
        <v>6436</v>
      </c>
    </row>
    <row r="199" spans="70:108" x14ac:dyDescent="0.35">
      <c r="BR199" s="3" t="s">
        <v>6499</v>
      </c>
      <c r="BS199" s="2" t="str">
        <f t="shared" si="147"/>
        <v/>
      </c>
      <c r="BT199" s="2" t="str">
        <f t="shared" si="148"/>
        <v/>
      </c>
      <c r="BU199" s="2" t="str">
        <f t="shared" si="149"/>
        <v/>
      </c>
      <c r="BV199" s="2" t="str">
        <f t="shared" si="150"/>
        <v/>
      </c>
      <c r="BW199" s="2" t="str">
        <f t="shared" si="151"/>
        <v/>
      </c>
      <c r="BX199" s="2" t="str">
        <f t="shared" si="152"/>
        <v/>
      </c>
      <c r="BY199" s="2" t="str">
        <f t="shared" si="153"/>
        <v/>
      </c>
      <c r="BZ199" s="2" t="str">
        <f t="shared" si="154"/>
        <v/>
      </c>
      <c r="CA199" s="2" t="str">
        <f t="shared" si="155"/>
        <v/>
      </c>
      <c r="CB199" s="2" t="str">
        <f t="shared" si="182"/>
        <v/>
      </c>
      <c r="CC199" s="2" t="str">
        <f t="shared" si="156"/>
        <v/>
      </c>
      <c r="CD199" s="2" t="str">
        <f t="shared" si="157"/>
        <v/>
      </c>
      <c r="CE199" s="2" t="str">
        <f t="shared" si="158"/>
        <v/>
      </c>
      <c r="CF199" s="2" t="str">
        <f t="shared" si="159"/>
        <v/>
      </c>
      <c r="CG199" s="2" t="str">
        <f t="shared" si="160"/>
        <v/>
      </c>
      <c r="CH199" s="2" t="str">
        <f t="shared" si="161"/>
        <v/>
      </c>
      <c r="CI199" s="2" t="str">
        <f t="shared" si="162"/>
        <v/>
      </c>
      <c r="CJ199" s="2" t="str">
        <f t="shared" si="163"/>
        <v/>
      </c>
      <c r="CK199" s="2" t="str">
        <f t="shared" si="164"/>
        <v/>
      </c>
      <c r="CL199" s="2" t="str">
        <f t="shared" si="165"/>
        <v/>
      </c>
      <c r="CM199" s="2" t="str">
        <f t="shared" si="166"/>
        <v/>
      </c>
      <c r="CN199" s="2" t="str">
        <f t="shared" si="167"/>
        <v/>
      </c>
      <c r="CO199" s="2" t="str">
        <f t="shared" si="168"/>
        <v/>
      </c>
      <c r="CP199" s="2" t="str">
        <f t="shared" si="169"/>
        <v/>
      </c>
      <c r="CQ199" s="2" t="str">
        <f t="shared" si="170"/>
        <v/>
      </c>
      <c r="CR199" s="2" t="str">
        <f t="shared" si="171"/>
        <v/>
      </c>
      <c r="CS199" s="2" t="str">
        <f t="shared" si="172"/>
        <v/>
      </c>
      <c r="CT199" s="2" t="str">
        <f t="shared" si="173"/>
        <v/>
      </c>
      <c r="CU199" s="2" t="str">
        <f t="shared" si="174"/>
        <v/>
      </c>
      <c r="CV199" s="2" t="str">
        <f t="shared" si="175"/>
        <v/>
      </c>
      <c r="CW199" s="2">
        <f t="shared" si="176"/>
        <v>0</v>
      </c>
    </row>
    <row r="200" spans="70:108" x14ac:dyDescent="0.35">
      <c r="BR200" s="3" t="s">
        <v>6285</v>
      </c>
      <c r="BS200" s="2" t="str">
        <f t="shared" si="147"/>
        <v/>
      </c>
      <c r="BT200" s="2" t="str">
        <f t="shared" si="148"/>
        <v/>
      </c>
      <c r="BU200" s="2" t="str">
        <f t="shared" si="149"/>
        <v/>
      </c>
      <c r="BV200" s="2" t="str">
        <f t="shared" si="150"/>
        <v/>
      </c>
      <c r="BW200" s="2" t="str">
        <f t="shared" si="151"/>
        <v/>
      </c>
      <c r="BX200" s="2" t="str">
        <f t="shared" si="152"/>
        <v/>
      </c>
      <c r="BY200" s="2" t="str">
        <f t="shared" si="153"/>
        <v/>
      </c>
      <c r="BZ200" s="2" t="str">
        <f t="shared" si="154"/>
        <v/>
      </c>
      <c r="CA200" s="2" t="str">
        <f t="shared" si="155"/>
        <v/>
      </c>
      <c r="CB200" s="2" t="str">
        <f t="shared" si="182"/>
        <v/>
      </c>
      <c r="CC200" s="2" t="str">
        <f t="shared" si="156"/>
        <v/>
      </c>
      <c r="CD200" s="2" t="str">
        <f t="shared" si="157"/>
        <v/>
      </c>
      <c r="CE200" s="2" t="str">
        <f t="shared" si="158"/>
        <v/>
      </c>
      <c r="CF200" s="2" t="str">
        <f t="shared" si="159"/>
        <v/>
      </c>
      <c r="CG200" s="2" t="str">
        <f t="shared" si="160"/>
        <v/>
      </c>
      <c r="CH200" s="2" t="str">
        <f t="shared" si="161"/>
        <v/>
      </c>
      <c r="CI200" s="2" t="str">
        <f t="shared" si="162"/>
        <v/>
      </c>
      <c r="CJ200" s="2" t="str">
        <f t="shared" si="163"/>
        <v/>
      </c>
      <c r="CK200" s="2" t="str">
        <f t="shared" si="164"/>
        <v/>
      </c>
      <c r="CL200" s="2" t="str">
        <f t="shared" si="165"/>
        <v/>
      </c>
      <c r="CM200" s="2" t="str">
        <f t="shared" si="166"/>
        <v/>
      </c>
      <c r="CN200" s="2" t="str">
        <f t="shared" si="167"/>
        <v/>
      </c>
      <c r="CO200" s="2" t="str">
        <f t="shared" si="168"/>
        <v/>
      </c>
      <c r="CP200" s="2" t="str">
        <f t="shared" si="169"/>
        <v/>
      </c>
      <c r="CQ200" s="2" t="str">
        <f t="shared" si="170"/>
        <v/>
      </c>
      <c r="CR200" s="2" t="str">
        <f t="shared" si="171"/>
        <v/>
      </c>
      <c r="CS200" s="2" t="str">
        <f t="shared" si="172"/>
        <v/>
      </c>
      <c r="CT200" s="2" t="str">
        <f t="shared" si="173"/>
        <v/>
      </c>
      <c r="CU200" s="2" t="str">
        <f t="shared" si="174"/>
        <v/>
      </c>
      <c r="CV200" s="2" t="str">
        <f t="shared" si="175"/>
        <v/>
      </c>
      <c r="CW200" s="2">
        <f t="shared" si="176"/>
        <v>0</v>
      </c>
    </row>
    <row r="201" spans="70:108" x14ac:dyDescent="0.35">
      <c r="BR201" s="3" t="s">
        <v>6286</v>
      </c>
      <c r="BS201" s="2" t="str">
        <f t="shared" si="147"/>
        <v/>
      </c>
      <c r="BT201" s="2" t="str">
        <f t="shared" si="148"/>
        <v/>
      </c>
      <c r="BU201" s="2" t="str">
        <f t="shared" si="149"/>
        <v/>
      </c>
      <c r="BV201" s="2" t="str">
        <f t="shared" si="150"/>
        <v/>
      </c>
      <c r="BW201" s="2" t="str">
        <f t="shared" si="151"/>
        <v/>
      </c>
      <c r="BX201" s="2" t="str">
        <f t="shared" si="152"/>
        <v/>
      </c>
      <c r="BY201" s="2" t="str">
        <f t="shared" si="153"/>
        <v/>
      </c>
      <c r="BZ201" s="2" t="str">
        <f t="shared" si="154"/>
        <v/>
      </c>
      <c r="CA201" s="2" t="str">
        <f t="shared" si="155"/>
        <v/>
      </c>
      <c r="CB201" s="2" t="str">
        <f t="shared" si="182"/>
        <v/>
      </c>
      <c r="CC201" s="2" t="str">
        <f t="shared" si="156"/>
        <v/>
      </c>
      <c r="CD201" s="2" t="str">
        <f t="shared" si="157"/>
        <v/>
      </c>
      <c r="CE201" s="2" t="str">
        <f t="shared" si="158"/>
        <v/>
      </c>
      <c r="CF201" s="2" t="str">
        <f t="shared" si="159"/>
        <v/>
      </c>
      <c r="CG201" s="2" t="str">
        <f t="shared" si="160"/>
        <v/>
      </c>
      <c r="CH201" s="2" t="str">
        <f t="shared" si="161"/>
        <v/>
      </c>
      <c r="CI201" s="2" t="str">
        <f t="shared" si="162"/>
        <v/>
      </c>
      <c r="CJ201" s="2" t="str">
        <f t="shared" si="163"/>
        <v/>
      </c>
      <c r="CK201" s="2" t="str">
        <f t="shared" si="164"/>
        <v/>
      </c>
      <c r="CL201" s="2" t="str">
        <f t="shared" si="165"/>
        <v/>
      </c>
      <c r="CM201" s="2" t="str">
        <f t="shared" si="166"/>
        <v/>
      </c>
      <c r="CN201" s="2" t="str">
        <f t="shared" si="167"/>
        <v/>
      </c>
      <c r="CO201" s="2" t="str">
        <f t="shared" si="168"/>
        <v/>
      </c>
      <c r="CP201" s="2" t="str">
        <f t="shared" si="169"/>
        <v/>
      </c>
      <c r="CQ201" s="2" t="str">
        <f t="shared" si="170"/>
        <v/>
      </c>
      <c r="CR201" s="2" t="str">
        <f t="shared" si="171"/>
        <v/>
      </c>
      <c r="CS201" s="2" t="str">
        <f t="shared" si="172"/>
        <v/>
      </c>
      <c r="CT201" s="2" t="str">
        <f t="shared" si="173"/>
        <v/>
      </c>
      <c r="CU201" s="2" t="str">
        <f t="shared" si="174"/>
        <v/>
      </c>
      <c r="CV201" s="2" t="str">
        <f t="shared" si="175"/>
        <v/>
      </c>
      <c r="CW201" s="2">
        <f t="shared" si="176"/>
        <v>0</v>
      </c>
    </row>
    <row r="202" spans="70:108" x14ac:dyDescent="0.35">
      <c r="BR202" s="3" t="s">
        <v>6287</v>
      </c>
      <c r="BS202" s="2" t="str">
        <f t="shared" si="147"/>
        <v/>
      </c>
      <c r="BT202" s="2" t="str">
        <f t="shared" si="148"/>
        <v/>
      </c>
      <c r="BU202" s="2" t="str">
        <f t="shared" si="149"/>
        <v/>
      </c>
      <c r="BV202" s="2" t="str">
        <f t="shared" si="150"/>
        <v/>
      </c>
      <c r="BW202" s="2" t="str">
        <f t="shared" si="151"/>
        <v/>
      </c>
      <c r="BX202" s="2" t="str">
        <f t="shared" si="152"/>
        <v/>
      </c>
      <c r="BY202" s="2" t="str">
        <f t="shared" si="153"/>
        <v/>
      </c>
      <c r="BZ202" s="2" t="str">
        <f t="shared" si="154"/>
        <v/>
      </c>
      <c r="CA202" s="2" t="str">
        <f t="shared" si="155"/>
        <v/>
      </c>
      <c r="CB202" s="2" t="str">
        <f t="shared" si="182"/>
        <v/>
      </c>
      <c r="CC202" s="2" t="str">
        <f t="shared" si="156"/>
        <v/>
      </c>
      <c r="CD202" s="2" t="str">
        <f t="shared" si="157"/>
        <v/>
      </c>
      <c r="CE202" s="2" t="str">
        <f t="shared" si="158"/>
        <v/>
      </c>
      <c r="CF202" s="2" t="str">
        <f t="shared" si="159"/>
        <v/>
      </c>
      <c r="CG202" s="2" t="str">
        <f t="shared" si="160"/>
        <v/>
      </c>
      <c r="CH202" s="2" t="str">
        <f t="shared" si="161"/>
        <v/>
      </c>
      <c r="CI202" s="2" t="str">
        <f t="shared" si="162"/>
        <v/>
      </c>
      <c r="CJ202" s="2" t="str">
        <f t="shared" si="163"/>
        <v/>
      </c>
      <c r="CK202" s="2" t="str">
        <f t="shared" si="164"/>
        <v/>
      </c>
      <c r="CL202" s="2" t="str">
        <f t="shared" si="165"/>
        <v/>
      </c>
      <c r="CM202" s="2" t="str">
        <f t="shared" si="166"/>
        <v/>
      </c>
      <c r="CN202" s="2" t="str">
        <f t="shared" si="167"/>
        <v/>
      </c>
      <c r="CO202" s="2" t="str">
        <f t="shared" si="168"/>
        <v/>
      </c>
      <c r="CP202" s="2" t="str">
        <f t="shared" si="169"/>
        <v/>
      </c>
      <c r="CQ202" s="2" t="str">
        <f t="shared" si="170"/>
        <v/>
      </c>
      <c r="CR202" s="2" t="str">
        <f t="shared" si="171"/>
        <v/>
      </c>
      <c r="CS202" s="2" t="str">
        <f t="shared" si="172"/>
        <v/>
      </c>
      <c r="CT202" s="2" t="str">
        <f t="shared" si="173"/>
        <v/>
      </c>
      <c r="CU202" s="2" t="str">
        <f t="shared" si="174"/>
        <v/>
      </c>
      <c r="CV202" s="2" t="str">
        <f t="shared" si="175"/>
        <v/>
      </c>
      <c r="CW202" s="2">
        <f t="shared" si="176"/>
        <v>0</v>
      </c>
    </row>
    <row r="203" spans="70:108" x14ac:dyDescent="0.35">
      <c r="BR203" s="3" t="s">
        <v>6288</v>
      </c>
      <c r="BS203" s="2" t="str">
        <f t="shared" ref="BS203:BS243" si="188">IF(BR203=$AO$11,1,"")</f>
        <v/>
      </c>
      <c r="BT203" s="2" t="str">
        <f t="shared" ref="BT203:BT243" si="189">IF(BR203=$AO$12,1,"")</f>
        <v/>
      </c>
      <c r="BU203" s="2" t="str">
        <f t="shared" ref="BU203:BU243" si="190">IF(BR203=$AO$13,1,"")</f>
        <v/>
      </c>
      <c r="BV203" s="2" t="str">
        <f t="shared" ref="BV203:BV243" si="191">IF(BR203=$AO$14,1,"")</f>
        <v/>
      </c>
      <c r="BW203" s="2" t="str">
        <f t="shared" ref="BW203:BW243" si="192">IF(BR203=$AO$15,1,"")</f>
        <v/>
      </c>
      <c r="BX203" s="2" t="str">
        <f t="shared" ref="BX203:BX243" si="193">IF(BR203=$AO$16,1,"")</f>
        <v/>
      </c>
      <c r="BY203" s="2" t="str">
        <f t="shared" ref="BY203:BY243" si="194">IF(BR203=$AO$17,1,"")</f>
        <v/>
      </c>
      <c r="BZ203" s="2" t="str">
        <f t="shared" ref="BZ203:BZ243" si="195">IF(BR203=$AO$18,1,"")</f>
        <v/>
      </c>
      <c r="CA203" s="2" t="str">
        <f t="shared" ref="CA203:CA243" si="196">IF(BR203=$AO$19,1,"")</f>
        <v/>
      </c>
      <c r="CB203" s="2" t="str">
        <f t="shared" si="182"/>
        <v/>
      </c>
      <c r="CC203" s="2" t="str">
        <f t="shared" ref="CC203:CC243" si="197">IF(BR203=$AO$21,1,"")</f>
        <v/>
      </c>
      <c r="CD203" s="2" t="str">
        <f t="shared" ref="CD203:CD243" si="198">IF(BR203=$AO$22,1,"")</f>
        <v/>
      </c>
      <c r="CE203" s="2" t="str">
        <f t="shared" ref="CE203:CE243" si="199">IF(BR203=$AO$23,1,"")</f>
        <v/>
      </c>
      <c r="CF203" s="2" t="str">
        <f t="shared" ref="CF203:CF243" si="200">IF(BR203=$AO$24,1,"")</f>
        <v/>
      </c>
      <c r="CG203" s="2" t="str">
        <f t="shared" ref="CG203:CG243" si="201">IF(BR203=$AO$25,1,"")</f>
        <v/>
      </c>
      <c r="CH203" s="2" t="str">
        <f t="shared" ref="CH203:CH243" si="202">IF(BR203=$AO$26,1,"")</f>
        <v/>
      </c>
      <c r="CI203" s="2" t="str">
        <f t="shared" ref="CI203:CI243" si="203">IF(BR203=$AO$27,1,"")</f>
        <v/>
      </c>
      <c r="CJ203" s="2" t="str">
        <f t="shared" ref="CJ203:CJ243" si="204">IF(BR203=$AO$28,1,"")</f>
        <v/>
      </c>
      <c r="CK203" s="2" t="str">
        <f t="shared" ref="CK203:CK243" si="205">IF(BR203=$AO$29,1,"")</f>
        <v/>
      </c>
      <c r="CL203" s="2" t="str">
        <f t="shared" ref="CL203:CL243" si="206">IF(BR203=$AO$30,1,"")</f>
        <v/>
      </c>
      <c r="CM203" s="2" t="str">
        <f t="shared" ref="CM203:CM243" si="207">IF(BR203=$AO$31,1,"")</f>
        <v/>
      </c>
      <c r="CN203" s="2" t="str">
        <f t="shared" ref="CN203:CN243" si="208">IF(BR203=$AO$32,1,"")</f>
        <v/>
      </c>
      <c r="CO203" s="2" t="str">
        <f t="shared" ref="CO203:CO243" si="209">IF(BR203=$AO$33,1,"")</f>
        <v/>
      </c>
      <c r="CP203" s="2" t="str">
        <f t="shared" ref="CP203:CP243" si="210">IF(BR203=$AO$34,1,"")</f>
        <v/>
      </c>
      <c r="CQ203" s="2" t="str">
        <f t="shared" ref="CQ203:CQ243" si="211">IF(BR203=$AO$35,1,"")</f>
        <v/>
      </c>
      <c r="CR203" s="2" t="str">
        <f t="shared" ref="CR203:CR243" si="212">IF(BR203=$AO$36,1,"")</f>
        <v/>
      </c>
      <c r="CS203" s="2" t="str">
        <f t="shared" ref="CS203:CS243" si="213">IF(BR203=$AO$37,1,"")</f>
        <v/>
      </c>
      <c r="CT203" s="2" t="str">
        <f t="shared" ref="CT203:CT243" si="214">IF(BR203=$AO$38,1,"")</f>
        <v/>
      </c>
      <c r="CU203" s="2" t="str">
        <f t="shared" ref="CU203:CU243" si="215">IF(BR203=$AO$39,1,"")</f>
        <v/>
      </c>
      <c r="CV203" s="2" t="str">
        <f t="shared" ref="CV203:CV243" si="216">IF(BR203=$AO$40,1,"")</f>
        <v/>
      </c>
      <c r="CW203" s="2">
        <f t="shared" ref="CW203:CW243" si="217">SUM(BS203:CV203)</f>
        <v>0</v>
      </c>
    </row>
    <row r="204" spans="70:108" x14ac:dyDescent="0.35">
      <c r="BR204" s="3" t="s">
        <v>6294</v>
      </c>
      <c r="BS204" s="2" t="str">
        <f t="shared" si="188"/>
        <v/>
      </c>
      <c r="BT204" s="2" t="str">
        <f t="shared" si="189"/>
        <v/>
      </c>
      <c r="BU204" s="2" t="str">
        <f t="shared" si="190"/>
        <v/>
      </c>
      <c r="BV204" s="2" t="str">
        <f t="shared" si="191"/>
        <v/>
      </c>
      <c r="BW204" s="2" t="str">
        <f t="shared" si="192"/>
        <v/>
      </c>
      <c r="BX204" s="2" t="str">
        <f t="shared" si="193"/>
        <v/>
      </c>
      <c r="BY204" s="2" t="str">
        <f t="shared" si="194"/>
        <v/>
      </c>
      <c r="BZ204" s="2" t="str">
        <f t="shared" si="195"/>
        <v/>
      </c>
      <c r="CA204" s="2" t="str">
        <f t="shared" si="196"/>
        <v/>
      </c>
      <c r="CB204" s="2" t="str">
        <f t="shared" ref="CB204:CB235" si="218">IF($BR204=$AO$20,1,"")</f>
        <v/>
      </c>
      <c r="CC204" s="2" t="str">
        <f t="shared" si="197"/>
        <v/>
      </c>
      <c r="CD204" s="2" t="str">
        <f t="shared" si="198"/>
        <v/>
      </c>
      <c r="CE204" s="2" t="str">
        <f t="shared" si="199"/>
        <v/>
      </c>
      <c r="CF204" s="2" t="str">
        <f t="shared" si="200"/>
        <v/>
      </c>
      <c r="CG204" s="2" t="str">
        <f t="shared" si="201"/>
        <v/>
      </c>
      <c r="CH204" s="2" t="str">
        <f t="shared" si="202"/>
        <v/>
      </c>
      <c r="CI204" s="2" t="str">
        <f t="shared" si="203"/>
        <v/>
      </c>
      <c r="CJ204" s="2" t="str">
        <f t="shared" si="204"/>
        <v/>
      </c>
      <c r="CK204" s="2" t="str">
        <f t="shared" si="205"/>
        <v/>
      </c>
      <c r="CL204" s="2" t="str">
        <f t="shared" si="206"/>
        <v/>
      </c>
      <c r="CM204" s="2" t="str">
        <f t="shared" si="207"/>
        <v/>
      </c>
      <c r="CN204" s="2" t="str">
        <f t="shared" si="208"/>
        <v/>
      </c>
      <c r="CO204" s="2" t="str">
        <f t="shared" si="209"/>
        <v/>
      </c>
      <c r="CP204" s="2" t="str">
        <f t="shared" si="210"/>
        <v/>
      </c>
      <c r="CQ204" s="2" t="str">
        <f t="shared" si="211"/>
        <v/>
      </c>
      <c r="CR204" s="2" t="str">
        <f t="shared" si="212"/>
        <v/>
      </c>
      <c r="CS204" s="2" t="str">
        <f t="shared" si="213"/>
        <v/>
      </c>
      <c r="CT204" s="2" t="str">
        <f t="shared" si="214"/>
        <v/>
      </c>
      <c r="CU204" s="2" t="str">
        <f t="shared" si="215"/>
        <v/>
      </c>
      <c r="CV204" s="2" t="str">
        <f t="shared" si="216"/>
        <v/>
      </c>
      <c r="CW204" s="2">
        <f t="shared" si="217"/>
        <v>0</v>
      </c>
    </row>
    <row r="205" spans="70:108" x14ac:dyDescent="0.35">
      <c r="BR205" s="3" t="s">
        <v>6295</v>
      </c>
      <c r="BS205" s="2" t="str">
        <f t="shared" si="188"/>
        <v/>
      </c>
      <c r="BT205" s="2" t="str">
        <f t="shared" si="189"/>
        <v/>
      </c>
      <c r="BU205" s="2" t="str">
        <f t="shared" si="190"/>
        <v/>
      </c>
      <c r="BV205" s="2" t="str">
        <f t="shared" si="191"/>
        <v/>
      </c>
      <c r="BW205" s="2" t="str">
        <f t="shared" si="192"/>
        <v/>
      </c>
      <c r="BX205" s="2" t="str">
        <f t="shared" si="193"/>
        <v/>
      </c>
      <c r="BY205" s="2" t="str">
        <f t="shared" si="194"/>
        <v/>
      </c>
      <c r="BZ205" s="2" t="str">
        <f t="shared" si="195"/>
        <v/>
      </c>
      <c r="CA205" s="2" t="str">
        <f t="shared" si="196"/>
        <v/>
      </c>
      <c r="CB205" s="2" t="str">
        <f t="shared" si="218"/>
        <v/>
      </c>
      <c r="CC205" s="2" t="str">
        <f t="shared" si="197"/>
        <v/>
      </c>
      <c r="CD205" s="2" t="str">
        <f t="shared" si="198"/>
        <v/>
      </c>
      <c r="CE205" s="2" t="str">
        <f t="shared" si="199"/>
        <v/>
      </c>
      <c r="CF205" s="2" t="str">
        <f t="shared" si="200"/>
        <v/>
      </c>
      <c r="CG205" s="2" t="str">
        <f t="shared" si="201"/>
        <v/>
      </c>
      <c r="CH205" s="2" t="str">
        <f t="shared" si="202"/>
        <v/>
      </c>
      <c r="CI205" s="2" t="str">
        <f t="shared" si="203"/>
        <v/>
      </c>
      <c r="CJ205" s="2" t="str">
        <f t="shared" si="204"/>
        <v/>
      </c>
      <c r="CK205" s="2" t="str">
        <f t="shared" si="205"/>
        <v/>
      </c>
      <c r="CL205" s="2" t="str">
        <f t="shared" si="206"/>
        <v/>
      </c>
      <c r="CM205" s="2" t="str">
        <f t="shared" si="207"/>
        <v/>
      </c>
      <c r="CN205" s="2" t="str">
        <f t="shared" si="208"/>
        <v/>
      </c>
      <c r="CO205" s="2" t="str">
        <f t="shared" si="209"/>
        <v/>
      </c>
      <c r="CP205" s="2" t="str">
        <f t="shared" si="210"/>
        <v/>
      </c>
      <c r="CQ205" s="2" t="str">
        <f t="shared" si="211"/>
        <v/>
      </c>
      <c r="CR205" s="2" t="str">
        <f t="shared" si="212"/>
        <v/>
      </c>
      <c r="CS205" s="2" t="str">
        <f t="shared" si="213"/>
        <v/>
      </c>
      <c r="CT205" s="2" t="str">
        <f t="shared" si="214"/>
        <v/>
      </c>
      <c r="CU205" s="2" t="str">
        <f t="shared" si="215"/>
        <v/>
      </c>
      <c r="CV205" s="2" t="str">
        <f t="shared" si="216"/>
        <v/>
      </c>
      <c r="CW205" s="2">
        <f t="shared" si="217"/>
        <v>0</v>
      </c>
    </row>
    <row r="206" spans="70:108" x14ac:dyDescent="0.35">
      <c r="BR206" s="3" t="s">
        <v>6296</v>
      </c>
      <c r="BS206" s="2" t="str">
        <f t="shared" si="188"/>
        <v/>
      </c>
      <c r="BT206" s="2" t="str">
        <f t="shared" si="189"/>
        <v/>
      </c>
      <c r="BU206" s="2" t="str">
        <f t="shared" si="190"/>
        <v/>
      </c>
      <c r="BV206" s="2" t="str">
        <f t="shared" si="191"/>
        <v/>
      </c>
      <c r="BW206" s="2" t="str">
        <f t="shared" si="192"/>
        <v/>
      </c>
      <c r="BX206" s="2" t="str">
        <f t="shared" si="193"/>
        <v/>
      </c>
      <c r="BY206" s="2" t="str">
        <f t="shared" si="194"/>
        <v/>
      </c>
      <c r="BZ206" s="2" t="str">
        <f t="shared" si="195"/>
        <v/>
      </c>
      <c r="CA206" s="2" t="str">
        <f t="shared" si="196"/>
        <v/>
      </c>
      <c r="CB206" s="2" t="str">
        <f t="shared" si="218"/>
        <v/>
      </c>
      <c r="CC206" s="2" t="str">
        <f t="shared" si="197"/>
        <v/>
      </c>
      <c r="CD206" s="2" t="str">
        <f t="shared" si="198"/>
        <v/>
      </c>
      <c r="CE206" s="2" t="str">
        <f t="shared" si="199"/>
        <v/>
      </c>
      <c r="CF206" s="2" t="str">
        <f t="shared" si="200"/>
        <v/>
      </c>
      <c r="CG206" s="2" t="str">
        <f t="shared" si="201"/>
        <v/>
      </c>
      <c r="CH206" s="2" t="str">
        <f t="shared" si="202"/>
        <v/>
      </c>
      <c r="CI206" s="2" t="str">
        <f t="shared" si="203"/>
        <v/>
      </c>
      <c r="CJ206" s="2" t="str">
        <f t="shared" si="204"/>
        <v/>
      </c>
      <c r="CK206" s="2" t="str">
        <f t="shared" si="205"/>
        <v/>
      </c>
      <c r="CL206" s="2" t="str">
        <f t="shared" si="206"/>
        <v/>
      </c>
      <c r="CM206" s="2" t="str">
        <f t="shared" si="207"/>
        <v/>
      </c>
      <c r="CN206" s="2" t="str">
        <f t="shared" si="208"/>
        <v/>
      </c>
      <c r="CO206" s="2" t="str">
        <f t="shared" si="209"/>
        <v/>
      </c>
      <c r="CP206" s="2" t="str">
        <f t="shared" si="210"/>
        <v/>
      </c>
      <c r="CQ206" s="2" t="str">
        <f t="shared" si="211"/>
        <v/>
      </c>
      <c r="CR206" s="2" t="str">
        <f t="shared" si="212"/>
        <v/>
      </c>
      <c r="CS206" s="2" t="str">
        <f t="shared" si="213"/>
        <v/>
      </c>
      <c r="CT206" s="2" t="str">
        <f t="shared" si="214"/>
        <v/>
      </c>
      <c r="CU206" s="2" t="str">
        <f t="shared" si="215"/>
        <v/>
      </c>
      <c r="CV206" s="2" t="str">
        <f t="shared" si="216"/>
        <v/>
      </c>
      <c r="CW206" s="2">
        <f t="shared" si="217"/>
        <v>0</v>
      </c>
    </row>
    <row r="207" spans="70:108" x14ac:dyDescent="0.35">
      <c r="BR207" s="3" t="s">
        <v>6297</v>
      </c>
      <c r="BS207" s="2" t="str">
        <f t="shared" si="188"/>
        <v/>
      </c>
      <c r="BT207" s="2" t="str">
        <f t="shared" si="189"/>
        <v/>
      </c>
      <c r="BU207" s="2" t="str">
        <f t="shared" si="190"/>
        <v/>
      </c>
      <c r="BV207" s="2" t="str">
        <f t="shared" si="191"/>
        <v/>
      </c>
      <c r="BW207" s="2" t="str">
        <f t="shared" si="192"/>
        <v/>
      </c>
      <c r="BX207" s="2" t="str">
        <f t="shared" si="193"/>
        <v/>
      </c>
      <c r="BY207" s="2" t="str">
        <f t="shared" si="194"/>
        <v/>
      </c>
      <c r="BZ207" s="2" t="str">
        <f t="shared" si="195"/>
        <v/>
      </c>
      <c r="CA207" s="2" t="str">
        <f t="shared" si="196"/>
        <v/>
      </c>
      <c r="CB207" s="2" t="str">
        <f t="shared" si="218"/>
        <v/>
      </c>
      <c r="CC207" s="2" t="str">
        <f t="shared" si="197"/>
        <v/>
      </c>
      <c r="CD207" s="2" t="str">
        <f t="shared" si="198"/>
        <v/>
      </c>
      <c r="CE207" s="2" t="str">
        <f t="shared" si="199"/>
        <v/>
      </c>
      <c r="CF207" s="2" t="str">
        <f t="shared" si="200"/>
        <v/>
      </c>
      <c r="CG207" s="2" t="str">
        <f t="shared" si="201"/>
        <v/>
      </c>
      <c r="CH207" s="2" t="str">
        <f t="shared" si="202"/>
        <v/>
      </c>
      <c r="CI207" s="2" t="str">
        <f t="shared" si="203"/>
        <v/>
      </c>
      <c r="CJ207" s="2" t="str">
        <f t="shared" si="204"/>
        <v/>
      </c>
      <c r="CK207" s="2" t="str">
        <f t="shared" si="205"/>
        <v/>
      </c>
      <c r="CL207" s="2" t="str">
        <f t="shared" si="206"/>
        <v/>
      </c>
      <c r="CM207" s="2" t="str">
        <f t="shared" si="207"/>
        <v/>
      </c>
      <c r="CN207" s="2" t="str">
        <f t="shared" si="208"/>
        <v/>
      </c>
      <c r="CO207" s="2" t="str">
        <f t="shared" si="209"/>
        <v/>
      </c>
      <c r="CP207" s="2" t="str">
        <f t="shared" si="210"/>
        <v/>
      </c>
      <c r="CQ207" s="2" t="str">
        <f t="shared" si="211"/>
        <v/>
      </c>
      <c r="CR207" s="2" t="str">
        <f t="shared" si="212"/>
        <v/>
      </c>
      <c r="CS207" s="2" t="str">
        <f t="shared" si="213"/>
        <v/>
      </c>
      <c r="CT207" s="2" t="str">
        <f t="shared" si="214"/>
        <v/>
      </c>
      <c r="CU207" s="2" t="str">
        <f t="shared" si="215"/>
        <v/>
      </c>
      <c r="CV207" s="2" t="str">
        <f t="shared" si="216"/>
        <v/>
      </c>
      <c r="CW207" s="2">
        <f t="shared" si="217"/>
        <v>0</v>
      </c>
    </row>
    <row r="208" spans="70:108" x14ac:dyDescent="0.35">
      <c r="BR208" s="3" t="s">
        <v>6298</v>
      </c>
      <c r="BS208" s="2" t="str">
        <f t="shared" si="188"/>
        <v/>
      </c>
      <c r="BT208" s="2" t="str">
        <f t="shared" si="189"/>
        <v/>
      </c>
      <c r="BU208" s="2" t="str">
        <f t="shared" si="190"/>
        <v/>
      </c>
      <c r="BV208" s="2" t="str">
        <f t="shared" si="191"/>
        <v/>
      </c>
      <c r="BW208" s="2" t="str">
        <f t="shared" si="192"/>
        <v/>
      </c>
      <c r="BX208" s="2" t="str">
        <f t="shared" si="193"/>
        <v/>
      </c>
      <c r="BY208" s="2" t="str">
        <f t="shared" si="194"/>
        <v/>
      </c>
      <c r="BZ208" s="2" t="str">
        <f t="shared" si="195"/>
        <v/>
      </c>
      <c r="CA208" s="2" t="str">
        <f t="shared" si="196"/>
        <v/>
      </c>
      <c r="CB208" s="2" t="str">
        <f t="shared" si="218"/>
        <v/>
      </c>
      <c r="CC208" s="2" t="str">
        <f t="shared" si="197"/>
        <v/>
      </c>
      <c r="CD208" s="2" t="str">
        <f t="shared" si="198"/>
        <v/>
      </c>
      <c r="CE208" s="2" t="str">
        <f t="shared" si="199"/>
        <v/>
      </c>
      <c r="CF208" s="2" t="str">
        <f t="shared" si="200"/>
        <v/>
      </c>
      <c r="CG208" s="2" t="str">
        <f t="shared" si="201"/>
        <v/>
      </c>
      <c r="CH208" s="2" t="str">
        <f t="shared" si="202"/>
        <v/>
      </c>
      <c r="CI208" s="2" t="str">
        <f t="shared" si="203"/>
        <v/>
      </c>
      <c r="CJ208" s="2" t="str">
        <f t="shared" si="204"/>
        <v/>
      </c>
      <c r="CK208" s="2" t="str">
        <f t="shared" si="205"/>
        <v/>
      </c>
      <c r="CL208" s="2" t="str">
        <f t="shared" si="206"/>
        <v/>
      </c>
      <c r="CM208" s="2" t="str">
        <f t="shared" si="207"/>
        <v/>
      </c>
      <c r="CN208" s="2" t="str">
        <f t="shared" si="208"/>
        <v/>
      </c>
      <c r="CO208" s="2" t="str">
        <f t="shared" si="209"/>
        <v/>
      </c>
      <c r="CP208" s="2" t="str">
        <f t="shared" si="210"/>
        <v/>
      </c>
      <c r="CQ208" s="2" t="str">
        <f t="shared" si="211"/>
        <v/>
      </c>
      <c r="CR208" s="2" t="str">
        <f t="shared" si="212"/>
        <v/>
      </c>
      <c r="CS208" s="2" t="str">
        <f t="shared" si="213"/>
        <v/>
      </c>
      <c r="CT208" s="2" t="str">
        <f t="shared" si="214"/>
        <v/>
      </c>
      <c r="CU208" s="2" t="str">
        <f t="shared" si="215"/>
        <v/>
      </c>
      <c r="CV208" s="2" t="str">
        <f t="shared" si="216"/>
        <v/>
      </c>
      <c r="CW208" s="2">
        <f t="shared" si="217"/>
        <v>0</v>
      </c>
    </row>
    <row r="209" spans="70:101" x14ac:dyDescent="0.35">
      <c r="BR209" s="3" t="s">
        <v>6299</v>
      </c>
      <c r="BS209" s="2" t="str">
        <f t="shared" si="188"/>
        <v/>
      </c>
      <c r="BT209" s="2" t="str">
        <f t="shared" si="189"/>
        <v/>
      </c>
      <c r="BU209" s="2" t="str">
        <f t="shared" si="190"/>
        <v/>
      </c>
      <c r="BV209" s="2" t="str">
        <f t="shared" si="191"/>
        <v/>
      </c>
      <c r="BW209" s="2" t="str">
        <f t="shared" si="192"/>
        <v/>
      </c>
      <c r="BX209" s="2" t="str">
        <f t="shared" si="193"/>
        <v/>
      </c>
      <c r="BY209" s="2" t="str">
        <f t="shared" si="194"/>
        <v/>
      </c>
      <c r="BZ209" s="2" t="str">
        <f t="shared" si="195"/>
        <v/>
      </c>
      <c r="CA209" s="2" t="str">
        <f t="shared" si="196"/>
        <v/>
      </c>
      <c r="CB209" s="2" t="str">
        <f t="shared" si="218"/>
        <v/>
      </c>
      <c r="CC209" s="2" t="str">
        <f t="shared" si="197"/>
        <v/>
      </c>
      <c r="CD209" s="2" t="str">
        <f t="shared" si="198"/>
        <v/>
      </c>
      <c r="CE209" s="2" t="str">
        <f t="shared" si="199"/>
        <v/>
      </c>
      <c r="CF209" s="2" t="str">
        <f t="shared" si="200"/>
        <v/>
      </c>
      <c r="CG209" s="2" t="str">
        <f t="shared" si="201"/>
        <v/>
      </c>
      <c r="CH209" s="2" t="str">
        <f t="shared" si="202"/>
        <v/>
      </c>
      <c r="CI209" s="2" t="str">
        <f t="shared" si="203"/>
        <v/>
      </c>
      <c r="CJ209" s="2" t="str">
        <f t="shared" si="204"/>
        <v/>
      </c>
      <c r="CK209" s="2" t="str">
        <f t="shared" si="205"/>
        <v/>
      </c>
      <c r="CL209" s="2" t="str">
        <f t="shared" si="206"/>
        <v/>
      </c>
      <c r="CM209" s="2" t="str">
        <f t="shared" si="207"/>
        <v/>
      </c>
      <c r="CN209" s="2" t="str">
        <f t="shared" si="208"/>
        <v/>
      </c>
      <c r="CO209" s="2" t="str">
        <f t="shared" si="209"/>
        <v/>
      </c>
      <c r="CP209" s="2" t="str">
        <f t="shared" si="210"/>
        <v/>
      </c>
      <c r="CQ209" s="2" t="str">
        <f t="shared" si="211"/>
        <v/>
      </c>
      <c r="CR209" s="2" t="str">
        <f t="shared" si="212"/>
        <v/>
      </c>
      <c r="CS209" s="2" t="str">
        <f t="shared" si="213"/>
        <v/>
      </c>
      <c r="CT209" s="2" t="str">
        <f t="shared" si="214"/>
        <v/>
      </c>
      <c r="CU209" s="2" t="str">
        <f t="shared" si="215"/>
        <v/>
      </c>
      <c r="CV209" s="2" t="str">
        <f t="shared" si="216"/>
        <v/>
      </c>
      <c r="CW209" s="2">
        <f t="shared" si="217"/>
        <v>0</v>
      </c>
    </row>
    <row r="210" spans="70:101" x14ac:dyDescent="0.35">
      <c r="BR210" s="3" t="s">
        <v>6300</v>
      </c>
      <c r="BS210" s="2" t="str">
        <f t="shared" si="188"/>
        <v/>
      </c>
      <c r="BT210" s="2" t="str">
        <f t="shared" si="189"/>
        <v/>
      </c>
      <c r="BU210" s="2" t="str">
        <f t="shared" si="190"/>
        <v/>
      </c>
      <c r="BV210" s="2" t="str">
        <f t="shared" si="191"/>
        <v/>
      </c>
      <c r="BW210" s="2" t="str">
        <f t="shared" si="192"/>
        <v/>
      </c>
      <c r="BX210" s="2" t="str">
        <f t="shared" si="193"/>
        <v/>
      </c>
      <c r="BY210" s="2" t="str">
        <f t="shared" si="194"/>
        <v/>
      </c>
      <c r="BZ210" s="2" t="str">
        <f t="shared" si="195"/>
        <v/>
      </c>
      <c r="CA210" s="2" t="str">
        <f t="shared" si="196"/>
        <v/>
      </c>
      <c r="CB210" s="2" t="str">
        <f t="shared" si="218"/>
        <v/>
      </c>
      <c r="CC210" s="2" t="str">
        <f t="shared" si="197"/>
        <v/>
      </c>
      <c r="CD210" s="2" t="str">
        <f t="shared" si="198"/>
        <v/>
      </c>
      <c r="CE210" s="2" t="str">
        <f t="shared" si="199"/>
        <v/>
      </c>
      <c r="CF210" s="2" t="str">
        <f t="shared" si="200"/>
        <v/>
      </c>
      <c r="CG210" s="2" t="str">
        <f t="shared" si="201"/>
        <v/>
      </c>
      <c r="CH210" s="2" t="str">
        <f t="shared" si="202"/>
        <v/>
      </c>
      <c r="CI210" s="2" t="str">
        <f t="shared" si="203"/>
        <v/>
      </c>
      <c r="CJ210" s="2" t="str">
        <f t="shared" si="204"/>
        <v/>
      </c>
      <c r="CK210" s="2" t="str">
        <f t="shared" si="205"/>
        <v/>
      </c>
      <c r="CL210" s="2" t="str">
        <f t="shared" si="206"/>
        <v/>
      </c>
      <c r="CM210" s="2" t="str">
        <f t="shared" si="207"/>
        <v/>
      </c>
      <c r="CN210" s="2" t="str">
        <f t="shared" si="208"/>
        <v/>
      </c>
      <c r="CO210" s="2" t="str">
        <f t="shared" si="209"/>
        <v/>
      </c>
      <c r="CP210" s="2" t="str">
        <f t="shared" si="210"/>
        <v/>
      </c>
      <c r="CQ210" s="2" t="str">
        <f t="shared" si="211"/>
        <v/>
      </c>
      <c r="CR210" s="2" t="str">
        <f t="shared" si="212"/>
        <v/>
      </c>
      <c r="CS210" s="2" t="str">
        <f t="shared" si="213"/>
        <v/>
      </c>
      <c r="CT210" s="2" t="str">
        <f t="shared" si="214"/>
        <v/>
      </c>
      <c r="CU210" s="2" t="str">
        <f t="shared" si="215"/>
        <v/>
      </c>
      <c r="CV210" s="2" t="str">
        <f t="shared" si="216"/>
        <v/>
      </c>
      <c r="CW210" s="2">
        <f t="shared" si="217"/>
        <v>0</v>
      </c>
    </row>
    <row r="211" spans="70:101" x14ac:dyDescent="0.35">
      <c r="BR211" s="3" t="s">
        <v>6301</v>
      </c>
      <c r="BS211" s="2" t="str">
        <f t="shared" si="188"/>
        <v/>
      </c>
      <c r="BT211" s="2" t="str">
        <f t="shared" si="189"/>
        <v/>
      </c>
      <c r="BU211" s="2" t="str">
        <f t="shared" si="190"/>
        <v/>
      </c>
      <c r="BV211" s="2" t="str">
        <f t="shared" si="191"/>
        <v/>
      </c>
      <c r="BW211" s="2" t="str">
        <f t="shared" si="192"/>
        <v/>
      </c>
      <c r="BX211" s="2" t="str">
        <f t="shared" si="193"/>
        <v/>
      </c>
      <c r="BY211" s="2" t="str">
        <f t="shared" si="194"/>
        <v/>
      </c>
      <c r="BZ211" s="2" t="str">
        <f t="shared" si="195"/>
        <v/>
      </c>
      <c r="CA211" s="2" t="str">
        <f t="shared" si="196"/>
        <v/>
      </c>
      <c r="CB211" s="2" t="str">
        <f t="shared" si="218"/>
        <v/>
      </c>
      <c r="CC211" s="2" t="str">
        <f t="shared" si="197"/>
        <v/>
      </c>
      <c r="CD211" s="2" t="str">
        <f t="shared" si="198"/>
        <v/>
      </c>
      <c r="CE211" s="2" t="str">
        <f t="shared" si="199"/>
        <v/>
      </c>
      <c r="CF211" s="2" t="str">
        <f t="shared" si="200"/>
        <v/>
      </c>
      <c r="CG211" s="2" t="str">
        <f t="shared" si="201"/>
        <v/>
      </c>
      <c r="CH211" s="2" t="str">
        <f t="shared" si="202"/>
        <v/>
      </c>
      <c r="CI211" s="2" t="str">
        <f t="shared" si="203"/>
        <v/>
      </c>
      <c r="CJ211" s="2" t="str">
        <f t="shared" si="204"/>
        <v/>
      </c>
      <c r="CK211" s="2" t="str">
        <f t="shared" si="205"/>
        <v/>
      </c>
      <c r="CL211" s="2" t="str">
        <f t="shared" si="206"/>
        <v/>
      </c>
      <c r="CM211" s="2" t="str">
        <f t="shared" si="207"/>
        <v/>
      </c>
      <c r="CN211" s="2" t="str">
        <f t="shared" si="208"/>
        <v/>
      </c>
      <c r="CO211" s="2" t="str">
        <f t="shared" si="209"/>
        <v/>
      </c>
      <c r="CP211" s="2" t="str">
        <f t="shared" si="210"/>
        <v/>
      </c>
      <c r="CQ211" s="2" t="str">
        <f t="shared" si="211"/>
        <v/>
      </c>
      <c r="CR211" s="2" t="str">
        <f t="shared" si="212"/>
        <v/>
      </c>
      <c r="CS211" s="2" t="str">
        <f t="shared" si="213"/>
        <v/>
      </c>
      <c r="CT211" s="2" t="str">
        <f t="shared" si="214"/>
        <v/>
      </c>
      <c r="CU211" s="2" t="str">
        <f t="shared" si="215"/>
        <v/>
      </c>
      <c r="CV211" s="2" t="str">
        <f t="shared" si="216"/>
        <v/>
      </c>
      <c r="CW211" s="2">
        <f t="shared" si="217"/>
        <v>0</v>
      </c>
    </row>
    <row r="212" spans="70:101" x14ac:dyDescent="0.35">
      <c r="BR212" s="3" t="s">
        <v>6302</v>
      </c>
      <c r="BS212" s="2" t="str">
        <f t="shared" si="188"/>
        <v/>
      </c>
      <c r="BT212" s="2" t="str">
        <f t="shared" si="189"/>
        <v/>
      </c>
      <c r="BU212" s="2" t="str">
        <f t="shared" si="190"/>
        <v/>
      </c>
      <c r="BV212" s="2" t="str">
        <f t="shared" si="191"/>
        <v/>
      </c>
      <c r="BW212" s="2" t="str">
        <f t="shared" si="192"/>
        <v/>
      </c>
      <c r="BX212" s="2" t="str">
        <f t="shared" si="193"/>
        <v/>
      </c>
      <c r="BY212" s="2" t="str">
        <f t="shared" si="194"/>
        <v/>
      </c>
      <c r="BZ212" s="2" t="str">
        <f t="shared" si="195"/>
        <v/>
      </c>
      <c r="CA212" s="2" t="str">
        <f t="shared" si="196"/>
        <v/>
      </c>
      <c r="CB212" s="2" t="str">
        <f t="shared" si="218"/>
        <v/>
      </c>
      <c r="CC212" s="2" t="str">
        <f t="shared" si="197"/>
        <v/>
      </c>
      <c r="CD212" s="2" t="str">
        <f t="shared" si="198"/>
        <v/>
      </c>
      <c r="CE212" s="2" t="str">
        <f t="shared" si="199"/>
        <v/>
      </c>
      <c r="CF212" s="2" t="str">
        <f t="shared" si="200"/>
        <v/>
      </c>
      <c r="CG212" s="2" t="str">
        <f t="shared" si="201"/>
        <v/>
      </c>
      <c r="CH212" s="2" t="str">
        <f t="shared" si="202"/>
        <v/>
      </c>
      <c r="CI212" s="2" t="str">
        <f t="shared" si="203"/>
        <v/>
      </c>
      <c r="CJ212" s="2" t="str">
        <f t="shared" si="204"/>
        <v/>
      </c>
      <c r="CK212" s="2" t="str">
        <f t="shared" si="205"/>
        <v/>
      </c>
      <c r="CL212" s="2" t="str">
        <f t="shared" si="206"/>
        <v/>
      </c>
      <c r="CM212" s="2" t="str">
        <f t="shared" si="207"/>
        <v/>
      </c>
      <c r="CN212" s="2" t="str">
        <f t="shared" si="208"/>
        <v/>
      </c>
      <c r="CO212" s="2" t="str">
        <f t="shared" si="209"/>
        <v/>
      </c>
      <c r="CP212" s="2" t="str">
        <f t="shared" si="210"/>
        <v/>
      </c>
      <c r="CQ212" s="2" t="str">
        <f t="shared" si="211"/>
        <v/>
      </c>
      <c r="CR212" s="2" t="str">
        <f t="shared" si="212"/>
        <v/>
      </c>
      <c r="CS212" s="2" t="str">
        <f t="shared" si="213"/>
        <v/>
      </c>
      <c r="CT212" s="2" t="str">
        <f t="shared" si="214"/>
        <v/>
      </c>
      <c r="CU212" s="2" t="str">
        <f t="shared" si="215"/>
        <v/>
      </c>
      <c r="CV212" s="2" t="str">
        <f t="shared" si="216"/>
        <v/>
      </c>
      <c r="CW212" s="2">
        <f t="shared" si="217"/>
        <v>0</v>
      </c>
    </row>
    <row r="213" spans="70:101" x14ac:dyDescent="0.35">
      <c r="BR213" s="3" t="s">
        <v>6303</v>
      </c>
      <c r="BS213" s="2" t="str">
        <f t="shared" si="188"/>
        <v/>
      </c>
      <c r="BT213" s="2" t="str">
        <f t="shared" si="189"/>
        <v/>
      </c>
      <c r="BU213" s="2" t="str">
        <f t="shared" si="190"/>
        <v/>
      </c>
      <c r="BV213" s="2" t="str">
        <f t="shared" si="191"/>
        <v/>
      </c>
      <c r="BW213" s="2" t="str">
        <f t="shared" si="192"/>
        <v/>
      </c>
      <c r="BX213" s="2" t="str">
        <f t="shared" si="193"/>
        <v/>
      </c>
      <c r="BY213" s="2" t="str">
        <f t="shared" si="194"/>
        <v/>
      </c>
      <c r="BZ213" s="2" t="str">
        <f t="shared" si="195"/>
        <v/>
      </c>
      <c r="CA213" s="2" t="str">
        <f t="shared" si="196"/>
        <v/>
      </c>
      <c r="CB213" s="2" t="str">
        <f t="shared" si="218"/>
        <v/>
      </c>
      <c r="CC213" s="2" t="str">
        <f t="shared" si="197"/>
        <v/>
      </c>
      <c r="CD213" s="2" t="str">
        <f t="shared" si="198"/>
        <v/>
      </c>
      <c r="CE213" s="2" t="str">
        <f t="shared" si="199"/>
        <v/>
      </c>
      <c r="CF213" s="2" t="str">
        <f t="shared" si="200"/>
        <v/>
      </c>
      <c r="CG213" s="2" t="str">
        <f t="shared" si="201"/>
        <v/>
      </c>
      <c r="CH213" s="2" t="str">
        <f t="shared" si="202"/>
        <v/>
      </c>
      <c r="CI213" s="2" t="str">
        <f t="shared" si="203"/>
        <v/>
      </c>
      <c r="CJ213" s="2" t="str">
        <f t="shared" si="204"/>
        <v/>
      </c>
      <c r="CK213" s="2" t="str">
        <f t="shared" si="205"/>
        <v/>
      </c>
      <c r="CL213" s="2" t="str">
        <f t="shared" si="206"/>
        <v/>
      </c>
      <c r="CM213" s="2" t="str">
        <f t="shared" si="207"/>
        <v/>
      </c>
      <c r="CN213" s="2" t="str">
        <f t="shared" si="208"/>
        <v/>
      </c>
      <c r="CO213" s="2" t="str">
        <f t="shared" si="209"/>
        <v/>
      </c>
      <c r="CP213" s="2" t="str">
        <f t="shared" si="210"/>
        <v/>
      </c>
      <c r="CQ213" s="2" t="str">
        <f t="shared" si="211"/>
        <v/>
      </c>
      <c r="CR213" s="2" t="str">
        <f t="shared" si="212"/>
        <v/>
      </c>
      <c r="CS213" s="2" t="str">
        <f t="shared" si="213"/>
        <v/>
      </c>
      <c r="CT213" s="2" t="str">
        <f t="shared" si="214"/>
        <v/>
      </c>
      <c r="CU213" s="2" t="str">
        <f t="shared" si="215"/>
        <v/>
      </c>
      <c r="CV213" s="2" t="str">
        <f t="shared" si="216"/>
        <v/>
      </c>
      <c r="CW213" s="2">
        <f t="shared" si="217"/>
        <v>0</v>
      </c>
    </row>
    <row r="214" spans="70:101" x14ac:dyDescent="0.35">
      <c r="BR214" s="3" t="s">
        <v>6304</v>
      </c>
      <c r="BS214" s="2" t="str">
        <f t="shared" si="188"/>
        <v/>
      </c>
      <c r="BT214" s="2" t="str">
        <f t="shared" si="189"/>
        <v/>
      </c>
      <c r="BU214" s="2" t="str">
        <f t="shared" si="190"/>
        <v/>
      </c>
      <c r="BV214" s="2" t="str">
        <f t="shared" si="191"/>
        <v/>
      </c>
      <c r="BW214" s="2" t="str">
        <f t="shared" si="192"/>
        <v/>
      </c>
      <c r="BX214" s="2" t="str">
        <f t="shared" si="193"/>
        <v/>
      </c>
      <c r="BY214" s="2" t="str">
        <f t="shared" si="194"/>
        <v/>
      </c>
      <c r="BZ214" s="2" t="str">
        <f t="shared" si="195"/>
        <v/>
      </c>
      <c r="CA214" s="2" t="str">
        <f t="shared" si="196"/>
        <v/>
      </c>
      <c r="CB214" s="2" t="str">
        <f t="shared" si="218"/>
        <v/>
      </c>
      <c r="CC214" s="2" t="str">
        <f t="shared" si="197"/>
        <v/>
      </c>
      <c r="CD214" s="2" t="str">
        <f t="shared" si="198"/>
        <v/>
      </c>
      <c r="CE214" s="2" t="str">
        <f t="shared" si="199"/>
        <v/>
      </c>
      <c r="CF214" s="2" t="str">
        <f t="shared" si="200"/>
        <v/>
      </c>
      <c r="CG214" s="2" t="str">
        <f t="shared" si="201"/>
        <v/>
      </c>
      <c r="CH214" s="2" t="str">
        <f t="shared" si="202"/>
        <v/>
      </c>
      <c r="CI214" s="2" t="str">
        <f t="shared" si="203"/>
        <v/>
      </c>
      <c r="CJ214" s="2" t="str">
        <f t="shared" si="204"/>
        <v/>
      </c>
      <c r="CK214" s="2" t="str">
        <f t="shared" si="205"/>
        <v/>
      </c>
      <c r="CL214" s="2" t="str">
        <f t="shared" si="206"/>
        <v/>
      </c>
      <c r="CM214" s="2" t="str">
        <f t="shared" si="207"/>
        <v/>
      </c>
      <c r="CN214" s="2" t="str">
        <f t="shared" si="208"/>
        <v/>
      </c>
      <c r="CO214" s="2" t="str">
        <f t="shared" si="209"/>
        <v/>
      </c>
      <c r="CP214" s="2" t="str">
        <f t="shared" si="210"/>
        <v/>
      </c>
      <c r="CQ214" s="2" t="str">
        <f t="shared" si="211"/>
        <v/>
      </c>
      <c r="CR214" s="2" t="str">
        <f t="shared" si="212"/>
        <v/>
      </c>
      <c r="CS214" s="2" t="str">
        <f t="shared" si="213"/>
        <v/>
      </c>
      <c r="CT214" s="2" t="str">
        <f t="shared" si="214"/>
        <v/>
      </c>
      <c r="CU214" s="2" t="str">
        <f t="shared" si="215"/>
        <v/>
      </c>
      <c r="CV214" s="2" t="str">
        <f t="shared" si="216"/>
        <v/>
      </c>
      <c r="CW214" s="2">
        <f t="shared" si="217"/>
        <v>0</v>
      </c>
    </row>
    <row r="215" spans="70:101" x14ac:dyDescent="0.35">
      <c r="BR215" s="3" t="s">
        <v>6305</v>
      </c>
      <c r="BS215" s="2" t="str">
        <f t="shared" si="188"/>
        <v/>
      </c>
      <c r="BT215" s="2" t="str">
        <f t="shared" si="189"/>
        <v/>
      </c>
      <c r="BU215" s="2" t="str">
        <f t="shared" si="190"/>
        <v/>
      </c>
      <c r="BV215" s="2" t="str">
        <f t="shared" si="191"/>
        <v/>
      </c>
      <c r="BW215" s="2" t="str">
        <f t="shared" si="192"/>
        <v/>
      </c>
      <c r="BX215" s="2" t="str">
        <f t="shared" si="193"/>
        <v/>
      </c>
      <c r="BY215" s="2" t="str">
        <f t="shared" si="194"/>
        <v/>
      </c>
      <c r="BZ215" s="2" t="str">
        <f t="shared" si="195"/>
        <v/>
      </c>
      <c r="CA215" s="2" t="str">
        <f t="shared" si="196"/>
        <v/>
      </c>
      <c r="CB215" s="2" t="str">
        <f t="shared" si="218"/>
        <v/>
      </c>
      <c r="CC215" s="2" t="str">
        <f t="shared" si="197"/>
        <v/>
      </c>
      <c r="CD215" s="2" t="str">
        <f t="shared" si="198"/>
        <v/>
      </c>
      <c r="CE215" s="2" t="str">
        <f t="shared" si="199"/>
        <v/>
      </c>
      <c r="CF215" s="2" t="str">
        <f t="shared" si="200"/>
        <v/>
      </c>
      <c r="CG215" s="2" t="str">
        <f t="shared" si="201"/>
        <v/>
      </c>
      <c r="CH215" s="2" t="str">
        <f t="shared" si="202"/>
        <v/>
      </c>
      <c r="CI215" s="2" t="str">
        <f t="shared" si="203"/>
        <v/>
      </c>
      <c r="CJ215" s="2" t="str">
        <f t="shared" si="204"/>
        <v/>
      </c>
      <c r="CK215" s="2" t="str">
        <f t="shared" si="205"/>
        <v/>
      </c>
      <c r="CL215" s="2" t="str">
        <f t="shared" si="206"/>
        <v/>
      </c>
      <c r="CM215" s="2" t="str">
        <f t="shared" si="207"/>
        <v/>
      </c>
      <c r="CN215" s="2" t="str">
        <f t="shared" si="208"/>
        <v/>
      </c>
      <c r="CO215" s="2" t="str">
        <f t="shared" si="209"/>
        <v/>
      </c>
      <c r="CP215" s="2" t="str">
        <f t="shared" si="210"/>
        <v/>
      </c>
      <c r="CQ215" s="2" t="str">
        <f t="shared" si="211"/>
        <v/>
      </c>
      <c r="CR215" s="2" t="str">
        <f t="shared" si="212"/>
        <v/>
      </c>
      <c r="CS215" s="2" t="str">
        <f t="shared" si="213"/>
        <v/>
      </c>
      <c r="CT215" s="2" t="str">
        <f t="shared" si="214"/>
        <v/>
      </c>
      <c r="CU215" s="2" t="str">
        <f t="shared" si="215"/>
        <v/>
      </c>
      <c r="CV215" s="2" t="str">
        <f t="shared" si="216"/>
        <v/>
      </c>
      <c r="CW215" s="2">
        <f t="shared" si="217"/>
        <v>0</v>
      </c>
    </row>
    <row r="216" spans="70:101" x14ac:dyDescent="0.35">
      <c r="BR216" s="3" t="s">
        <v>6336</v>
      </c>
      <c r="BS216" s="2" t="str">
        <f t="shared" si="188"/>
        <v/>
      </c>
      <c r="BT216" s="2" t="str">
        <f t="shared" si="189"/>
        <v/>
      </c>
      <c r="BU216" s="2" t="str">
        <f t="shared" si="190"/>
        <v/>
      </c>
      <c r="BV216" s="2" t="str">
        <f t="shared" si="191"/>
        <v/>
      </c>
      <c r="BW216" s="2" t="str">
        <f t="shared" si="192"/>
        <v/>
      </c>
      <c r="BX216" s="2" t="str">
        <f t="shared" si="193"/>
        <v/>
      </c>
      <c r="BY216" s="2" t="str">
        <f t="shared" si="194"/>
        <v/>
      </c>
      <c r="BZ216" s="2" t="str">
        <f t="shared" si="195"/>
        <v/>
      </c>
      <c r="CA216" s="2" t="str">
        <f t="shared" si="196"/>
        <v/>
      </c>
      <c r="CB216" s="2" t="str">
        <f t="shared" si="218"/>
        <v/>
      </c>
      <c r="CC216" s="2" t="str">
        <f t="shared" si="197"/>
        <v/>
      </c>
      <c r="CD216" s="2" t="str">
        <f t="shared" si="198"/>
        <v/>
      </c>
      <c r="CE216" s="2" t="str">
        <f t="shared" si="199"/>
        <v/>
      </c>
      <c r="CF216" s="2" t="str">
        <f t="shared" si="200"/>
        <v/>
      </c>
      <c r="CG216" s="2" t="str">
        <f t="shared" si="201"/>
        <v/>
      </c>
      <c r="CH216" s="2" t="str">
        <f t="shared" si="202"/>
        <v/>
      </c>
      <c r="CI216" s="2" t="str">
        <f t="shared" si="203"/>
        <v/>
      </c>
      <c r="CJ216" s="2" t="str">
        <f t="shared" si="204"/>
        <v/>
      </c>
      <c r="CK216" s="2" t="str">
        <f t="shared" si="205"/>
        <v/>
      </c>
      <c r="CL216" s="2" t="str">
        <f t="shared" si="206"/>
        <v/>
      </c>
      <c r="CM216" s="2" t="str">
        <f t="shared" si="207"/>
        <v/>
      </c>
      <c r="CN216" s="2" t="str">
        <f t="shared" si="208"/>
        <v/>
      </c>
      <c r="CO216" s="2" t="str">
        <f t="shared" si="209"/>
        <v/>
      </c>
      <c r="CP216" s="2" t="str">
        <f t="shared" si="210"/>
        <v/>
      </c>
      <c r="CQ216" s="2" t="str">
        <f t="shared" si="211"/>
        <v/>
      </c>
      <c r="CR216" s="2" t="str">
        <f t="shared" si="212"/>
        <v/>
      </c>
      <c r="CS216" s="2" t="str">
        <f t="shared" si="213"/>
        <v/>
      </c>
      <c r="CT216" s="2" t="str">
        <f t="shared" si="214"/>
        <v/>
      </c>
      <c r="CU216" s="2" t="str">
        <f t="shared" si="215"/>
        <v/>
      </c>
      <c r="CV216" s="2" t="str">
        <f t="shared" si="216"/>
        <v/>
      </c>
      <c r="CW216" s="2">
        <f t="shared" si="217"/>
        <v>0</v>
      </c>
    </row>
    <row r="217" spans="70:101" x14ac:dyDescent="0.35">
      <c r="BR217" s="3" t="s">
        <v>6306</v>
      </c>
      <c r="BS217" s="2" t="str">
        <f t="shared" si="188"/>
        <v/>
      </c>
      <c r="BT217" s="2" t="str">
        <f t="shared" si="189"/>
        <v/>
      </c>
      <c r="BU217" s="2" t="str">
        <f t="shared" si="190"/>
        <v/>
      </c>
      <c r="BV217" s="2" t="str">
        <f t="shared" si="191"/>
        <v/>
      </c>
      <c r="BW217" s="2" t="str">
        <f t="shared" si="192"/>
        <v/>
      </c>
      <c r="BX217" s="2" t="str">
        <f t="shared" si="193"/>
        <v/>
      </c>
      <c r="BY217" s="2" t="str">
        <f t="shared" si="194"/>
        <v/>
      </c>
      <c r="BZ217" s="2" t="str">
        <f t="shared" si="195"/>
        <v/>
      </c>
      <c r="CA217" s="2" t="str">
        <f t="shared" si="196"/>
        <v/>
      </c>
      <c r="CB217" s="2" t="str">
        <f t="shared" si="218"/>
        <v/>
      </c>
      <c r="CC217" s="2" t="str">
        <f t="shared" si="197"/>
        <v/>
      </c>
      <c r="CD217" s="2" t="str">
        <f t="shared" si="198"/>
        <v/>
      </c>
      <c r="CE217" s="2" t="str">
        <f t="shared" si="199"/>
        <v/>
      </c>
      <c r="CF217" s="2" t="str">
        <f t="shared" si="200"/>
        <v/>
      </c>
      <c r="CG217" s="2" t="str">
        <f t="shared" si="201"/>
        <v/>
      </c>
      <c r="CH217" s="2" t="str">
        <f t="shared" si="202"/>
        <v/>
      </c>
      <c r="CI217" s="2" t="str">
        <f t="shared" si="203"/>
        <v/>
      </c>
      <c r="CJ217" s="2" t="str">
        <f t="shared" si="204"/>
        <v/>
      </c>
      <c r="CK217" s="2" t="str">
        <f t="shared" si="205"/>
        <v/>
      </c>
      <c r="CL217" s="2" t="str">
        <f t="shared" si="206"/>
        <v/>
      </c>
      <c r="CM217" s="2" t="str">
        <f t="shared" si="207"/>
        <v/>
      </c>
      <c r="CN217" s="2" t="str">
        <f t="shared" si="208"/>
        <v/>
      </c>
      <c r="CO217" s="2" t="str">
        <f t="shared" si="209"/>
        <v/>
      </c>
      <c r="CP217" s="2" t="str">
        <f t="shared" si="210"/>
        <v/>
      </c>
      <c r="CQ217" s="2" t="str">
        <f t="shared" si="211"/>
        <v/>
      </c>
      <c r="CR217" s="2" t="str">
        <f t="shared" si="212"/>
        <v/>
      </c>
      <c r="CS217" s="2" t="str">
        <f t="shared" si="213"/>
        <v/>
      </c>
      <c r="CT217" s="2" t="str">
        <f t="shared" si="214"/>
        <v/>
      </c>
      <c r="CU217" s="2" t="str">
        <f t="shared" si="215"/>
        <v/>
      </c>
      <c r="CV217" s="2" t="str">
        <f t="shared" si="216"/>
        <v/>
      </c>
      <c r="CW217" s="2">
        <f t="shared" si="217"/>
        <v>0</v>
      </c>
    </row>
    <row r="218" spans="70:101" x14ac:dyDescent="0.35">
      <c r="BR218" s="3" t="s">
        <v>6307</v>
      </c>
      <c r="BS218" s="2" t="str">
        <f t="shared" si="188"/>
        <v/>
      </c>
      <c r="BT218" s="2" t="str">
        <f t="shared" si="189"/>
        <v/>
      </c>
      <c r="BU218" s="2" t="str">
        <f t="shared" si="190"/>
        <v/>
      </c>
      <c r="BV218" s="2" t="str">
        <f t="shared" si="191"/>
        <v/>
      </c>
      <c r="BW218" s="2" t="str">
        <f t="shared" si="192"/>
        <v/>
      </c>
      <c r="BX218" s="2" t="str">
        <f t="shared" si="193"/>
        <v/>
      </c>
      <c r="BY218" s="2" t="str">
        <f t="shared" si="194"/>
        <v/>
      </c>
      <c r="BZ218" s="2" t="str">
        <f t="shared" si="195"/>
        <v/>
      </c>
      <c r="CA218" s="2" t="str">
        <f t="shared" si="196"/>
        <v/>
      </c>
      <c r="CB218" s="2" t="str">
        <f t="shared" si="218"/>
        <v/>
      </c>
      <c r="CC218" s="2" t="str">
        <f t="shared" si="197"/>
        <v/>
      </c>
      <c r="CD218" s="2" t="str">
        <f t="shared" si="198"/>
        <v/>
      </c>
      <c r="CE218" s="2" t="str">
        <f t="shared" si="199"/>
        <v/>
      </c>
      <c r="CF218" s="2" t="str">
        <f t="shared" si="200"/>
        <v/>
      </c>
      <c r="CG218" s="2" t="str">
        <f t="shared" si="201"/>
        <v/>
      </c>
      <c r="CH218" s="2" t="str">
        <f t="shared" si="202"/>
        <v/>
      </c>
      <c r="CI218" s="2" t="str">
        <f t="shared" si="203"/>
        <v/>
      </c>
      <c r="CJ218" s="2" t="str">
        <f t="shared" si="204"/>
        <v/>
      </c>
      <c r="CK218" s="2" t="str">
        <f t="shared" si="205"/>
        <v/>
      </c>
      <c r="CL218" s="2" t="str">
        <f t="shared" si="206"/>
        <v/>
      </c>
      <c r="CM218" s="2" t="str">
        <f t="shared" si="207"/>
        <v/>
      </c>
      <c r="CN218" s="2" t="str">
        <f t="shared" si="208"/>
        <v/>
      </c>
      <c r="CO218" s="2" t="str">
        <f t="shared" si="209"/>
        <v/>
      </c>
      <c r="CP218" s="2" t="str">
        <f t="shared" si="210"/>
        <v/>
      </c>
      <c r="CQ218" s="2" t="str">
        <f t="shared" si="211"/>
        <v/>
      </c>
      <c r="CR218" s="2" t="str">
        <f t="shared" si="212"/>
        <v/>
      </c>
      <c r="CS218" s="2" t="str">
        <f t="shared" si="213"/>
        <v/>
      </c>
      <c r="CT218" s="2" t="str">
        <f t="shared" si="214"/>
        <v/>
      </c>
      <c r="CU218" s="2" t="str">
        <f t="shared" si="215"/>
        <v/>
      </c>
      <c r="CV218" s="2" t="str">
        <f t="shared" si="216"/>
        <v/>
      </c>
      <c r="CW218" s="2">
        <f t="shared" si="217"/>
        <v>0</v>
      </c>
    </row>
    <row r="219" spans="70:101" x14ac:dyDescent="0.35">
      <c r="BR219" s="3" t="s">
        <v>6308</v>
      </c>
      <c r="BS219" s="2" t="str">
        <f t="shared" si="188"/>
        <v/>
      </c>
      <c r="BT219" s="2" t="str">
        <f t="shared" si="189"/>
        <v/>
      </c>
      <c r="BU219" s="2" t="str">
        <f t="shared" si="190"/>
        <v/>
      </c>
      <c r="BV219" s="2" t="str">
        <f t="shared" si="191"/>
        <v/>
      </c>
      <c r="BW219" s="2" t="str">
        <f t="shared" si="192"/>
        <v/>
      </c>
      <c r="BX219" s="2" t="str">
        <f t="shared" si="193"/>
        <v/>
      </c>
      <c r="BY219" s="2" t="str">
        <f t="shared" si="194"/>
        <v/>
      </c>
      <c r="BZ219" s="2" t="str">
        <f t="shared" si="195"/>
        <v/>
      </c>
      <c r="CA219" s="2" t="str">
        <f t="shared" si="196"/>
        <v/>
      </c>
      <c r="CB219" s="2" t="str">
        <f t="shared" si="218"/>
        <v/>
      </c>
      <c r="CC219" s="2" t="str">
        <f t="shared" si="197"/>
        <v/>
      </c>
      <c r="CD219" s="2" t="str">
        <f t="shared" si="198"/>
        <v/>
      </c>
      <c r="CE219" s="2" t="str">
        <f t="shared" si="199"/>
        <v/>
      </c>
      <c r="CF219" s="2" t="str">
        <f t="shared" si="200"/>
        <v/>
      </c>
      <c r="CG219" s="2" t="str">
        <f t="shared" si="201"/>
        <v/>
      </c>
      <c r="CH219" s="2" t="str">
        <f t="shared" si="202"/>
        <v/>
      </c>
      <c r="CI219" s="2" t="str">
        <f t="shared" si="203"/>
        <v/>
      </c>
      <c r="CJ219" s="2" t="str">
        <f t="shared" si="204"/>
        <v/>
      </c>
      <c r="CK219" s="2" t="str">
        <f t="shared" si="205"/>
        <v/>
      </c>
      <c r="CL219" s="2" t="str">
        <f t="shared" si="206"/>
        <v/>
      </c>
      <c r="CM219" s="2" t="str">
        <f t="shared" si="207"/>
        <v/>
      </c>
      <c r="CN219" s="2" t="str">
        <f t="shared" si="208"/>
        <v/>
      </c>
      <c r="CO219" s="2" t="str">
        <f t="shared" si="209"/>
        <v/>
      </c>
      <c r="CP219" s="2" t="str">
        <f t="shared" si="210"/>
        <v/>
      </c>
      <c r="CQ219" s="2" t="str">
        <f t="shared" si="211"/>
        <v/>
      </c>
      <c r="CR219" s="2" t="str">
        <f t="shared" si="212"/>
        <v/>
      </c>
      <c r="CS219" s="2" t="str">
        <f t="shared" si="213"/>
        <v/>
      </c>
      <c r="CT219" s="2" t="str">
        <f t="shared" si="214"/>
        <v/>
      </c>
      <c r="CU219" s="2" t="str">
        <f t="shared" si="215"/>
        <v/>
      </c>
      <c r="CV219" s="2" t="str">
        <f t="shared" si="216"/>
        <v/>
      </c>
      <c r="CW219" s="2">
        <f t="shared" si="217"/>
        <v>0</v>
      </c>
    </row>
    <row r="220" spans="70:101" x14ac:dyDescent="0.35">
      <c r="BR220" s="3" t="s">
        <v>6309</v>
      </c>
      <c r="BS220" s="2" t="str">
        <f t="shared" si="188"/>
        <v/>
      </c>
      <c r="BT220" s="2" t="str">
        <f t="shared" si="189"/>
        <v/>
      </c>
      <c r="BU220" s="2" t="str">
        <f t="shared" si="190"/>
        <v/>
      </c>
      <c r="BV220" s="2" t="str">
        <f t="shared" si="191"/>
        <v/>
      </c>
      <c r="BW220" s="2" t="str">
        <f t="shared" si="192"/>
        <v/>
      </c>
      <c r="BX220" s="2" t="str">
        <f t="shared" si="193"/>
        <v/>
      </c>
      <c r="BY220" s="2" t="str">
        <f t="shared" si="194"/>
        <v/>
      </c>
      <c r="BZ220" s="2" t="str">
        <f t="shared" si="195"/>
        <v/>
      </c>
      <c r="CA220" s="2" t="str">
        <f t="shared" si="196"/>
        <v/>
      </c>
      <c r="CB220" s="2" t="str">
        <f t="shared" si="218"/>
        <v/>
      </c>
      <c r="CC220" s="2" t="str">
        <f t="shared" si="197"/>
        <v/>
      </c>
      <c r="CD220" s="2" t="str">
        <f t="shared" si="198"/>
        <v/>
      </c>
      <c r="CE220" s="2" t="str">
        <f t="shared" si="199"/>
        <v/>
      </c>
      <c r="CF220" s="2" t="str">
        <f t="shared" si="200"/>
        <v/>
      </c>
      <c r="CG220" s="2" t="str">
        <f t="shared" si="201"/>
        <v/>
      </c>
      <c r="CH220" s="2" t="str">
        <f t="shared" si="202"/>
        <v/>
      </c>
      <c r="CI220" s="2" t="str">
        <f t="shared" si="203"/>
        <v/>
      </c>
      <c r="CJ220" s="2" t="str">
        <f t="shared" si="204"/>
        <v/>
      </c>
      <c r="CK220" s="2" t="str">
        <f t="shared" si="205"/>
        <v/>
      </c>
      <c r="CL220" s="2" t="str">
        <f t="shared" si="206"/>
        <v/>
      </c>
      <c r="CM220" s="2" t="str">
        <f t="shared" si="207"/>
        <v/>
      </c>
      <c r="CN220" s="2" t="str">
        <f t="shared" si="208"/>
        <v/>
      </c>
      <c r="CO220" s="2" t="str">
        <f t="shared" si="209"/>
        <v/>
      </c>
      <c r="CP220" s="2" t="str">
        <f t="shared" si="210"/>
        <v/>
      </c>
      <c r="CQ220" s="2" t="str">
        <f t="shared" si="211"/>
        <v/>
      </c>
      <c r="CR220" s="2" t="str">
        <f t="shared" si="212"/>
        <v/>
      </c>
      <c r="CS220" s="2" t="str">
        <f t="shared" si="213"/>
        <v/>
      </c>
      <c r="CT220" s="2" t="str">
        <f t="shared" si="214"/>
        <v/>
      </c>
      <c r="CU220" s="2" t="str">
        <f t="shared" si="215"/>
        <v/>
      </c>
      <c r="CV220" s="2" t="str">
        <f t="shared" si="216"/>
        <v/>
      </c>
      <c r="CW220" s="2">
        <f t="shared" si="217"/>
        <v>0</v>
      </c>
    </row>
    <row r="221" spans="70:101" x14ac:dyDescent="0.35">
      <c r="BR221" s="3" t="s">
        <v>6310</v>
      </c>
      <c r="BS221" s="2" t="str">
        <f t="shared" si="188"/>
        <v/>
      </c>
      <c r="BT221" s="2" t="str">
        <f t="shared" si="189"/>
        <v/>
      </c>
      <c r="BU221" s="2" t="str">
        <f t="shared" si="190"/>
        <v/>
      </c>
      <c r="BV221" s="2" t="str">
        <f t="shared" si="191"/>
        <v/>
      </c>
      <c r="BW221" s="2" t="str">
        <f t="shared" si="192"/>
        <v/>
      </c>
      <c r="BX221" s="2" t="str">
        <f t="shared" si="193"/>
        <v/>
      </c>
      <c r="BY221" s="2" t="str">
        <f t="shared" si="194"/>
        <v/>
      </c>
      <c r="BZ221" s="2" t="str">
        <f t="shared" si="195"/>
        <v/>
      </c>
      <c r="CA221" s="2" t="str">
        <f t="shared" si="196"/>
        <v/>
      </c>
      <c r="CB221" s="2" t="str">
        <f t="shared" si="218"/>
        <v/>
      </c>
      <c r="CC221" s="2" t="str">
        <f t="shared" si="197"/>
        <v/>
      </c>
      <c r="CD221" s="2" t="str">
        <f t="shared" si="198"/>
        <v/>
      </c>
      <c r="CE221" s="2" t="str">
        <f t="shared" si="199"/>
        <v/>
      </c>
      <c r="CF221" s="2" t="str">
        <f t="shared" si="200"/>
        <v/>
      </c>
      <c r="CG221" s="2" t="str">
        <f t="shared" si="201"/>
        <v/>
      </c>
      <c r="CH221" s="2" t="str">
        <f t="shared" si="202"/>
        <v/>
      </c>
      <c r="CI221" s="2" t="str">
        <f t="shared" si="203"/>
        <v/>
      </c>
      <c r="CJ221" s="2" t="str">
        <f t="shared" si="204"/>
        <v/>
      </c>
      <c r="CK221" s="2" t="str">
        <f t="shared" si="205"/>
        <v/>
      </c>
      <c r="CL221" s="2" t="str">
        <f t="shared" si="206"/>
        <v/>
      </c>
      <c r="CM221" s="2" t="str">
        <f t="shared" si="207"/>
        <v/>
      </c>
      <c r="CN221" s="2" t="str">
        <f t="shared" si="208"/>
        <v/>
      </c>
      <c r="CO221" s="2" t="str">
        <f t="shared" si="209"/>
        <v/>
      </c>
      <c r="CP221" s="2" t="str">
        <f t="shared" si="210"/>
        <v/>
      </c>
      <c r="CQ221" s="2" t="str">
        <f t="shared" si="211"/>
        <v/>
      </c>
      <c r="CR221" s="2" t="str">
        <f t="shared" si="212"/>
        <v/>
      </c>
      <c r="CS221" s="2" t="str">
        <f t="shared" si="213"/>
        <v/>
      </c>
      <c r="CT221" s="2" t="str">
        <f t="shared" si="214"/>
        <v/>
      </c>
      <c r="CU221" s="2" t="str">
        <f t="shared" si="215"/>
        <v/>
      </c>
      <c r="CV221" s="2" t="str">
        <f t="shared" si="216"/>
        <v/>
      </c>
      <c r="CW221" s="2">
        <f t="shared" si="217"/>
        <v>0</v>
      </c>
    </row>
    <row r="222" spans="70:101" x14ac:dyDescent="0.35">
      <c r="BR222" s="3" t="s">
        <v>6311</v>
      </c>
      <c r="BS222" s="2" t="str">
        <f t="shared" si="188"/>
        <v/>
      </c>
      <c r="BT222" s="2" t="str">
        <f t="shared" si="189"/>
        <v/>
      </c>
      <c r="BU222" s="2" t="str">
        <f t="shared" si="190"/>
        <v/>
      </c>
      <c r="BV222" s="2" t="str">
        <f t="shared" si="191"/>
        <v/>
      </c>
      <c r="BW222" s="2" t="str">
        <f t="shared" si="192"/>
        <v/>
      </c>
      <c r="BX222" s="2" t="str">
        <f t="shared" si="193"/>
        <v/>
      </c>
      <c r="BY222" s="2" t="str">
        <f t="shared" si="194"/>
        <v/>
      </c>
      <c r="BZ222" s="2" t="str">
        <f t="shared" si="195"/>
        <v/>
      </c>
      <c r="CA222" s="2" t="str">
        <f t="shared" si="196"/>
        <v/>
      </c>
      <c r="CB222" s="2" t="str">
        <f t="shared" si="218"/>
        <v/>
      </c>
      <c r="CC222" s="2" t="str">
        <f t="shared" si="197"/>
        <v/>
      </c>
      <c r="CD222" s="2" t="str">
        <f t="shared" si="198"/>
        <v/>
      </c>
      <c r="CE222" s="2" t="str">
        <f t="shared" si="199"/>
        <v/>
      </c>
      <c r="CF222" s="2" t="str">
        <f t="shared" si="200"/>
        <v/>
      </c>
      <c r="CG222" s="2" t="str">
        <f t="shared" si="201"/>
        <v/>
      </c>
      <c r="CH222" s="2" t="str">
        <f t="shared" si="202"/>
        <v/>
      </c>
      <c r="CI222" s="2" t="str">
        <f t="shared" si="203"/>
        <v/>
      </c>
      <c r="CJ222" s="2" t="str">
        <f t="shared" si="204"/>
        <v/>
      </c>
      <c r="CK222" s="2" t="str">
        <f t="shared" si="205"/>
        <v/>
      </c>
      <c r="CL222" s="2" t="str">
        <f t="shared" si="206"/>
        <v/>
      </c>
      <c r="CM222" s="2" t="str">
        <f t="shared" si="207"/>
        <v/>
      </c>
      <c r="CN222" s="2" t="str">
        <f t="shared" si="208"/>
        <v/>
      </c>
      <c r="CO222" s="2" t="str">
        <f t="shared" si="209"/>
        <v/>
      </c>
      <c r="CP222" s="2" t="str">
        <f t="shared" si="210"/>
        <v/>
      </c>
      <c r="CQ222" s="2" t="str">
        <f t="shared" si="211"/>
        <v/>
      </c>
      <c r="CR222" s="2" t="str">
        <f t="shared" si="212"/>
        <v/>
      </c>
      <c r="CS222" s="2" t="str">
        <f t="shared" si="213"/>
        <v/>
      </c>
      <c r="CT222" s="2" t="str">
        <f t="shared" si="214"/>
        <v/>
      </c>
      <c r="CU222" s="2" t="str">
        <f t="shared" si="215"/>
        <v/>
      </c>
      <c r="CV222" s="2" t="str">
        <f t="shared" si="216"/>
        <v/>
      </c>
      <c r="CW222" s="2">
        <f t="shared" si="217"/>
        <v>0</v>
      </c>
    </row>
    <row r="223" spans="70:101" x14ac:dyDescent="0.35">
      <c r="BR223" s="3" t="s">
        <v>6312</v>
      </c>
      <c r="BS223" s="2" t="str">
        <f t="shared" si="188"/>
        <v/>
      </c>
      <c r="BT223" s="2" t="str">
        <f t="shared" si="189"/>
        <v/>
      </c>
      <c r="BU223" s="2" t="str">
        <f t="shared" si="190"/>
        <v/>
      </c>
      <c r="BV223" s="2" t="str">
        <f t="shared" si="191"/>
        <v/>
      </c>
      <c r="BW223" s="2" t="str">
        <f t="shared" si="192"/>
        <v/>
      </c>
      <c r="BX223" s="2" t="str">
        <f t="shared" si="193"/>
        <v/>
      </c>
      <c r="BY223" s="2" t="str">
        <f t="shared" si="194"/>
        <v/>
      </c>
      <c r="BZ223" s="2" t="str">
        <f t="shared" si="195"/>
        <v/>
      </c>
      <c r="CA223" s="2" t="str">
        <f t="shared" si="196"/>
        <v/>
      </c>
      <c r="CB223" s="2" t="str">
        <f t="shared" si="218"/>
        <v/>
      </c>
      <c r="CC223" s="2" t="str">
        <f t="shared" si="197"/>
        <v/>
      </c>
      <c r="CD223" s="2" t="str">
        <f t="shared" si="198"/>
        <v/>
      </c>
      <c r="CE223" s="2" t="str">
        <f t="shared" si="199"/>
        <v/>
      </c>
      <c r="CF223" s="2" t="str">
        <f t="shared" si="200"/>
        <v/>
      </c>
      <c r="CG223" s="2" t="str">
        <f t="shared" si="201"/>
        <v/>
      </c>
      <c r="CH223" s="2" t="str">
        <f t="shared" si="202"/>
        <v/>
      </c>
      <c r="CI223" s="2" t="str">
        <f t="shared" si="203"/>
        <v/>
      </c>
      <c r="CJ223" s="2" t="str">
        <f t="shared" si="204"/>
        <v/>
      </c>
      <c r="CK223" s="2" t="str">
        <f t="shared" si="205"/>
        <v/>
      </c>
      <c r="CL223" s="2" t="str">
        <f t="shared" si="206"/>
        <v/>
      </c>
      <c r="CM223" s="2" t="str">
        <f t="shared" si="207"/>
        <v/>
      </c>
      <c r="CN223" s="2" t="str">
        <f t="shared" si="208"/>
        <v/>
      </c>
      <c r="CO223" s="2" t="str">
        <f t="shared" si="209"/>
        <v/>
      </c>
      <c r="CP223" s="2" t="str">
        <f t="shared" si="210"/>
        <v/>
      </c>
      <c r="CQ223" s="2" t="str">
        <f t="shared" si="211"/>
        <v/>
      </c>
      <c r="CR223" s="2" t="str">
        <f t="shared" si="212"/>
        <v/>
      </c>
      <c r="CS223" s="2" t="str">
        <f t="shared" si="213"/>
        <v/>
      </c>
      <c r="CT223" s="2" t="str">
        <f t="shared" si="214"/>
        <v/>
      </c>
      <c r="CU223" s="2" t="str">
        <f t="shared" si="215"/>
        <v/>
      </c>
      <c r="CV223" s="2" t="str">
        <f t="shared" si="216"/>
        <v/>
      </c>
      <c r="CW223" s="2">
        <f t="shared" si="217"/>
        <v>0</v>
      </c>
    </row>
    <row r="224" spans="70:101" x14ac:dyDescent="0.35">
      <c r="BR224" s="3" t="s">
        <v>6313</v>
      </c>
      <c r="BS224" s="2" t="str">
        <f t="shared" si="188"/>
        <v/>
      </c>
      <c r="BT224" s="2" t="str">
        <f t="shared" si="189"/>
        <v/>
      </c>
      <c r="BU224" s="2" t="str">
        <f t="shared" si="190"/>
        <v/>
      </c>
      <c r="BV224" s="2" t="str">
        <f t="shared" si="191"/>
        <v/>
      </c>
      <c r="BW224" s="2" t="str">
        <f t="shared" si="192"/>
        <v/>
      </c>
      <c r="BX224" s="2" t="str">
        <f t="shared" si="193"/>
        <v/>
      </c>
      <c r="BY224" s="2" t="str">
        <f t="shared" si="194"/>
        <v/>
      </c>
      <c r="BZ224" s="2" t="str">
        <f t="shared" si="195"/>
        <v/>
      </c>
      <c r="CA224" s="2" t="str">
        <f t="shared" si="196"/>
        <v/>
      </c>
      <c r="CB224" s="2" t="str">
        <f t="shared" si="218"/>
        <v/>
      </c>
      <c r="CC224" s="2" t="str">
        <f t="shared" si="197"/>
        <v/>
      </c>
      <c r="CD224" s="2" t="str">
        <f t="shared" si="198"/>
        <v/>
      </c>
      <c r="CE224" s="2" t="str">
        <f t="shared" si="199"/>
        <v/>
      </c>
      <c r="CF224" s="2" t="str">
        <f t="shared" si="200"/>
        <v/>
      </c>
      <c r="CG224" s="2" t="str">
        <f t="shared" si="201"/>
        <v/>
      </c>
      <c r="CH224" s="2" t="str">
        <f t="shared" si="202"/>
        <v/>
      </c>
      <c r="CI224" s="2" t="str">
        <f t="shared" si="203"/>
        <v/>
      </c>
      <c r="CJ224" s="2" t="str">
        <f t="shared" si="204"/>
        <v/>
      </c>
      <c r="CK224" s="2" t="str">
        <f t="shared" si="205"/>
        <v/>
      </c>
      <c r="CL224" s="2" t="str">
        <f t="shared" si="206"/>
        <v/>
      </c>
      <c r="CM224" s="2" t="str">
        <f t="shared" si="207"/>
        <v/>
      </c>
      <c r="CN224" s="2" t="str">
        <f t="shared" si="208"/>
        <v/>
      </c>
      <c r="CO224" s="2" t="str">
        <f t="shared" si="209"/>
        <v/>
      </c>
      <c r="CP224" s="2" t="str">
        <f t="shared" si="210"/>
        <v/>
      </c>
      <c r="CQ224" s="2" t="str">
        <f t="shared" si="211"/>
        <v/>
      </c>
      <c r="CR224" s="2" t="str">
        <f t="shared" si="212"/>
        <v/>
      </c>
      <c r="CS224" s="2" t="str">
        <f t="shared" si="213"/>
        <v/>
      </c>
      <c r="CT224" s="2" t="str">
        <f t="shared" si="214"/>
        <v/>
      </c>
      <c r="CU224" s="2" t="str">
        <f t="shared" si="215"/>
        <v/>
      </c>
      <c r="CV224" s="2" t="str">
        <f t="shared" si="216"/>
        <v/>
      </c>
      <c r="CW224" s="2">
        <f t="shared" si="217"/>
        <v>0</v>
      </c>
    </row>
    <row r="225" spans="70:101" x14ac:dyDescent="0.35">
      <c r="BR225" s="3" t="s">
        <v>6314</v>
      </c>
      <c r="BS225" s="2" t="str">
        <f t="shared" si="188"/>
        <v/>
      </c>
      <c r="BT225" s="2" t="str">
        <f t="shared" si="189"/>
        <v/>
      </c>
      <c r="BU225" s="2" t="str">
        <f t="shared" si="190"/>
        <v/>
      </c>
      <c r="BV225" s="2" t="str">
        <f t="shared" si="191"/>
        <v/>
      </c>
      <c r="BW225" s="2" t="str">
        <f t="shared" si="192"/>
        <v/>
      </c>
      <c r="BX225" s="2" t="str">
        <f t="shared" si="193"/>
        <v/>
      </c>
      <c r="BY225" s="2" t="str">
        <f t="shared" si="194"/>
        <v/>
      </c>
      <c r="BZ225" s="2" t="str">
        <f t="shared" si="195"/>
        <v/>
      </c>
      <c r="CA225" s="2" t="str">
        <f t="shared" si="196"/>
        <v/>
      </c>
      <c r="CB225" s="2" t="str">
        <f t="shared" si="218"/>
        <v/>
      </c>
      <c r="CC225" s="2" t="str">
        <f t="shared" si="197"/>
        <v/>
      </c>
      <c r="CD225" s="2" t="str">
        <f t="shared" si="198"/>
        <v/>
      </c>
      <c r="CE225" s="2" t="str">
        <f t="shared" si="199"/>
        <v/>
      </c>
      <c r="CF225" s="2" t="str">
        <f t="shared" si="200"/>
        <v/>
      </c>
      <c r="CG225" s="2" t="str">
        <f t="shared" si="201"/>
        <v/>
      </c>
      <c r="CH225" s="2" t="str">
        <f t="shared" si="202"/>
        <v/>
      </c>
      <c r="CI225" s="2" t="str">
        <f t="shared" si="203"/>
        <v/>
      </c>
      <c r="CJ225" s="2" t="str">
        <f t="shared" si="204"/>
        <v/>
      </c>
      <c r="CK225" s="2" t="str">
        <f t="shared" si="205"/>
        <v/>
      </c>
      <c r="CL225" s="2" t="str">
        <f t="shared" si="206"/>
        <v/>
      </c>
      <c r="CM225" s="2" t="str">
        <f t="shared" si="207"/>
        <v/>
      </c>
      <c r="CN225" s="2" t="str">
        <f t="shared" si="208"/>
        <v/>
      </c>
      <c r="CO225" s="2" t="str">
        <f t="shared" si="209"/>
        <v/>
      </c>
      <c r="CP225" s="2" t="str">
        <f t="shared" si="210"/>
        <v/>
      </c>
      <c r="CQ225" s="2" t="str">
        <f t="shared" si="211"/>
        <v/>
      </c>
      <c r="CR225" s="2" t="str">
        <f t="shared" si="212"/>
        <v/>
      </c>
      <c r="CS225" s="2" t="str">
        <f t="shared" si="213"/>
        <v/>
      </c>
      <c r="CT225" s="2" t="str">
        <f t="shared" si="214"/>
        <v/>
      </c>
      <c r="CU225" s="2" t="str">
        <f t="shared" si="215"/>
        <v/>
      </c>
      <c r="CV225" s="2" t="str">
        <f t="shared" si="216"/>
        <v/>
      </c>
      <c r="CW225" s="2">
        <f t="shared" si="217"/>
        <v>0</v>
      </c>
    </row>
    <row r="226" spans="70:101" x14ac:dyDescent="0.35">
      <c r="BR226" s="3" t="s">
        <v>6315</v>
      </c>
      <c r="BS226" s="2" t="str">
        <f t="shared" si="188"/>
        <v/>
      </c>
      <c r="BT226" s="2" t="str">
        <f t="shared" si="189"/>
        <v/>
      </c>
      <c r="BU226" s="2" t="str">
        <f t="shared" si="190"/>
        <v/>
      </c>
      <c r="BV226" s="2" t="str">
        <f t="shared" si="191"/>
        <v/>
      </c>
      <c r="BW226" s="2" t="str">
        <f t="shared" si="192"/>
        <v/>
      </c>
      <c r="BX226" s="2" t="str">
        <f t="shared" si="193"/>
        <v/>
      </c>
      <c r="BY226" s="2" t="str">
        <f t="shared" si="194"/>
        <v/>
      </c>
      <c r="BZ226" s="2" t="str">
        <f t="shared" si="195"/>
        <v/>
      </c>
      <c r="CA226" s="2" t="str">
        <f t="shared" si="196"/>
        <v/>
      </c>
      <c r="CB226" s="2" t="str">
        <f t="shared" si="218"/>
        <v/>
      </c>
      <c r="CC226" s="2" t="str">
        <f t="shared" si="197"/>
        <v/>
      </c>
      <c r="CD226" s="2" t="str">
        <f t="shared" si="198"/>
        <v/>
      </c>
      <c r="CE226" s="2" t="str">
        <f t="shared" si="199"/>
        <v/>
      </c>
      <c r="CF226" s="2" t="str">
        <f t="shared" si="200"/>
        <v/>
      </c>
      <c r="CG226" s="2" t="str">
        <f t="shared" si="201"/>
        <v/>
      </c>
      <c r="CH226" s="2" t="str">
        <f t="shared" si="202"/>
        <v/>
      </c>
      <c r="CI226" s="2" t="str">
        <f t="shared" si="203"/>
        <v/>
      </c>
      <c r="CJ226" s="2" t="str">
        <f t="shared" si="204"/>
        <v/>
      </c>
      <c r="CK226" s="2" t="str">
        <f t="shared" si="205"/>
        <v/>
      </c>
      <c r="CL226" s="2" t="str">
        <f t="shared" si="206"/>
        <v/>
      </c>
      <c r="CM226" s="2" t="str">
        <f t="shared" si="207"/>
        <v/>
      </c>
      <c r="CN226" s="2" t="str">
        <f t="shared" si="208"/>
        <v/>
      </c>
      <c r="CO226" s="2" t="str">
        <f t="shared" si="209"/>
        <v/>
      </c>
      <c r="CP226" s="2" t="str">
        <f t="shared" si="210"/>
        <v/>
      </c>
      <c r="CQ226" s="2" t="str">
        <f t="shared" si="211"/>
        <v/>
      </c>
      <c r="CR226" s="2" t="str">
        <f t="shared" si="212"/>
        <v/>
      </c>
      <c r="CS226" s="2" t="str">
        <f t="shared" si="213"/>
        <v/>
      </c>
      <c r="CT226" s="2" t="str">
        <f t="shared" si="214"/>
        <v/>
      </c>
      <c r="CU226" s="2" t="str">
        <f t="shared" si="215"/>
        <v/>
      </c>
      <c r="CV226" s="2" t="str">
        <f t="shared" si="216"/>
        <v/>
      </c>
      <c r="CW226" s="2">
        <f t="shared" si="217"/>
        <v>0</v>
      </c>
    </row>
    <row r="227" spans="70:101" x14ac:dyDescent="0.35">
      <c r="BR227" s="3" t="s">
        <v>6316</v>
      </c>
      <c r="BS227" s="2" t="str">
        <f t="shared" si="188"/>
        <v/>
      </c>
      <c r="BT227" s="2" t="str">
        <f t="shared" si="189"/>
        <v/>
      </c>
      <c r="BU227" s="2" t="str">
        <f t="shared" si="190"/>
        <v/>
      </c>
      <c r="BV227" s="2" t="str">
        <f t="shared" si="191"/>
        <v/>
      </c>
      <c r="BW227" s="2" t="str">
        <f t="shared" si="192"/>
        <v/>
      </c>
      <c r="BX227" s="2" t="str">
        <f t="shared" si="193"/>
        <v/>
      </c>
      <c r="BY227" s="2" t="str">
        <f t="shared" si="194"/>
        <v/>
      </c>
      <c r="BZ227" s="2" t="str">
        <f t="shared" si="195"/>
        <v/>
      </c>
      <c r="CA227" s="2" t="str">
        <f t="shared" si="196"/>
        <v/>
      </c>
      <c r="CB227" s="2" t="str">
        <f t="shared" si="218"/>
        <v/>
      </c>
      <c r="CC227" s="2" t="str">
        <f t="shared" si="197"/>
        <v/>
      </c>
      <c r="CD227" s="2" t="str">
        <f t="shared" si="198"/>
        <v/>
      </c>
      <c r="CE227" s="2" t="str">
        <f t="shared" si="199"/>
        <v/>
      </c>
      <c r="CF227" s="2" t="str">
        <f t="shared" si="200"/>
        <v/>
      </c>
      <c r="CG227" s="2" t="str">
        <f t="shared" si="201"/>
        <v/>
      </c>
      <c r="CH227" s="2" t="str">
        <f t="shared" si="202"/>
        <v/>
      </c>
      <c r="CI227" s="2" t="str">
        <f t="shared" si="203"/>
        <v/>
      </c>
      <c r="CJ227" s="2" t="str">
        <f t="shared" si="204"/>
        <v/>
      </c>
      <c r="CK227" s="2" t="str">
        <f t="shared" si="205"/>
        <v/>
      </c>
      <c r="CL227" s="2" t="str">
        <f t="shared" si="206"/>
        <v/>
      </c>
      <c r="CM227" s="2" t="str">
        <f t="shared" si="207"/>
        <v/>
      </c>
      <c r="CN227" s="2" t="str">
        <f t="shared" si="208"/>
        <v/>
      </c>
      <c r="CO227" s="2" t="str">
        <f t="shared" si="209"/>
        <v/>
      </c>
      <c r="CP227" s="2" t="str">
        <f t="shared" si="210"/>
        <v/>
      </c>
      <c r="CQ227" s="2" t="str">
        <f t="shared" si="211"/>
        <v/>
      </c>
      <c r="CR227" s="2" t="str">
        <f t="shared" si="212"/>
        <v/>
      </c>
      <c r="CS227" s="2" t="str">
        <f t="shared" si="213"/>
        <v/>
      </c>
      <c r="CT227" s="2" t="str">
        <f t="shared" si="214"/>
        <v/>
      </c>
      <c r="CU227" s="2" t="str">
        <f t="shared" si="215"/>
        <v/>
      </c>
      <c r="CV227" s="2" t="str">
        <f t="shared" si="216"/>
        <v/>
      </c>
      <c r="CW227" s="2">
        <f t="shared" si="217"/>
        <v>0</v>
      </c>
    </row>
    <row r="228" spans="70:101" x14ac:dyDescent="0.35">
      <c r="BR228" s="3" t="s">
        <v>6317</v>
      </c>
      <c r="BS228" s="2" t="str">
        <f t="shared" si="188"/>
        <v/>
      </c>
      <c r="BT228" s="2" t="str">
        <f t="shared" si="189"/>
        <v/>
      </c>
      <c r="BU228" s="2" t="str">
        <f t="shared" si="190"/>
        <v/>
      </c>
      <c r="BV228" s="2" t="str">
        <f t="shared" si="191"/>
        <v/>
      </c>
      <c r="BW228" s="2" t="str">
        <f t="shared" si="192"/>
        <v/>
      </c>
      <c r="BX228" s="2" t="str">
        <f t="shared" si="193"/>
        <v/>
      </c>
      <c r="BY228" s="2" t="str">
        <f t="shared" si="194"/>
        <v/>
      </c>
      <c r="BZ228" s="2" t="str">
        <f t="shared" si="195"/>
        <v/>
      </c>
      <c r="CA228" s="2" t="str">
        <f t="shared" si="196"/>
        <v/>
      </c>
      <c r="CB228" s="2" t="str">
        <f t="shared" si="218"/>
        <v/>
      </c>
      <c r="CC228" s="2" t="str">
        <f t="shared" si="197"/>
        <v/>
      </c>
      <c r="CD228" s="2" t="str">
        <f t="shared" si="198"/>
        <v/>
      </c>
      <c r="CE228" s="2" t="str">
        <f t="shared" si="199"/>
        <v/>
      </c>
      <c r="CF228" s="2" t="str">
        <f t="shared" si="200"/>
        <v/>
      </c>
      <c r="CG228" s="2" t="str">
        <f t="shared" si="201"/>
        <v/>
      </c>
      <c r="CH228" s="2" t="str">
        <f t="shared" si="202"/>
        <v/>
      </c>
      <c r="CI228" s="2" t="str">
        <f t="shared" si="203"/>
        <v/>
      </c>
      <c r="CJ228" s="2" t="str">
        <f t="shared" si="204"/>
        <v/>
      </c>
      <c r="CK228" s="2" t="str">
        <f t="shared" si="205"/>
        <v/>
      </c>
      <c r="CL228" s="2" t="str">
        <f t="shared" si="206"/>
        <v/>
      </c>
      <c r="CM228" s="2" t="str">
        <f t="shared" si="207"/>
        <v/>
      </c>
      <c r="CN228" s="2" t="str">
        <f t="shared" si="208"/>
        <v/>
      </c>
      <c r="CO228" s="2" t="str">
        <f t="shared" si="209"/>
        <v/>
      </c>
      <c r="CP228" s="2" t="str">
        <f t="shared" si="210"/>
        <v/>
      </c>
      <c r="CQ228" s="2" t="str">
        <f t="shared" si="211"/>
        <v/>
      </c>
      <c r="CR228" s="2" t="str">
        <f t="shared" si="212"/>
        <v/>
      </c>
      <c r="CS228" s="2" t="str">
        <f t="shared" si="213"/>
        <v/>
      </c>
      <c r="CT228" s="2" t="str">
        <f t="shared" si="214"/>
        <v/>
      </c>
      <c r="CU228" s="2" t="str">
        <f t="shared" si="215"/>
        <v/>
      </c>
      <c r="CV228" s="2" t="str">
        <f t="shared" si="216"/>
        <v/>
      </c>
      <c r="CW228" s="2">
        <f t="shared" si="217"/>
        <v>0</v>
      </c>
    </row>
    <row r="229" spans="70:101" x14ac:dyDescent="0.35">
      <c r="BR229" s="3" t="s">
        <v>6318</v>
      </c>
      <c r="BS229" s="2" t="str">
        <f t="shared" si="188"/>
        <v/>
      </c>
      <c r="BT229" s="2" t="str">
        <f t="shared" si="189"/>
        <v/>
      </c>
      <c r="BU229" s="2" t="str">
        <f t="shared" si="190"/>
        <v/>
      </c>
      <c r="BV229" s="2" t="str">
        <f t="shared" si="191"/>
        <v/>
      </c>
      <c r="BW229" s="2" t="str">
        <f t="shared" si="192"/>
        <v/>
      </c>
      <c r="BX229" s="2" t="str">
        <f t="shared" si="193"/>
        <v/>
      </c>
      <c r="BY229" s="2" t="str">
        <f t="shared" si="194"/>
        <v/>
      </c>
      <c r="BZ229" s="2" t="str">
        <f t="shared" si="195"/>
        <v/>
      </c>
      <c r="CA229" s="2" t="str">
        <f t="shared" si="196"/>
        <v/>
      </c>
      <c r="CB229" s="2" t="str">
        <f t="shared" si="218"/>
        <v/>
      </c>
      <c r="CC229" s="2" t="str">
        <f t="shared" si="197"/>
        <v/>
      </c>
      <c r="CD229" s="2" t="str">
        <f t="shared" si="198"/>
        <v/>
      </c>
      <c r="CE229" s="2" t="str">
        <f t="shared" si="199"/>
        <v/>
      </c>
      <c r="CF229" s="2" t="str">
        <f t="shared" si="200"/>
        <v/>
      </c>
      <c r="CG229" s="2" t="str">
        <f t="shared" si="201"/>
        <v/>
      </c>
      <c r="CH229" s="2" t="str">
        <f t="shared" si="202"/>
        <v/>
      </c>
      <c r="CI229" s="2" t="str">
        <f t="shared" si="203"/>
        <v/>
      </c>
      <c r="CJ229" s="2" t="str">
        <f t="shared" si="204"/>
        <v/>
      </c>
      <c r="CK229" s="2" t="str">
        <f t="shared" si="205"/>
        <v/>
      </c>
      <c r="CL229" s="2" t="str">
        <f t="shared" si="206"/>
        <v/>
      </c>
      <c r="CM229" s="2" t="str">
        <f t="shared" si="207"/>
        <v/>
      </c>
      <c r="CN229" s="2" t="str">
        <f t="shared" si="208"/>
        <v/>
      </c>
      <c r="CO229" s="2" t="str">
        <f t="shared" si="209"/>
        <v/>
      </c>
      <c r="CP229" s="2" t="str">
        <f t="shared" si="210"/>
        <v/>
      </c>
      <c r="CQ229" s="2" t="str">
        <f t="shared" si="211"/>
        <v/>
      </c>
      <c r="CR229" s="2" t="str">
        <f t="shared" si="212"/>
        <v/>
      </c>
      <c r="CS229" s="2" t="str">
        <f t="shared" si="213"/>
        <v/>
      </c>
      <c r="CT229" s="2" t="str">
        <f t="shared" si="214"/>
        <v/>
      </c>
      <c r="CU229" s="2" t="str">
        <f t="shared" si="215"/>
        <v/>
      </c>
      <c r="CV229" s="2" t="str">
        <f t="shared" si="216"/>
        <v/>
      </c>
      <c r="CW229" s="2">
        <f t="shared" si="217"/>
        <v>0</v>
      </c>
    </row>
    <row r="230" spans="70:101" x14ac:dyDescent="0.35">
      <c r="BR230" s="3" t="s">
        <v>6319</v>
      </c>
      <c r="BS230" s="2" t="str">
        <f t="shared" si="188"/>
        <v/>
      </c>
      <c r="BT230" s="2" t="str">
        <f t="shared" si="189"/>
        <v/>
      </c>
      <c r="BU230" s="2" t="str">
        <f t="shared" si="190"/>
        <v/>
      </c>
      <c r="BV230" s="2" t="str">
        <f t="shared" si="191"/>
        <v/>
      </c>
      <c r="BW230" s="2" t="str">
        <f t="shared" si="192"/>
        <v/>
      </c>
      <c r="BX230" s="2" t="str">
        <f t="shared" si="193"/>
        <v/>
      </c>
      <c r="BY230" s="2" t="str">
        <f t="shared" si="194"/>
        <v/>
      </c>
      <c r="BZ230" s="2" t="str">
        <f t="shared" si="195"/>
        <v/>
      </c>
      <c r="CA230" s="2" t="str">
        <f t="shared" si="196"/>
        <v/>
      </c>
      <c r="CB230" s="2" t="str">
        <f t="shared" si="218"/>
        <v/>
      </c>
      <c r="CC230" s="2" t="str">
        <f t="shared" si="197"/>
        <v/>
      </c>
      <c r="CD230" s="2" t="str">
        <f t="shared" si="198"/>
        <v/>
      </c>
      <c r="CE230" s="2" t="str">
        <f t="shared" si="199"/>
        <v/>
      </c>
      <c r="CF230" s="2" t="str">
        <f t="shared" si="200"/>
        <v/>
      </c>
      <c r="CG230" s="2" t="str">
        <f t="shared" si="201"/>
        <v/>
      </c>
      <c r="CH230" s="2" t="str">
        <f t="shared" si="202"/>
        <v/>
      </c>
      <c r="CI230" s="2" t="str">
        <f t="shared" si="203"/>
        <v/>
      </c>
      <c r="CJ230" s="2" t="str">
        <f t="shared" si="204"/>
        <v/>
      </c>
      <c r="CK230" s="2" t="str">
        <f t="shared" si="205"/>
        <v/>
      </c>
      <c r="CL230" s="2" t="str">
        <f t="shared" si="206"/>
        <v/>
      </c>
      <c r="CM230" s="2" t="str">
        <f t="shared" si="207"/>
        <v/>
      </c>
      <c r="CN230" s="2" t="str">
        <f t="shared" si="208"/>
        <v/>
      </c>
      <c r="CO230" s="2" t="str">
        <f t="shared" si="209"/>
        <v/>
      </c>
      <c r="CP230" s="2" t="str">
        <f t="shared" si="210"/>
        <v/>
      </c>
      <c r="CQ230" s="2" t="str">
        <f t="shared" si="211"/>
        <v/>
      </c>
      <c r="CR230" s="2" t="str">
        <f t="shared" si="212"/>
        <v/>
      </c>
      <c r="CS230" s="2" t="str">
        <f t="shared" si="213"/>
        <v/>
      </c>
      <c r="CT230" s="2" t="str">
        <f t="shared" si="214"/>
        <v/>
      </c>
      <c r="CU230" s="2" t="str">
        <f t="shared" si="215"/>
        <v/>
      </c>
      <c r="CV230" s="2" t="str">
        <f t="shared" si="216"/>
        <v/>
      </c>
      <c r="CW230" s="2">
        <f t="shared" si="217"/>
        <v>0</v>
      </c>
    </row>
    <row r="231" spans="70:101" x14ac:dyDescent="0.35">
      <c r="BR231" s="3" t="s">
        <v>6320</v>
      </c>
      <c r="BS231" s="2" t="str">
        <f t="shared" si="188"/>
        <v/>
      </c>
      <c r="BT231" s="2" t="str">
        <f t="shared" si="189"/>
        <v/>
      </c>
      <c r="BU231" s="2" t="str">
        <f t="shared" si="190"/>
        <v/>
      </c>
      <c r="BV231" s="2" t="str">
        <f t="shared" si="191"/>
        <v/>
      </c>
      <c r="BW231" s="2" t="str">
        <f t="shared" si="192"/>
        <v/>
      </c>
      <c r="BX231" s="2" t="str">
        <f t="shared" si="193"/>
        <v/>
      </c>
      <c r="BY231" s="2" t="str">
        <f t="shared" si="194"/>
        <v/>
      </c>
      <c r="BZ231" s="2" t="str">
        <f t="shared" si="195"/>
        <v/>
      </c>
      <c r="CA231" s="2" t="str">
        <f t="shared" si="196"/>
        <v/>
      </c>
      <c r="CB231" s="2" t="str">
        <f t="shared" si="218"/>
        <v/>
      </c>
      <c r="CC231" s="2" t="str">
        <f t="shared" si="197"/>
        <v/>
      </c>
      <c r="CD231" s="2" t="str">
        <f t="shared" si="198"/>
        <v/>
      </c>
      <c r="CE231" s="2" t="str">
        <f t="shared" si="199"/>
        <v/>
      </c>
      <c r="CF231" s="2" t="str">
        <f t="shared" si="200"/>
        <v/>
      </c>
      <c r="CG231" s="2" t="str">
        <f t="shared" si="201"/>
        <v/>
      </c>
      <c r="CH231" s="2" t="str">
        <f t="shared" si="202"/>
        <v/>
      </c>
      <c r="CI231" s="2" t="str">
        <f t="shared" si="203"/>
        <v/>
      </c>
      <c r="CJ231" s="2" t="str">
        <f t="shared" si="204"/>
        <v/>
      </c>
      <c r="CK231" s="2" t="str">
        <f t="shared" si="205"/>
        <v/>
      </c>
      <c r="CL231" s="2" t="str">
        <f t="shared" si="206"/>
        <v/>
      </c>
      <c r="CM231" s="2" t="str">
        <f t="shared" si="207"/>
        <v/>
      </c>
      <c r="CN231" s="2" t="str">
        <f t="shared" si="208"/>
        <v/>
      </c>
      <c r="CO231" s="2" t="str">
        <f t="shared" si="209"/>
        <v/>
      </c>
      <c r="CP231" s="2" t="str">
        <f t="shared" si="210"/>
        <v/>
      </c>
      <c r="CQ231" s="2" t="str">
        <f t="shared" si="211"/>
        <v/>
      </c>
      <c r="CR231" s="2" t="str">
        <f t="shared" si="212"/>
        <v/>
      </c>
      <c r="CS231" s="2" t="str">
        <f t="shared" si="213"/>
        <v/>
      </c>
      <c r="CT231" s="2" t="str">
        <f t="shared" si="214"/>
        <v/>
      </c>
      <c r="CU231" s="2" t="str">
        <f t="shared" si="215"/>
        <v/>
      </c>
      <c r="CV231" s="2" t="str">
        <f t="shared" si="216"/>
        <v/>
      </c>
      <c r="CW231" s="2">
        <f t="shared" si="217"/>
        <v>0</v>
      </c>
    </row>
    <row r="232" spans="70:101" x14ac:dyDescent="0.35">
      <c r="BR232" s="3" t="s">
        <v>6321</v>
      </c>
      <c r="BS232" s="2" t="str">
        <f t="shared" si="188"/>
        <v/>
      </c>
      <c r="BT232" s="2" t="str">
        <f t="shared" si="189"/>
        <v/>
      </c>
      <c r="BU232" s="2" t="str">
        <f t="shared" si="190"/>
        <v/>
      </c>
      <c r="BV232" s="2" t="str">
        <f t="shared" si="191"/>
        <v/>
      </c>
      <c r="BW232" s="2" t="str">
        <f t="shared" si="192"/>
        <v/>
      </c>
      <c r="BX232" s="2" t="str">
        <f t="shared" si="193"/>
        <v/>
      </c>
      <c r="BY232" s="2" t="str">
        <f t="shared" si="194"/>
        <v/>
      </c>
      <c r="BZ232" s="2" t="str">
        <f t="shared" si="195"/>
        <v/>
      </c>
      <c r="CA232" s="2" t="str">
        <f t="shared" si="196"/>
        <v/>
      </c>
      <c r="CB232" s="2" t="str">
        <f t="shared" si="218"/>
        <v/>
      </c>
      <c r="CC232" s="2" t="str">
        <f t="shared" si="197"/>
        <v/>
      </c>
      <c r="CD232" s="2" t="str">
        <f t="shared" si="198"/>
        <v/>
      </c>
      <c r="CE232" s="2" t="str">
        <f t="shared" si="199"/>
        <v/>
      </c>
      <c r="CF232" s="2" t="str">
        <f t="shared" si="200"/>
        <v/>
      </c>
      <c r="CG232" s="2" t="str">
        <f t="shared" si="201"/>
        <v/>
      </c>
      <c r="CH232" s="2" t="str">
        <f t="shared" si="202"/>
        <v/>
      </c>
      <c r="CI232" s="2" t="str">
        <f t="shared" si="203"/>
        <v/>
      </c>
      <c r="CJ232" s="2" t="str">
        <f t="shared" si="204"/>
        <v/>
      </c>
      <c r="CK232" s="2" t="str">
        <f t="shared" si="205"/>
        <v/>
      </c>
      <c r="CL232" s="2" t="str">
        <f t="shared" si="206"/>
        <v/>
      </c>
      <c r="CM232" s="2" t="str">
        <f t="shared" si="207"/>
        <v/>
      </c>
      <c r="CN232" s="2" t="str">
        <f t="shared" si="208"/>
        <v/>
      </c>
      <c r="CO232" s="2" t="str">
        <f t="shared" si="209"/>
        <v/>
      </c>
      <c r="CP232" s="2" t="str">
        <f t="shared" si="210"/>
        <v/>
      </c>
      <c r="CQ232" s="2" t="str">
        <f t="shared" si="211"/>
        <v/>
      </c>
      <c r="CR232" s="2" t="str">
        <f t="shared" si="212"/>
        <v/>
      </c>
      <c r="CS232" s="2" t="str">
        <f t="shared" si="213"/>
        <v/>
      </c>
      <c r="CT232" s="2" t="str">
        <f t="shared" si="214"/>
        <v/>
      </c>
      <c r="CU232" s="2" t="str">
        <f t="shared" si="215"/>
        <v/>
      </c>
      <c r="CV232" s="2" t="str">
        <f t="shared" si="216"/>
        <v/>
      </c>
      <c r="CW232" s="2">
        <f t="shared" si="217"/>
        <v>0</v>
      </c>
    </row>
    <row r="233" spans="70:101" x14ac:dyDescent="0.35">
      <c r="BR233" s="3" t="s">
        <v>6322</v>
      </c>
      <c r="BS233" s="2" t="str">
        <f t="shared" si="188"/>
        <v/>
      </c>
      <c r="BT233" s="2" t="str">
        <f t="shared" si="189"/>
        <v/>
      </c>
      <c r="BU233" s="2" t="str">
        <f t="shared" si="190"/>
        <v/>
      </c>
      <c r="BV233" s="2" t="str">
        <f t="shared" si="191"/>
        <v/>
      </c>
      <c r="BW233" s="2" t="str">
        <f t="shared" si="192"/>
        <v/>
      </c>
      <c r="BX233" s="2" t="str">
        <f t="shared" si="193"/>
        <v/>
      </c>
      <c r="BY233" s="2" t="str">
        <f t="shared" si="194"/>
        <v/>
      </c>
      <c r="BZ233" s="2" t="str">
        <f t="shared" si="195"/>
        <v/>
      </c>
      <c r="CA233" s="2" t="str">
        <f t="shared" si="196"/>
        <v/>
      </c>
      <c r="CB233" s="2" t="str">
        <f t="shared" si="218"/>
        <v/>
      </c>
      <c r="CC233" s="2" t="str">
        <f t="shared" si="197"/>
        <v/>
      </c>
      <c r="CD233" s="2" t="str">
        <f t="shared" si="198"/>
        <v/>
      </c>
      <c r="CE233" s="2" t="str">
        <f t="shared" si="199"/>
        <v/>
      </c>
      <c r="CF233" s="2" t="str">
        <f t="shared" si="200"/>
        <v/>
      </c>
      <c r="CG233" s="2" t="str">
        <f t="shared" si="201"/>
        <v/>
      </c>
      <c r="CH233" s="2" t="str">
        <f t="shared" si="202"/>
        <v/>
      </c>
      <c r="CI233" s="2" t="str">
        <f t="shared" si="203"/>
        <v/>
      </c>
      <c r="CJ233" s="2" t="str">
        <f t="shared" si="204"/>
        <v/>
      </c>
      <c r="CK233" s="2" t="str">
        <f t="shared" si="205"/>
        <v/>
      </c>
      <c r="CL233" s="2" t="str">
        <f t="shared" si="206"/>
        <v/>
      </c>
      <c r="CM233" s="2" t="str">
        <f t="shared" si="207"/>
        <v/>
      </c>
      <c r="CN233" s="2" t="str">
        <f t="shared" si="208"/>
        <v/>
      </c>
      <c r="CO233" s="2" t="str">
        <f t="shared" si="209"/>
        <v/>
      </c>
      <c r="CP233" s="2" t="str">
        <f t="shared" si="210"/>
        <v/>
      </c>
      <c r="CQ233" s="2" t="str">
        <f t="shared" si="211"/>
        <v/>
      </c>
      <c r="CR233" s="2" t="str">
        <f t="shared" si="212"/>
        <v/>
      </c>
      <c r="CS233" s="2" t="str">
        <f t="shared" si="213"/>
        <v/>
      </c>
      <c r="CT233" s="2" t="str">
        <f t="shared" si="214"/>
        <v/>
      </c>
      <c r="CU233" s="2" t="str">
        <f t="shared" si="215"/>
        <v/>
      </c>
      <c r="CV233" s="2" t="str">
        <f t="shared" si="216"/>
        <v/>
      </c>
      <c r="CW233" s="2">
        <f t="shared" si="217"/>
        <v>0</v>
      </c>
    </row>
    <row r="234" spans="70:101" x14ac:dyDescent="0.35">
      <c r="BR234" s="3" t="s">
        <v>6323</v>
      </c>
      <c r="BS234" s="2" t="str">
        <f t="shared" si="188"/>
        <v/>
      </c>
      <c r="BT234" s="2" t="str">
        <f t="shared" si="189"/>
        <v/>
      </c>
      <c r="BU234" s="2" t="str">
        <f t="shared" si="190"/>
        <v/>
      </c>
      <c r="BV234" s="2" t="str">
        <f t="shared" si="191"/>
        <v/>
      </c>
      <c r="BW234" s="2" t="str">
        <f t="shared" si="192"/>
        <v/>
      </c>
      <c r="BX234" s="2" t="str">
        <f t="shared" si="193"/>
        <v/>
      </c>
      <c r="BY234" s="2" t="str">
        <f t="shared" si="194"/>
        <v/>
      </c>
      <c r="BZ234" s="2" t="str">
        <f t="shared" si="195"/>
        <v/>
      </c>
      <c r="CA234" s="2" t="str">
        <f t="shared" si="196"/>
        <v/>
      </c>
      <c r="CB234" s="2" t="str">
        <f t="shared" si="218"/>
        <v/>
      </c>
      <c r="CC234" s="2" t="str">
        <f t="shared" si="197"/>
        <v/>
      </c>
      <c r="CD234" s="2" t="str">
        <f t="shared" si="198"/>
        <v/>
      </c>
      <c r="CE234" s="2" t="str">
        <f t="shared" si="199"/>
        <v/>
      </c>
      <c r="CF234" s="2" t="str">
        <f t="shared" si="200"/>
        <v/>
      </c>
      <c r="CG234" s="2" t="str">
        <f t="shared" si="201"/>
        <v/>
      </c>
      <c r="CH234" s="2" t="str">
        <f t="shared" si="202"/>
        <v/>
      </c>
      <c r="CI234" s="2" t="str">
        <f t="shared" si="203"/>
        <v/>
      </c>
      <c r="CJ234" s="2" t="str">
        <f t="shared" si="204"/>
        <v/>
      </c>
      <c r="CK234" s="2" t="str">
        <f t="shared" si="205"/>
        <v/>
      </c>
      <c r="CL234" s="2" t="str">
        <f t="shared" si="206"/>
        <v/>
      </c>
      <c r="CM234" s="2" t="str">
        <f t="shared" si="207"/>
        <v/>
      </c>
      <c r="CN234" s="2" t="str">
        <f t="shared" si="208"/>
        <v/>
      </c>
      <c r="CO234" s="2" t="str">
        <f t="shared" si="209"/>
        <v/>
      </c>
      <c r="CP234" s="2" t="str">
        <f t="shared" si="210"/>
        <v/>
      </c>
      <c r="CQ234" s="2" t="str">
        <f t="shared" si="211"/>
        <v/>
      </c>
      <c r="CR234" s="2" t="str">
        <f t="shared" si="212"/>
        <v/>
      </c>
      <c r="CS234" s="2" t="str">
        <f t="shared" si="213"/>
        <v/>
      </c>
      <c r="CT234" s="2" t="str">
        <f t="shared" si="214"/>
        <v/>
      </c>
      <c r="CU234" s="2" t="str">
        <f t="shared" si="215"/>
        <v/>
      </c>
      <c r="CV234" s="2" t="str">
        <f t="shared" si="216"/>
        <v/>
      </c>
      <c r="CW234" s="2">
        <f t="shared" si="217"/>
        <v>0</v>
      </c>
    </row>
    <row r="235" spans="70:101" x14ac:dyDescent="0.35">
      <c r="BR235" s="3" t="s">
        <v>6324</v>
      </c>
      <c r="BS235" s="2" t="str">
        <f t="shared" si="188"/>
        <v/>
      </c>
      <c r="BT235" s="2" t="str">
        <f t="shared" si="189"/>
        <v/>
      </c>
      <c r="BU235" s="2" t="str">
        <f t="shared" si="190"/>
        <v/>
      </c>
      <c r="BV235" s="2" t="str">
        <f t="shared" si="191"/>
        <v/>
      </c>
      <c r="BW235" s="2" t="str">
        <f t="shared" si="192"/>
        <v/>
      </c>
      <c r="BX235" s="2" t="str">
        <f t="shared" si="193"/>
        <v/>
      </c>
      <c r="BY235" s="2" t="str">
        <f t="shared" si="194"/>
        <v/>
      </c>
      <c r="BZ235" s="2" t="str">
        <f t="shared" si="195"/>
        <v/>
      </c>
      <c r="CA235" s="2" t="str">
        <f t="shared" si="196"/>
        <v/>
      </c>
      <c r="CB235" s="2" t="str">
        <f t="shared" si="218"/>
        <v/>
      </c>
      <c r="CC235" s="2" t="str">
        <f t="shared" si="197"/>
        <v/>
      </c>
      <c r="CD235" s="2" t="str">
        <f t="shared" si="198"/>
        <v/>
      </c>
      <c r="CE235" s="2" t="str">
        <f t="shared" si="199"/>
        <v/>
      </c>
      <c r="CF235" s="2" t="str">
        <f t="shared" si="200"/>
        <v/>
      </c>
      <c r="CG235" s="2" t="str">
        <f t="shared" si="201"/>
        <v/>
      </c>
      <c r="CH235" s="2" t="str">
        <f t="shared" si="202"/>
        <v/>
      </c>
      <c r="CI235" s="2" t="str">
        <f t="shared" si="203"/>
        <v/>
      </c>
      <c r="CJ235" s="2" t="str">
        <f t="shared" si="204"/>
        <v/>
      </c>
      <c r="CK235" s="2" t="str">
        <f t="shared" si="205"/>
        <v/>
      </c>
      <c r="CL235" s="2" t="str">
        <f t="shared" si="206"/>
        <v/>
      </c>
      <c r="CM235" s="2" t="str">
        <f t="shared" si="207"/>
        <v/>
      </c>
      <c r="CN235" s="2" t="str">
        <f t="shared" si="208"/>
        <v/>
      </c>
      <c r="CO235" s="2" t="str">
        <f t="shared" si="209"/>
        <v/>
      </c>
      <c r="CP235" s="2" t="str">
        <f t="shared" si="210"/>
        <v/>
      </c>
      <c r="CQ235" s="2" t="str">
        <f t="shared" si="211"/>
        <v/>
      </c>
      <c r="CR235" s="2" t="str">
        <f t="shared" si="212"/>
        <v/>
      </c>
      <c r="CS235" s="2" t="str">
        <f t="shared" si="213"/>
        <v/>
      </c>
      <c r="CT235" s="2" t="str">
        <f t="shared" si="214"/>
        <v/>
      </c>
      <c r="CU235" s="2" t="str">
        <f t="shared" si="215"/>
        <v/>
      </c>
      <c r="CV235" s="2" t="str">
        <f t="shared" si="216"/>
        <v/>
      </c>
      <c r="CW235" s="2">
        <f t="shared" si="217"/>
        <v>0</v>
      </c>
    </row>
    <row r="236" spans="70:101" x14ac:dyDescent="0.35">
      <c r="BR236" s="3" t="s">
        <v>6325</v>
      </c>
      <c r="BS236" s="2" t="str">
        <f t="shared" si="188"/>
        <v/>
      </c>
      <c r="BT236" s="2" t="str">
        <f t="shared" si="189"/>
        <v/>
      </c>
      <c r="BU236" s="2" t="str">
        <f t="shared" si="190"/>
        <v/>
      </c>
      <c r="BV236" s="2" t="str">
        <f t="shared" si="191"/>
        <v/>
      </c>
      <c r="BW236" s="2" t="str">
        <f t="shared" si="192"/>
        <v/>
      </c>
      <c r="BX236" s="2" t="str">
        <f t="shared" si="193"/>
        <v/>
      </c>
      <c r="BY236" s="2" t="str">
        <f t="shared" si="194"/>
        <v/>
      </c>
      <c r="BZ236" s="2" t="str">
        <f t="shared" si="195"/>
        <v/>
      </c>
      <c r="CA236" s="2" t="str">
        <f t="shared" si="196"/>
        <v/>
      </c>
      <c r="CB236" s="2" t="str">
        <f t="shared" ref="CB236:CB243" si="219">IF($BR236=$AO$20,1,"")</f>
        <v/>
      </c>
      <c r="CC236" s="2" t="str">
        <f t="shared" si="197"/>
        <v/>
      </c>
      <c r="CD236" s="2" t="str">
        <f t="shared" si="198"/>
        <v/>
      </c>
      <c r="CE236" s="2" t="str">
        <f t="shared" si="199"/>
        <v/>
      </c>
      <c r="CF236" s="2" t="str">
        <f t="shared" si="200"/>
        <v/>
      </c>
      <c r="CG236" s="2" t="str">
        <f t="shared" si="201"/>
        <v/>
      </c>
      <c r="CH236" s="2" t="str">
        <f t="shared" si="202"/>
        <v/>
      </c>
      <c r="CI236" s="2" t="str">
        <f t="shared" si="203"/>
        <v/>
      </c>
      <c r="CJ236" s="2" t="str">
        <f t="shared" si="204"/>
        <v/>
      </c>
      <c r="CK236" s="2" t="str">
        <f t="shared" si="205"/>
        <v/>
      </c>
      <c r="CL236" s="2" t="str">
        <f t="shared" si="206"/>
        <v/>
      </c>
      <c r="CM236" s="2" t="str">
        <f t="shared" si="207"/>
        <v/>
      </c>
      <c r="CN236" s="2" t="str">
        <f t="shared" si="208"/>
        <v/>
      </c>
      <c r="CO236" s="2" t="str">
        <f t="shared" si="209"/>
        <v/>
      </c>
      <c r="CP236" s="2" t="str">
        <f t="shared" si="210"/>
        <v/>
      </c>
      <c r="CQ236" s="2" t="str">
        <f t="shared" si="211"/>
        <v/>
      </c>
      <c r="CR236" s="2" t="str">
        <f t="shared" si="212"/>
        <v/>
      </c>
      <c r="CS236" s="2" t="str">
        <f t="shared" si="213"/>
        <v/>
      </c>
      <c r="CT236" s="2" t="str">
        <f t="shared" si="214"/>
        <v/>
      </c>
      <c r="CU236" s="2" t="str">
        <f t="shared" si="215"/>
        <v/>
      </c>
      <c r="CV236" s="2" t="str">
        <f t="shared" si="216"/>
        <v/>
      </c>
      <c r="CW236" s="2">
        <f t="shared" si="217"/>
        <v>0</v>
      </c>
    </row>
    <row r="237" spans="70:101" x14ac:dyDescent="0.35">
      <c r="BR237" s="3" t="s">
        <v>6326</v>
      </c>
      <c r="BS237" s="2" t="str">
        <f t="shared" si="188"/>
        <v/>
      </c>
      <c r="BT237" s="2" t="str">
        <f t="shared" si="189"/>
        <v/>
      </c>
      <c r="BU237" s="2" t="str">
        <f t="shared" si="190"/>
        <v/>
      </c>
      <c r="BV237" s="2" t="str">
        <f t="shared" si="191"/>
        <v/>
      </c>
      <c r="BW237" s="2" t="str">
        <f t="shared" si="192"/>
        <v/>
      </c>
      <c r="BX237" s="2" t="str">
        <f t="shared" si="193"/>
        <v/>
      </c>
      <c r="BY237" s="2" t="str">
        <f t="shared" si="194"/>
        <v/>
      </c>
      <c r="BZ237" s="2" t="str">
        <f t="shared" si="195"/>
        <v/>
      </c>
      <c r="CA237" s="2" t="str">
        <f t="shared" si="196"/>
        <v/>
      </c>
      <c r="CB237" s="2" t="str">
        <f t="shared" si="219"/>
        <v/>
      </c>
      <c r="CC237" s="2" t="str">
        <f t="shared" si="197"/>
        <v/>
      </c>
      <c r="CD237" s="2" t="str">
        <f t="shared" si="198"/>
        <v/>
      </c>
      <c r="CE237" s="2" t="str">
        <f t="shared" si="199"/>
        <v/>
      </c>
      <c r="CF237" s="2" t="str">
        <f t="shared" si="200"/>
        <v/>
      </c>
      <c r="CG237" s="2" t="str">
        <f t="shared" si="201"/>
        <v/>
      </c>
      <c r="CH237" s="2" t="str">
        <f t="shared" si="202"/>
        <v/>
      </c>
      <c r="CI237" s="2" t="str">
        <f t="shared" si="203"/>
        <v/>
      </c>
      <c r="CJ237" s="2" t="str">
        <f t="shared" si="204"/>
        <v/>
      </c>
      <c r="CK237" s="2" t="str">
        <f t="shared" si="205"/>
        <v/>
      </c>
      <c r="CL237" s="2" t="str">
        <f t="shared" si="206"/>
        <v/>
      </c>
      <c r="CM237" s="2" t="str">
        <f t="shared" si="207"/>
        <v/>
      </c>
      <c r="CN237" s="2" t="str">
        <f t="shared" si="208"/>
        <v/>
      </c>
      <c r="CO237" s="2" t="str">
        <f t="shared" si="209"/>
        <v/>
      </c>
      <c r="CP237" s="2" t="str">
        <f t="shared" si="210"/>
        <v/>
      </c>
      <c r="CQ237" s="2" t="str">
        <f t="shared" si="211"/>
        <v/>
      </c>
      <c r="CR237" s="2" t="str">
        <f t="shared" si="212"/>
        <v/>
      </c>
      <c r="CS237" s="2" t="str">
        <f t="shared" si="213"/>
        <v/>
      </c>
      <c r="CT237" s="2" t="str">
        <f t="shared" si="214"/>
        <v/>
      </c>
      <c r="CU237" s="2" t="str">
        <f t="shared" si="215"/>
        <v/>
      </c>
      <c r="CV237" s="2" t="str">
        <f t="shared" si="216"/>
        <v/>
      </c>
      <c r="CW237" s="2">
        <f t="shared" si="217"/>
        <v>0</v>
      </c>
    </row>
    <row r="238" spans="70:101" x14ac:dyDescent="0.35">
      <c r="BR238" s="3" t="s">
        <v>6327</v>
      </c>
      <c r="BS238" s="2" t="str">
        <f t="shared" si="188"/>
        <v/>
      </c>
      <c r="BT238" s="2" t="str">
        <f t="shared" si="189"/>
        <v/>
      </c>
      <c r="BU238" s="2" t="str">
        <f t="shared" si="190"/>
        <v/>
      </c>
      <c r="BV238" s="2" t="str">
        <f t="shared" si="191"/>
        <v/>
      </c>
      <c r="BW238" s="2" t="str">
        <f t="shared" si="192"/>
        <v/>
      </c>
      <c r="BX238" s="2" t="str">
        <f t="shared" si="193"/>
        <v/>
      </c>
      <c r="BY238" s="2" t="str">
        <f t="shared" si="194"/>
        <v/>
      </c>
      <c r="BZ238" s="2" t="str">
        <f t="shared" si="195"/>
        <v/>
      </c>
      <c r="CA238" s="2" t="str">
        <f t="shared" si="196"/>
        <v/>
      </c>
      <c r="CB238" s="2" t="str">
        <f t="shared" si="219"/>
        <v/>
      </c>
      <c r="CC238" s="2" t="str">
        <f t="shared" si="197"/>
        <v/>
      </c>
      <c r="CD238" s="2" t="str">
        <f t="shared" si="198"/>
        <v/>
      </c>
      <c r="CE238" s="2" t="str">
        <f t="shared" si="199"/>
        <v/>
      </c>
      <c r="CF238" s="2" t="str">
        <f t="shared" si="200"/>
        <v/>
      </c>
      <c r="CG238" s="2" t="str">
        <f t="shared" si="201"/>
        <v/>
      </c>
      <c r="CH238" s="2" t="str">
        <f t="shared" si="202"/>
        <v/>
      </c>
      <c r="CI238" s="2" t="str">
        <f t="shared" si="203"/>
        <v/>
      </c>
      <c r="CJ238" s="2" t="str">
        <f t="shared" si="204"/>
        <v/>
      </c>
      <c r="CK238" s="2" t="str">
        <f t="shared" si="205"/>
        <v/>
      </c>
      <c r="CL238" s="2" t="str">
        <f t="shared" si="206"/>
        <v/>
      </c>
      <c r="CM238" s="2" t="str">
        <f t="shared" si="207"/>
        <v/>
      </c>
      <c r="CN238" s="2" t="str">
        <f t="shared" si="208"/>
        <v/>
      </c>
      <c r="CO238" s="2" t="str">
        <f t="shared" si="209"/>
        <v/>
      </c>
      <c r="CP238" s="2" t="str">
        <f t="shared" si="210"/>
        <v/>
      </c>
      <c r="CQ238" s="2" t="str">
        <f t="shared" si="211"/>
        <v/>
      </c>
      <c r="CR238" s="2" t="str">
        <f t="shared" si="212"/>
        <v/>
      </c>
      <c r="CS238" s="2" t="str">
        <f t="shared" si="213"/>
        <v/>
      </c>
      <c r="CT238" s="2" t="str">
        <f t="shared" si="214"/>
        <v/>
      </c>
      <c r="CU238" s="2" t="str">
        <f t="shared" si="215"/>
        <v/>
      </c>
      <c r="CV238" s="2" t="str">
        <f t="shared" si="216"/>
        <v/>
      </c>
      <c r="CW238" s="2">
        <f t="shared" si="217"/>
        <v>0</v>
      </c>
    </row>
    <row r="239" spans="70:101" x14ac:dyDescent="0.35">
      <c r="BR239" s="3" t="s">
        <v>6328</v>
      </c>
      <c r="BS239" s="2" t="str">
        <f t="shared" si="188"/>
        <v/>
      </c>
      <c r="BT239" s="2" t="str">
        <f t="shared" si="189"/>
        <v/>
      </c>
      <c r="BU239" s="2" t="str">
        <f t="shared" si="190"/>
        <v/>
      </c>
      <c r="BV239" s="2" t="str">
        <f t="shared" si="191"/>
        <v/>
      </c>
      <c r="BW239" s="2" t="str">
        <f t="shared" si="192"/>
        <v/>
      </c>
      <c r="BX239" s="2" t="str">
        <f t="shared" si="193"/>
        <v/>
      </c>
      <c r="BY239" s="2" t="str">
        <f t="shared" si="194"/>
        <v/>
      </c>
      <c r="BZ239" s="2" t="str">
        <f t="shared" si="195"/>
        <v/>
      </c>
      <c r="CA239" s="2" t="str">
        <f t="shared" si="196"/>
        <v/>
      </c>
      <c r="CB239" s="2" t="str">
        <f t="shared" si="219"/>
        <v/>
      </c>
      <c r="CC239" s="2" t="str">
        <f t="shared" si="197"/>
        <v/>
      </c>
      <c r="CD239" s="2" t="str">
        <f t="shared" si="198"/>
        <v/>
      </c>
      <c r="CE239" s="2" t="str">
        <f t="shared" si="199"/>
        <v/>
      </c>
      <c r="CF239" s="2" t="str">
        <f t="shared" si="200"/>
        <v/>
      </c>
      <c r="CG239" s="2" t="str">
        <f t="shared" si="201"/>
        <v/>
      </c>
      <c r="CH239" s="2" t="str">
        <f t="shared" si="202"/>
        <v/>
      </c>
      <c r="CI239" s="2" t="str">
        <f t="shared" si="203"/>
        <v/>
      </c>
      <c r="CJ239" s="2" t="str">
        <f t="shared" si="204"/>
        <v/>
      </c>
      <c r="CK239" s="2" t="str">
        <f t="shared" si="205"/>
        <v/>
      </c>
      <c r="CL239" s="2" t="str">
        <f t="shared" si="206"/>
        <v/>
      </c>
      <c r="CM239" s="2" t="str">
        <f t="shared" si="207"/>
        <v/>
      </c>
      <c r="CN239" s="2" t="str">
        <f t="shared" si="208"/>
        <v/>
      </c>
      <c r="CO239" s="2" t="str">
        <f t="shared" si="209"/>
        <v/>
      </c>
      <c r="CP239" s="2" t="str">
        <f t="shared" si="210"/>
        <v/>
      </c>
      <c r="CQ239" s="2" t="str">
        <f t="shared" si="211"/>
        <v/>
      </c>
      <c r="CR239" s="2" t="str">
        <f t="shared" si="212"/>
        <v/>
      </c>
      <c r="CS239" s="2" t="str">
        <f t="shared" si="213"/>
        <v/>
      </c>
      <c r="CT239" s="2" t="str">
        <f t="shared" si="214"/>
        <v/>
      </c>
      <c r="CU239" s="2" t="str">
        <f t="shared" si="215"/>
        <v/>
      </c>
      <c r="CV239" s="2" t="str">
        <f t="shared" si="216"/>
        <v/>
      </c>
      <c r="CW239" s="2">
        <f t="shared" si="217"/>
        <v>0</v>
      </c>
    </row>
    <row r="240" spans="70:101" x14ac:dyDescent="0.35">
      <c r="BR240" s="3" t="s">
        <v>6329</v>
      </c>
      <c r="BS240" s="2" t="str">
        <f t="shared" si="188"/>
        <v/>
      </c>
      <c r="BT240" s="2" t="str">
        <f t="shared" si="189"/>
        <v/>
      </c>
      <c r="BU240" s="2" t="str">
        <f t="shared" si="190"/>
        <v/>
      </c>
      <c r="BV240" s="2" t="str">
        <f t="shared" si="191"/>
        <v/>
      </c>
      <c r="BW240" s="2" t="str">
        <f t="shared" si="192"/>
        <v/>
      </c>
      <c r="BX240" s="2" t="str">
        <f t="shared" si="193"/>
        <v/>
      </c>
      <c r="BY240" s="2" t="str">
        <f t="shared" si="194"/>
        <v/>
      </c>
      <c r="BZ240" s="2" t="str">
        <f t="shared" si="195"/>
        <v/>
      </c>
      <c r="CA240" s="2" t="str">
        <f t="shared" si="196"/>
        <v/>
      </c>
      <c r="CB240" s="2" t="str">
        <f t="shared" si="219"/>
        <v/>
      </c>
      <c r="CC240" s="2" t="str">
        <f t="shared" si="197"/>
        <v/>
      </c>
      <c r="CD240" s="2" t="str">
        <f t="shared" si="198"/>
        <v/>
      </c>
      <c r="CE240" s="2" t="str">
        <f t="shared" si="199"/>
        <v/>
      </c>
      <c r="CF240" s="2" t="str">
        <f t="shared" si="200"/>
        <v/>
      </c>
      <c r="CG240" s="2" t="str">
        <f t="shared" si="201"/>
        <v/>
      </c>
      <c r="CH240" s="2" t="str">
        <f t="shared" si="202"/>
        <v/>
      </c>
      <c r="CI240" s="2" t="str">
        <f t="shared" si="203"/>
        <v/>
      </c>
      <c r="CJ240" s="2" t="str">
        <f t="shared" si="204"/>
        <v/>
      </c>
      <c r="CK240" s="2" t="str">
        <f t="shared" si="205"/>
        <v/>
      </c>
      <c r="CL240" s="2" t="str">
        <f t="shared" si="206"/>
        <v/>
      </c>
      <c r="CM240" s="2" t="str">
        <f t="shared" si="207"/>
        <v/>
      </c>
      <c r="CN240" s="2" t="str">
        <f t="shared" si="208"/>
        <v/>
      </c>
      <c r="CO240" s="2" t="str">
        <f t="shared" si="209"/>
        <v/>
      </c>
      <c r="CP240" s="2" t="str">
        <f t="shared" si="210"/>
        <v/>
      </c>
      <c r="CQ240" s="2" t="str">
        <f t="shared" si="211"/>
        <v/>
      </c>
      <c r="CR240" s="2" t="str">
        <f t="shared" si="212"/>
        <v/>
      </c>
      <c r="CS240" s="2" t="str">
        <f t="shared" si="213"/>
        <v/>
      </c>
      <c r="CT240" s="2" t="str">
        <f t="shared" si="214"/>
        <v/>
      </c>
      <c r="CU240" s="2" t="str">
        <f t="shared" si="215"/>
        <v/>
      </c>
      <c r="CV240" s="2" t="str">
        <f t="shared" si="216"/>
        <v/>
      </c>
      <c r="CW240" s="2">
        <f t="shared" si="217"/>
        <v>0</v>
      </c>
    </row>
    <row r="241" spans="70:101" x14ac:dyDescent="0.35">
      <c r="BR241" s="3" t="s">
        <v>6330</v>
      </c>
      <c r="BS241" s="2" t="str">
        <f t="shared" si="188"/>
        <v/>
      </c>
      <c r="BT241" s="2" t="str">
        <f t="shared" si="189"/>
        <v/>
      </c>
      <c r="BU241" s="2" t="str">
        <f t="shared" si="190"/>
        <v/>
      </c>
      <c r="BV241" s="2" t="str">
        <f t="shared" si="191"/>
        <v/>
      </c>
      <c r="BW241" s="2" t="str">
        <f t="shared" si="192"/>
        <v/>
      </c>
      <c r="BX241" s="2" t="str">
        <f t="shared" si="193"/>
        <v/>
      </c>
      <c r="BY241" s="2" t="str">
        <f t="shared" si="194"/>
        <v/>
      </c>
      <c r="BZ241" s="2" t="str">
        <f t="shared" si="195"/>
        <v/>
      </c>
      <c r="CA241" s="2" t="str">
        <f t="shared" si="196"/>
        <v/>
      </c>
      <c r="CB241" s="2" t="str">
        <f t="shared" si="219"/>
        <v/>
      </c>
      <c r="CC241" s="2" t="str">
        <f t="shared" si="197"/>
        <v/>
      </c>
      <c r="CD241" s="2" t="str">
        <f t="shared" si="198"/>
        <v/>
      </c>
      <c r="CE241" s="2" t="str">
        <f t="shared" si="199"/>
        <v/>
      </c>
      <c r="CF241" s="2" t="str">
        <f t="shared" si="200"/>
        <v/>
      </c>
      <c r="CG241" s="2" t="str">
        <f t="shared" si="201"/>
        <v/>
      </c>
      <c r="CH241" s="2" t="str">
        <f t="shared" si="202"/>
        <v/>
      </c>
      <c r="CI241" s="2" t="str">
        <f t="shared" si="203"/>
        <v/>
      </c>
      <c r="CJ241" s="2" t="str">
        <f t="shared" si="204"/>
        <v/>
      </c>
      <c r="CK241" s="2" t="str">
        <f t="shared" si="205"/>
        <v/>
      </c>
      <c r="CL241" s="2" t="str">
        <f t="shared" si="206"/>
        <v/>
      </c>
      <c r="CM241" s="2" t="str">
        <f t="shared" si="207"/>
        <v/>
      </c>
      <c r="CN241" s="2" t="str">
        <f t="shared" si="208"/>
        <v/>
      </c>
      <c r="CO241" s="2" t="str">
        <f t="shared" si="209"/>
        <v/>
      </c>
      <c r="CP241" s="2" t="str">
        <f t="shared" si="210"/>
        <v/>
      </c>
      <c r="CQ241" s="2" t="str">
        <f t="shared" si="211"/>
        <v/>
      </c>
      <c r="CR241" s="2" t="str">
        <f t="shared" si="212"/>
        <v/>
      </c>
      <c r="CS241" s="2" t="str">
        <f t="shared" si="213"/>
        <v/>
      </c>
      <c r="CT241" s="2" t="str">
        <f t="shared" si="214"/>
        <v/>
      </c>
      <c r="CU241" s="2" t="str">
        <f t="shared" si="215"/>
        <v/>
      </c>
      <c r="CV241" s="2" t="str">
        <f t="shared" si="216"/>
        <v/>
      </c>
      <c r="CW241" s="2">
        <f t="shared" si="217"/>
        <v>0</v>
      </c>
    </row>
    <row r="242" spans="70:101" x14ac:dyDescent="0.35">
      <c r="BR242" s="3" t="s">
        <v>6331</v>
      </c>
      <c r="BS242" s="2" t="str">
        <f t="shared" si="188"/>
        <v/>
      </c>
      <c r="BT242" s="2" t="str">
        <f t="shared" si="189"/>
        <v/>
      </c>
      <c r="BU242" s="2" t="str">
        <f t="shared" si="190"/>
        <v/>
      </c>
      <c r="BV242" s="2" t="str">
        <f t="shared" si="191"/>
        <v/>
      </c>
      <c r="BW242" s="2" t="str">
        <f t="shared" si="192"/>
        <v/>
      </c>
      <c r="BX242" s="2" t="str">
        <f t="shared" si="193"/>
        <v/>
      </c>
      <c r="BY242" s="2" t="str">
        <f t="shared" si="194"/>
        <v/>
      </c>
      <c r="BZ242" s="2" t="str">
        <f t="shared" si="195"/>
        <v/>
      </c>
      <c r="CA242" s="2" t="str">
        <f t="shared" si="196"/>
        <v/>
      </c>
      <c r="CB242" s="2" t="str">
        <f t="shared" si="219"/>
        <v/>
      </c>
      <c r="CC242" s="2" t="str">
        <f t="shared" si="197"/>
        <v/>
      </c>
      <c r="CD242" s="2" t="str">
        <f t="shared" si="198"/>
        <v/>
      </c>
      <c r="CE242" s="2" t="str">
        <f t="shared" si="199"/>
        <v/>
      </c>
      <c r="CF242" s="2" t="str">
        <f t="shared" si="200"/>
        <v/>
      </c>
      <c r="CG242" s="2" t="str">
        <f t="shared" si="201"/>
        <v/>
      </c>
      <c r="CH242" s="2" t="str">
        <f t="shared" si="202"/>
        <v/>
      </c>
      <c r="CI242" s="2" t="str">
        <f t="shared" si="203"/>
        <v/>
      </c>
      <c r="CJ242" s="2" t="str">
        <f t="shared" si="204"/>
        <v/>
      </c>
      <c r="CK242" s="2" t="str">
        <f t="shared" si="205"/>
        <v/>
      </c>
      <c r="CL242" s="2" t="str">
        <f t="shared" si="206"/>
        <v/>
      </c>
      <c r="CM242" s="2" t="str">
        <f t="shared" si="207"/>
        <v/>
      </c>
      <c r="CN242" s="2" t="str">
        <f t="shared" si="208"/>
        <v/>
      </c>
      <c r="CO242" s="2" t="str">
        <f t="shared" si="209"/>
        <v/>
      </c>
      <c r="CP242" s="2" t="str">
        <f t="shared" si="210"/>
        <v/>
      </c>
      <c r="CQ242" s="2" t="str">
        <f t="shared" si="211"/>
        <v/>
      </c>
      <c r="CR242" s="2" t="str">
        <f t="shared" si="212"/>
        <v/>
      </c>
      <c r="CS242" s="2" t="str">
        <f t="shared" si="213"/>
        <v/>
      </c>
      <c r="CT242" s="2" t="str">
        <f t="shared" si="214"/>
        <v/>
      </c>
      <c r="CU242" s="2" t="str">
        <f t="shared" si="215"/>
        <v/>
      </c>
      <c r="CV242" s="2" t="str">
        <f t="shared" si="216"/>
        <v/>
      </c>
      <c r="CW242" s="2">
        <f t="shared" si="217"/>
        <v>0</v>
      </c>
    </row>
    <row r="243" spans="70:101" x14ac:dyDescent="0.35">
      <c r="BR243" s="3" t="s">
        <v>6332</v>
      </c>
      <c r="BS243" s="2" t="str">
        <f t="shared" si="188"/>
        <v/>
      </c>
      <c r="BT243" s="2" t="str">
        <f t="shared" si="189"/>
        <v/>
      </c>
      <c r="BU243" s="2" t="str">
        <f t="shared" si="190"/>
        <v/>
      </c>
      <c r="BV243" s="2" t="str">
        <f t="shared" si="191"/>
        <v/>
      </c>
      <c r="BW243" s="2" t="str">
        <f t="shared" si="192"/>
        <v/>
      </c>
      <c r="BX243" s="2" t="str">
        <f t="shared" si="193"/>
        <v/>
      </c>
      <c r="BY243" s="2" t="str">
        <f t="shared" si="194"/>
        <v/>
      </c>
      <c r="BZ243" s="2" t="str">
        <f t="shared" si="195"/>
        <v/>
      </c>
      <c r="CA243" s="2" t="str">
        <f t="shared" si="196"/>
        <v/>
      </c>
      <c r="CB243" s="2" t="str">
        <f t="shared" si="219"/>
        <v/>
      </c>
      <c r="CC243" s="2" t="str">
        <f t="shared" si="197"/>
        <v/>
      </c>
      <c r="CD243" s="2" t="str">
        <f t="shared" si="198"/>
        <v/>
      </c>
      <c r="CE243" s="2" t="str">
        <f t="shared" si="199"/>
        <v/>
      </c>
      <c r="CF243" s="2" t="str">
        <f t="shared" si="200"/>
        <v/>
      </c>
      <c r="CG243" s="2" t="str">
        <f t="shared" si="201"/>
        <v/>
      </c>
      <c r="CH243" s="2" t="str">
        <f t="shared" si="202"/>
        <v/>
      </c>
      <c r="CI243" s="2" t="str">
        <f t="shared" si="203"/>
        <v/>
      </c>
      <c r="CJ243" s="2" t="str">
        <f t="shared" si="204"/>
        <v/>
      </c>
      <c r="CK243" s="2" t="str">
        <f t="shared" si="205"/>
        <v/>
      </c>
      <c r="CL243" s="2" t="str">
        <f t="shared" si="206"/>
        <v/>
      </c>
      <c r="CM243" s="2" t="str">
        <f t="shared" si="207"/>
        <v/>
      </c>
      <c r="CN243" s="2" t="str">
        <f t="shared" si="208"/>
        <v/>
      </c>
      <c r="CO243" s="2" t="str">
        <f t="shared" si="209"/>
        <v/>
      </c>
      <c r="CP243" s="2" t="str">
        <f t="shared" si="210"/>
        <v/>
      </c>
      <c r="CQ243" s="2" t="str">
        <f t="shared" si="211"/>
        <v/>
      </c>
      <c r="CR243" s="2" t="str">
        <f t="shared" si="212"/>
        <v/>
      </c>
      <c r="CS243" s="2" t="str">
        <f t="shared" si="213"/>
        <v/>
      </c>
      <c r="CT243" s="2" t="str">
        <f t="shared" si="214"/>
        <v/>
      </c>
      <c r="CU243" s="2" t="str">
        <f t="shared" si="215"/>
        <v/>
      </c>
      <c r="CV243" s="2" t="str">
        <f t="shared" si="216"/>
        <v/>
      </c>
      <c r="CW243" s="2">
        <f t="shared" si="217"/>
        <v>0</v>
      </c>
    </row>
    <row r="244" spans="70:101" x14ac:dyDescent="0.35">
      <c r="BR244" s="3"/>
    </row>
    <row r="245" spans="70:101" x14ac:dyDescent="0.35">
      <c r="BR245" s="3"/>
    </row>
    <row r="246" spans="70:101" x14ac:dyDescent="0.35">
      <c r="BR246" s="3"/>
    </row>
    <row r="247" spans="70:101" x14ac:dyDescent="0.35">
      <c r="BR247" s="3"/>
    </row>
    <row r="248" spans="70:101" x14ac:dyDescent="0.35">
      <c r="BR248" s="3"/>
    </row>
    <row r="249" spans="70:101" x14ac:dyDescent="0.35">
      <c r="BR249" s="3"/>
    </row>
    <row r="250" spans="70:101" x14ac:dyDescent="0.35">
      <c r="BR250" s="3"/>
    </row>
    <row r="251" spans="70:101" x14ac:dyDescent="0.35">
      <c r="BR251" s="3"/>
    </row>
    <row r="252" spans="70:101" x14ac:dyDescent="0.35">
      <c r="BR252" s="3"/>
    </row>
    <row r="253" spans="70:101" x14ac:dyDescent="0.35">
      <c r="BR253" s="3"/>
    </row>
    <row r="254" spans="70:101" x14ac:dyDescent="0.35">
      <c r="BR254" s="3"/>
    </row>
    <row r="255" spans="70:101" x14ac:dyDescent="0.35">
      <c r="BR255" s="3"/>
    </row>
  </sheetData>
  <sheetProtection algorithmName="SHA-512" hashValue="4A5OsTucVuQf8on5MYBu8k7Nctnb6YBsBDhucv5hozHhyC20ZOLcoRm4GeXJvrbph+qk4Y42i91eD8v/UtUoGQ==" saltValue="fWNKzHUDpFpqw7JDQ0I0tg==" spinCount="100000" sheet="1" selectLockedCells="1"/>
  <mergeCells count="12">
    <mergeCell ref="D11:D12"/>
    <mergeCell ref="P7:R7"/>
    <mergeCell ref="E4:M4"/>
    <mergeCell ref="CY197:CZ197"/>
    <mergeCell ref="AK9:AN9"/>
    <mergeCell ref="BY5:CF6"/>
    <mergeCell ref="E5:M5"/>
    <mergeCell ref="P2:T2"/>
    <mergeCell ref="P3:T3"/>
    <mergeCell ref="P4:T4"/>
    <mergeCell ref="P5:T5"/>
    <mergeCell ref="P6:R6"/>
  </mergeCells>
  <phoneticPr fontId="13" type="noConversion"/>
  <conditionalFormatting sqref="E5">
    <cfRule type="expression" dxfId="37" priority="686">
      <formula>IF($B$5&lt;&gt;$B$4,TRUE,FALSE)</formula>
    </cfRule>
  </conditionalFormatting>
  <conditionalFormatting sqref="I11:V39 N13:N40 N14:P40 M40:P40 T12:V40 P12:P40">
    <cfRule type="expression" dxfId="36" priority="689">
      <formula>IF(AND($F11="Público",$AE$11&gt;0,$AF11&lt;0),TRUE,FALSE)</formula>
    </cfRule>
  </conditionalFormatting>
  <conditionalFormatting sqref="I11:V40">
    <cfRule type="expression" dxfId="35" priority="694">
      <formula>IF(AND($F11="Público",$X$11&gt;0,$AB11&lt;0),TRUE,FALSE)</formula>
    </cfRule>
  </conditionalFormatting>
  <conditionalFormatting sqref="I11:AN40">
    <cfRule type="expression" dxfId="34" priority="697">
      <formula>ROW()-10-$D$11&lt;=0</formula>
    </cfRule>
  </conditionalFormatting>
  <conditionalFormatting sqref="M11:M40">
    <cfRule type="expression" dxfId="33" priority="6">
      <formula>IF($L11="",TRUE,FALSE)</formula>
    </cfRule>
  </conditionalFormatting>
  <conditionalFormatting sqref="O12:O40">
    <cfRule type="expression" dxfId="32" priority="21">
      <formula>IF($O12="",FALSE,IF($O12&lt;&gt;$O$11,TRUE,FALSE))</formula>
    </cfRule>
  </conditionalFormatting>
  <conditionalFormatting sqref="P2">
    <cfRule type="expression" dxfId="31" priority="572">
      <formula>IF(AND($J11="AE",$AV$11&gt;4),TRUE,IF(AND($J11="ENA",$AV$11&gt;2),TRUE,FALSE))</formula>
    </cfRule>
  </conditionalFormatting>
  <conditionalFormatting sqref="P3">
    <cfRule type="expression" dxfId="30" priority="429">
      <formula>IF($BG$11=TRUE,TRUE,FALSE)</formula>
    </cfRule>
  </conditionalFormatting>
  <conditionalFormatting sqref="P4">
    <cfRule type="expression" dxfId="29" priority="644">
      <formula>IF($BB$11&gt;=1,TRUE,FALSE)</formula>
    </cfRule>
  </conditionalFormatting>
  <conditionalFormatting sqref="P5">
    <cfRule type="expression" dxfId="28" priority="643">
      <formula>IF($AS$11&gt;=2,TRUE,FALSE)</formula>
    </cfRule>
  </conditionalFormatting>
  <conditionalFormatting sqref="P6">
    <cfRule type="expression" dxfId="27" priority="9">
      <formula>IF(AND($F11="Público",$X$11&gt;0,$AD$11=TRUE),TRUE,FALSE)</formula>
    </cfRule>
  </conditionalFormatting>
  <conditionalFormatting sqref="P7">
    <cfRule type="expression" dxfId="26" priority="688">
      <formula>IF(AND($F11="Público",$AE$11&gt;0,$AH$11=TRUE),TRUE,FALSE)</formula>
    </cfRule>
  </conditionalFormatting>
  <conditionalFormatting sqref="P8:R8">
    <cfRule type="expression" dxfId="25" priority="16">
      <formula>IF($BE$11&gt;0,TRUE,FALSE)</formula>
    </cfRule>
  </conditionalFormatting>
  <conditionalFormatting sqref="Q11:Q40">
    <cfRule type="containsText" dxfId="24" priority="7" operator="containsText" text="DE Escola Ativa">
      <formula>NOT(ISERROR(SEARCH("DE Escola Ativa",Q11)))</formula>
    </cfRule>
    <cfRule type="expression" dxfId="23" priority="672">
      <formula>IF($AU11=TRUE,TRUE,FALSE)</formula>
    </cfRule>
    <cfRule type="expression" dxfId="22" priority="673">
      <formula>IF(AND(OR($Q11="DE Comunidade",$Q11="DE Escola Ativa",$Q11="DE Sobre Rodas"),$BG$11=TRUE),TRUE,FALSE)</formula>
    </cfRule>
    <cfRule type="expression" dxfId="21" priority="674">
      <formula>IF(AND($Q11&lt;&gt;"Desportos Gímnicos - Ginástica",$AR11=TRUE),TRUE,FALSE)</formula>
    </cfRule>
    <cfRule type="expression" dxfId="20" priority="675">
      <formula>IF($BA11=TRUE,TRUE,FALSE)</formula>
    </cfRule>
  </conditionalFormatting>
  <conditionalFormatting sqref="R11:R40">
    <cfRule type="expression" dxfId="19" priority="4">
      <formula>IF(AND($BK11=FALSE,$BL11=TRUE),TRUE,FALSE)</formula>
    </cfRule>
    <cfRule type="expression" dxfId="18" priority="14">
      <formula>IF($R11&lt;&gt;"",TRUE,FALSE)</formula>
    </cfRule>
    <cfRule type="expression" dxfId="17" priority="15">
      <formula>IF(OR($Q11="Desportos Gímnicos - Ginástica",$Q11="Desportos Adaptados (Monomodalidade)"),TRUE,FALSE)</formula>
    </cfRule>
    <cfRule type="expression" dxfId="16" priority="681">
      <formula>IF($Q11="Desportos Gímnicos - Ginástica",IF(OR($CX$198=TRUE,$CX$197=TRUE),TRUE,FALSE))</formula>
    </cfRule>
    <cfRule type="notContainsBlanks" dxfId="15" priority="682">
      <formula>LEN(TRIM(R11))&gt;0</formula>
    </cfRule>
    <cfRule type="expression" dxfId="14" priority="683">
      <formula>IF($AW11=TRUE,TRUE,FALSE)</formula>
    </cfRule>
    <cfRule type="expression" dxfId="13" priority="684">
      <formula>IF($R11&lt;&gt;"",TRUE,FALSE)</formula>
    </cfRule>
    <cfRule type="expression" dxfId="12" priority="685">
      <formula>IF(OR($Q11="Desportos Adaptados",$Q11="Ginástica"),TRUE,FALSE)</formula>
    </cfRule>
  </conditionalFormatting>
  <conditionalFormatting sqref="AK11:AM40">
    <cfRule type="beginsWith" dxfId="11" priority="1" operator="beginsWith" text="Favorável">
      <formula>LEFT(AK11,LEN("Favorável"))="Favorável"</formula>
    </cfRule>
    <cfRule type="beginsWith" dxfId="10" priority="2" operator="beginsWith" text="Não">
      <formula>LEFT(AK11,LEN("Não"))="Não"</formula>
    </cfRule>
  </conditionalFormatting>
  <dataValidations xWindow="713" yWindow="1007" count="10">
    <dataValidation type="list" allowBlank="1" showInputMessage="1" showErrorMessage="1" sqref="BH41:BL41 Q11:Q41" xr:uid="{A1A38C5E-109E-4166-B4AC-EB239EC1FE35}">
      <formula1>MODALIDADES</formula1>
    </dataValidation>
    <dataValidation type="list" allowBlank="1" showInputMessage="1" showErrorMessage="1" sqref="AO41:AQ41 BF41:BL41" xr:uid="{55ADB24D-A368-418E-96C9-536A7BCE6D92}">
      <formula1>Género</formula1>
    </dataValidation>
    <dataValidation type="list" allowBlank="1" showInputMessage="1" showErrorMessage="1" sqref="R11:R40" xr:uid="{61D2C7DA-F4C7-4EB5-B9FA-E2278C9B2670}">
      <formula1>INDIRECT($BQ11)</formula1>
    </dataValidation>
    <dataValidation type="list" allowBlank="1" showInputMessage="1" showErrorMessage="1" sqref="S11:S40" xr:uid="{CA11E88A-A3A6-49E9-93DB-D4AF2A510C6F}">
      <formula1>INDIRECT($BN11)</formula1>
    </dataValidation>
    <dataValidation type="list" allowBlank="1" showInputMessage="1" showErrorMessage="1" sqref="E4" xr:uid="{F1B02DF4-DBA3-412B-8E0B-B1EE45E85131}">
      <formula1>DSR</formula1>
    </dataValidation>
    <dataValidation type="list" allowBlank="1" showInputMessage="1" showErrorMessage="1" sqref="M12:M40" xr:uid="{2FC523BF-1F4E-4396-8C93-63044DD8EA42}">
      <formula1>INDIRECT($A$5)</formula1>
    </dataValidation>
    <dataValidation type="list" allowBlank="1" showInputMessage="1" showErrorMessage="1" sqref="E5" xr:uid="{AD83412A-CE6D-4BEC-96D3-0321BB7A52B0}">
      <formula1>INDIRECT($A$4)</formula1>
    </dataValidation>
    <dataValidation type="list" allowBlank="1" showInputMessage="1" showErrorMessage="1" prompt="Pode pesquisar a Escola começando por escrever o nome da mesma." sqref="M11" xr:uid="{75477D71-F814-4E34-98F5-A40996163F39}">
      <formula1>INDIRECT($A$5)</formula1>
    </dataValidation>
    <dataValidation type="list" allowBlank="1" showInputMessage="1" showErrorMessage="1" sqref="AK11:AL40" xr:uid="{6E407BD5-42A1-4B39-9521-09AAF160A0CC}">
      <formula1>Parecer</formula1>
    </dataValidation>
    <dataValidation type="list" allowBlank="1" showInputMessage="1" showErrorMessage="1" sqref="T11:T40" xr:uid="{8966FEB3-FCAB-46EE-ADFD-3C1B06EA16C4}">
      <formula1>INDIRECT($BP11)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59D4-7A8B-41BB-84EF-C047FE65A6FC}">
  <sheetPr codeName="Folha4"/>
  <dimension ref="A1:BU925"/>
  <sheetViews>
    <sheetView topLeftCell="C1" zoomScale="90" zoomScaleNormal="90" workbookViewId="0">
      <selection activeCell="Q64" sqref="Q64"/>
    </sheetView>
  </sheetViews>
  <sheetFormatPr defaultRowHeight="14.5" x14ac:dyDescent="0.35"/>
  <cols>
    <col min="1" max="24" width="8.6328125" style="3" customWidth="1"/>
    <col min="25" max="25" width="22.26953125" customWidth="1"/>
    <col min="26" max="26" width="5.453125" bestFit="1" customWidth="1"/>
    <col min="27" max="27" width="10.7265625" style="5" customWidth="1"/>
    <col min="28" max="28" width="10.1796875" style="2" bestFit="1" customWidth="1"/>
    <col min="29" max="30" width="10.1796875" style="2" customWidth="1"/>
    <col min="31" max="31" width="12.7265625" bestFit="1" customWidth="1"/>
    <col min="32" max="32" width="30.54296875" customWidth="1"/>
    <col min="33" max="33" width="30.54296875" style="2" customWidth="1"/>
    <col min="34" max="34" width="5.26953125" style="2" customWidth="1"/>
    <col min="36" max="36" width="26.26953125" customWidth="1"/>
    <col min="38" max="38" width="12.453125" bestFit="1" customWidth="1"/>
    <col min="39" max="39" width="11.81640625" style="184" customWidth="1"/>
    <col min="40" max="40" width="14.81640625" bestFit="1" customWidth="1"/>
    <col min="42" max="42" width="10" customWidth="1"/>
    <col min="48" max="48" width="17.453125" bestFit="1" customWidth="1"/>
    <col min="49" max="49" width="24.453125" customWidth="1"/>
    <col min="51" max="51" width="5.54296875" customWidth="1"/>
    <col min="52" max="52" width="1.81640625" bestFit="1" customWidth="1"/>
    <col min="55" max="55" width="1.81640625" bestFit="1" customWidth="1"/>
  </cols>
  <sheetData>
    <row r="1" spans="1:57" x14ac:dyDescent="0.35">
      <c r="A1" s="4" t="s">
        <v>6451</v>
      </c>
      <c r="B1" s="4" t="s">
        <v>6450</v>
      </c>
      <c r="C1" s="4" t="s">
        <v>1439</v>
      </c>
      <c r="D1" s="4" t="s">
        <v>534</v>
      </c>
      <c r="E1" s="1" t="s">
        <v>1144</v>
      </c>
      <c r="F1" s="19" t="s">
        <v>6452</v>
      </c>
      <c r="G1" s="1" t="s">
        <v>1246</v>
      </c>
      <c r="H1" s="1" t="s">
        <v>1311</v>
      </c>
      <c r="I1" s="1" t="s">
        <v>1338</v>
      </c>
      <c r="J1" s="1" t="s">
        <v>1381</v>
      </c>
      <c r="K1" s="4" t="s">
        <v>645</v>
      </c>
      <c r="L1" s="4" t="s">
        <v>6453</v>
      </c>
      <c r="M1" s="4" t="s">
        <v>6454</v>
      </c>
      <c r="N1" s="1" t="s">
        <v>874</v>
      </c>
      <c r="O1" s="1" t="s">
        <v>933</v>
      </c>
      <c r="P1" s="1" t="s">
        <v>6455</v>
      </c>
      <c r="Q1" s="1" t="s">
        <v>1094</v>
      </c>
      <c r="R1" s="1" t="s">
        <v>14</v>
      </c>
      <c r="S1" s="1" t="s">
        <v>6456</v>
      </c>
      <c r="T1" s="3" t="s">
        <v>6457</v>
      </c>
      <c r="U1" s="3" t="s">
        <v>8</v>
      </c>
      <c r="V1" s="3" t="s">
        <v>370</v>
      </c>
      <c r="W1" s="3" t="s">
        <v>6458</v>
      </c>
      <c r="X1" s="3" t="s">
        <v>6459</v>
      </c>
      <c r="Y1" s="16" t="s">
        <v>2858</v>
      </c>
      <c r="Z1" s="16"/>
      <c r="AA1" s="16" t="s">
        <v>2866</v>
      </c>
      <c r="AB1" s="16" t="s">
        <v>6437</v>
      </c>
      <c r="AC1" s="16" t="s">
        <v>6580</v>
      </c>
      <c r="AD1" s="157" t="s">
        <v>2</v>
      </c>
      <c r="AE1" s="157" t="s">
        <v>6432</v>
      </c>
      <c r="AF1" s="17"/>
      <c r="AG1" s="16" t="s">
        <v>6439</v>
      </c>
      <c r="AH1" s="16"/>
      <c r="AN1" s="16" t="s">
        <v>4</v>
      </c>
      <c r="AO1" s="18" t="s">
        <v>23</v>
      </c>
      <c r="AP1" s="18" t="s">
        <v>6587</v>
      </c>
      <c r="AQ1" s="16" t="s">
        <v>3</v>
      </c>
      <c r="AR1" s="16" t="s">
        <v>6464</v>
      </c>
      <c r="AS1" s="16" t="s">
        <v>6658</v>
      </c>
      <c r="AT1" s="16" t="s">
        <v>6659</v>
      </c>
      <c r="AU1" s="16" t="s">
        <v>6660</v>
      </c>
      <c r="AV1" s="18" t="s">
        <v>6442</v>
      </c>
      <c r="AW1" s="18" t="s">
        <v>6443</v>
      </c>
      <c r="AX1" s="4" t="s">
        <v>6622</v>
      </c>
      <c r="AY1" s="4" t="s">
        <v>6448</v>
      </c>
      <c r="AZ1" s="4">
        <v>1</v>
      </c>
      <c r="BA1" s="4" t="s">
        <v>1433</v>
      </c>
      <c r="BB1" s="4" t="s">
        <v>6450</v>
      </c>
      <c r="BC1" s="4">
        <v>1</v>
      </c>
      <c r="BE1" t="s">
        <v>6635</v>
      </c>
    </row>
    <row r="2" spans="1:57" x14ac:dyDescent="0.35">
      <c r="A2" s="3" t="s">
        <v>1541</v>
      </c>
      <c r="B2" s="3" t="s">
        <v>1474</v>
      </c>
      <c r="C2" s="3" t="s">
        <v>1506</v>
      </c>
      <c r="D2" s="3" t="s">
        <v>2826</v>
      </c>
      <c r="E2" s="3" t="s">
        <v>2046</v>
      </c>
      <c r="F2" s="3" t="s">
        <v>2082</v>
      </c>
      <c r="G2" s="3" t="s">
        <v>2124</v>
      </c>
      <c r="H2" s="3" t="s">
        <v>6083</v>
      </c>
      <c r="I2" s="3" t="s">
        <v>1341</v>
      </c>
      <c r="J2" s="3" t="s">
        <v>2261</v>
      </c>
      <c r="K2" s="3" t="s">
        <v>2520</v>
      </c>
      <c r="L2" s="3" t="s">
        <v>717</v>
      </c>
      <c r="M2" s="3" t="s">
        <v>2443</v>
      </c>
      <c r="N2" s="3" t="s">
        <v>904</v>
      </c>
      <c r="O2" s="3" t="s">
        <v>976</v>
      </c>
      <c r="P2" s="3" t="s">
        <v>1044</v>
      </c>
      <c r="Q2" s="3" t="s">
        <v>1102</v>
      </c>
      <c r="R2" s="3" t="s">
        <v>132</v>
      </c>
      <c r="S2" s="3" t="s">
        <v>156</v>
      </c>
      <c r="T2" s="3" t="s">
        <v>213</v>
      </c>
      <c r="U2" s="3" t="s">
        <v>1862</v>
      </c>
      <c r="V2" s="4" t="s">
        <v>372</v>
      </c>
      <c r="W2" s="3" t="s">
        <v>468</v>
      </c>
      <c r="X2" s="3" t="s">
        <v>514</v>
      </c>
      <c r="Y2" s="4" t="s">
        <v>31</v>
      </c>
      <c r="Z2" s="4" t="s">
        <v>25</v>
      </c>
      <c r="AA2" s="5" t="s">
        <v>13</v>
      </c>
      <c r="AB2" s="7">
        <v>18</v>
      </c>
      <c r="AC2" s="7">
        <v>1</v>
      </c>
      <c r="AD2" s="157">
        <v>100377</v>
      </c>
      <c r="AE2" s="158">
        <v>27</v>
      </c>
      <c r="AG2" s="2" t="s">
        <v>2867</v>
      </c>
      <c r="AH2" s="2">
        <v>1</v>
      </c>
      <c r="AJ2" t="s">
        <v>31</v>
      </c>
      <c r="AL2" t="s">
        <v>4</v>
      </c>
      <c r="AM2" s="184" t="s">
        <v>3</v>
      </c>
      <c r="AN2" s="5" t="s">
        <v>18</v>
      </c>
      <c r="AO2" t="s">
        <v>23</v>
      </c>
      <c r="AP2" s="5" t="s">
        <v>11</v>
      </c>
      <c r="AQ2" s="5" t="s">
        <v>11</v>
      </c>
      <c r="AR2" s="5" t="s">
        <v>17</v>
      </c>
      <c r="AS2" s="5" t="s">
        <v>11</v>
      </c>
      <c r="AT2" s="5" t="s">
        <v>11</v>
      </c>
      <c r="AU2" s="5" t="s">
        <v>11</v>
      </c>
      <c r="AV2" s="10" t="s">
        <v>31</v>
      </c>
      <c r="AW2" s="14" t="s">
        <v>71</v>
      </c>
      <c r="AX2" s="4" t="s">
        <v>6621</v>
      </c>
      <c r="AY2" s="4" t="s">
        <v>6449</v>
      </c>
      <c r="AZ2" s="4">
        <v>2</v>
      </c>
      <c r="BA2" s="4" t="s">
        <v>1441</v>
      </c>
      <c r="BB2" s="4" t="s">
        <v>6451</v>
      </c>
      <c r="BC2" s="4">
        <v>1</v>
      </c>
      <c r="BE2" t="s">
        <v>6636</v>
      </c>
    </row>
    <row r="3" spans="1:57" x14ac:dyDescent="0.35">
      <c r="A3" s="3" t="s">
        <v>1538</v>
      </c>
      <c r="B3" s="3" t="s">
        <v>2773</v>
      </c>
      <c r="C3" s="3" t="s">
        <v>1453</v>
      </c>
      <c r="D3" s="3" t="s">
        <v>537</v>
      </c>
      <c r="E3" s="3" t="s">
        <v>2047</v>
      </c>
      <c r="F3" s="3" t="s">
        <v>1206</v>
      </c>
      <c r="G3" s="3" t="s">
        <v>2125</v>
      </c>
      <c r="H3" s="3" t="s">
        <v>1314</v>
      </c>
      <c r="I3" s="3" t="s">
        <v>1346</v>
      </c>
      <c r="J3" s="3" t="s">
        <v>1413</v>
      </c>
      <c r="K3" s="3" t="s">
        <v>651</v>
      </c>
      <c r="L3" s="3" t="s">
        <v>749</v>
      </c>
      <c r="M3" s="3" t="s">
        <v>861</v>
      </c>
      <c r="N3" s="3" t="s">
        <v>878</v>
      </c>
      <c r="O3" s="3" t="s">
        <v>934</v>
      </c>
      <c r="P3" s="3" t="s">
        <v>1060</v>
      </c>
      <c r="Q3" s="3" t="s">
        <v>1108</v>
      </c>
      <c r="R3" s="3" t="s">
        <v>147</v>
      </c>
      <c r="S3" s="3" t="s">
        <v>158</v>
      </c>
      <c r="T3" s="3" t="s">
        <v>203</v>
      </c>
      <c r="U3" s="3" t="s">
        <v>325</v>
      </c>
      <c r="V3" s="4" t="s">
        <v>399</v>
      </c>
      <c r="W3" s="3" t="s">
        <v>456</v>
      </c>
      <c r="X3" s="3" t="s">
        <v>520</v>
      </c>
      <c r="Y3" s="4" t="s">
        <v>2867</v>
      </c>
      <c r="Z3" s="4" t="s">
        <v>6180</v>
      </c>
      <c r="AA3" s="5" t="s">
        <v>13</v>
      </c>
      <c r="AB3" s="7">
        <v>18</v>
      </c>
      <c r="AC3" s="7">
        <v>0</v>
      </c>
      <c r="AD3" s="157">
        <v>120297</v>
      </c>
      <c r="AE3" s="158">
        <v>24</v>
      </c>
      <c r="AF3" t="str">
        <f>Y2&amp;AN2&amp;AQ2</f>
        <v>AndebolInfantil B (sub 13)Feminino</v>
      </c>
      <c r="AG3" s="2" t="s">
        <v>43</v>
      </c>
      <c r="AH3" s="2">
        <v>1</v>
      </c>
      <c r="AJ3" s="4" t="s">
        <v>6620</v>
      </c>
      <c r="AK3" s="4"/>
      <c r="AL3" t="s">
        <v>4</v>
      </c>
      <c r="AM3" s="185" t="s">
        <v>6587</v>
      </c>
      <c r="AN3" s="7" t="s">
        <v>19</v>
      </c>
      <c r="AP3" s="7" t="s">
        <v>32</v>
      </c>
      <c r="AQ3" s="7" t="s">
        <v>32</v>
      </c>
      <c r="AR3" s="7"/>
      <c r="AS3" s="7" t="s">
        <v>32</v>
      </c>
      <c r="AT3" s="7" t="s">
        <v>32</v>
      </c>
      <c r="AU3" s="7" t="s">
        <v>32</v>
      </c>
      <c r="AV3" s="10" t="s">
        <v>2867</v>
      </c>
      <c r="AW3" s="4" t="s">
        <v>371</v>
      </c>
      <c r="AX3" s="4" t="s">
        <v>6445</v>
      </c>
      <c r="AY3" s="4" t="s">
        <v>6445</v>
      </c>
      <c r="AZ3" s="4">
        <v>3</v>
      </c>
      <c r="BA3" s="4" t="s">
        <v>6446</v>
      </c>
      <c r="BB3" s="4" t="s">
        <v>1439</v>
      </c>
      <c r="BC3" s="4">
        <v>1</v>
      </c>
    </row>
    <row r="4" spans="1:57" x14ac:dyDescent="0.35">
      <c r="A4" s="3" t="s">
        <v>1514</v>
      </c>
      <c r="B4" s="3" t="s">
        <v>1534</v>
      </c>
      <c r="C4" s="3" t="s">
        <v>1518</v>
      </c>
      <c r="D4" s="3" t="s">
        <v>539</v>
      </c>
      <c r="E4" s="3" t="s">
        <v>1169</v>
      </c>
      <c r="F4" s="3" t="s">
        <v>1238</v>
      </c>
      <c r="G4" s="3" t="s">
        <v>1290</v>
      </c>
      <c r="H4" s="3" t="s">
        <v>1322</v>
      </c>
      <c r="I4" s="3" t="s">
        <v>1339</v>
      </c>
      <c r="J4" s="3" t="s">
        <v>1383</v>
      </c>
      <c r="K4" s="3" t="s">
        <v>667</v>
      </c>
      <c r="L4" s="3" t="s">
        <v>716</v>
      </c>
      <c r="M4" s="3" t="s">
        <v>2444</v>
      </c>
      <c r="N4" s="3" t="s">
        <v>902</v>
      </c>
      <c r="O4" s="3" t="s">
        <v>946</v>
      </c>
      <c r="P4" s="3" t="s">
        <v>1014</v>
      </c>
      <c r="Q4" s="3" t="s">
        <v>1116</v>
      </c>
      <c r="R4" s="3" t="s">
        <v>29</v>
      </c>
      <c r="S4" s="3" t="s">
        <v>168</v>
      </c>
      <c r="T4" s="3" t="s">
        <v>177</v>
      </c>
      <c r="U4" s="3" t="s">
        <v>288</v>
      </c>
      <c r="V4" s="4" t="s">
        <v>427</v>
      </c>
      <c r="W4" s="3" t="s">
        <v>458</v>
      </c>
      <c r="X4" s="3" t="s">
        <v>527</v>
      </c>
      <c r="Y4" s="4" t="s">
        <v>43</v>
      </c>
      <c r="Z4" s="4" t="s">
        <v>6186</v>
      </c>
      <c r="AA4" s="5" t="s">
        <v>13</v>
      </c>
      <c r="AB4" s="7">
        <v>18</v>
      </c>
      <c r="AC4" s="7">
        <v>0</v>
      </c>
      <c r="AD4" s="157">
        <v>120340</v>
      </c>
      <c r="AE4" s="158">
        <v>21</v>
      </c>
      <c r="AF4" t="str">
        <f>Y2&amp;AN2&amp;AQ3</f>
        <v>AndebolInfantil B (sub 13)Masculino</v>
      </c>
      <c r="AG4" s="2" t="s">
        <v>26</v>
      </c>
      <c r="AH4" s="2">
        <v>1</v>
      </c>
      <c r="AJ4" t="s">
        <v>6584</v>
      </c>
      <c r="AL4" t="s">
        <v>4</v>
      </c>
      <c r="AM4" s="183" t="s">
        <v>6658</v>
      </c>
      <c r="AN4" s="5" t="s">
        <v>12</v>
      </c>
      <c r="AP4" s="7" t="s">
        <v>17</v>
      </c>
      <c r="AQ4" s="7"/>
      <c r="AR4" s="7"/>
      <c r="AS4" s="7"/>
      <c r="AT4" s="7"/>
      <c r="AU4" s="7"/>
      <c r="AV4" s="10" t="s">
        <v>43</v>
      </c>
      <c r="AW4" s="4" t="s">
        <v>829</v>
      </c>
      <c r="AX4" s="4" t="s">
        <v>6652</v>
      </c>
      <c r="AY4" s="4" t="s">
        <v>644</v>
      </c>
      <c r="AZ4" s="4">
        <v>4</v>
      </c>
      <c r="BA4" s="4" t="s">
        <v>534</v>
      </c>
      <c r="BB4" s="4" t="s">
        <v>6460</v>
      </c>
      <c r="BC4" s="4">
        <v>2</v>
      </c>
    </row>
    <row r="5" spans="1:57" x14ac:dyDescent="0.35">
      <c r="A5" s="3" t="s">
        <v>1482</v>
      </c>
      <c r="B5" s="3" t="s">
        <v>1434</v>
      </c>
      <c r="C5" s="3" t="s">
        <v>1547</v>
      </c>
      <c r="D5" s="3" t="s">
        <v>2835</v>
      </c>
      <c r="E5" s="3" t="s">
        <v>1168</v>
      </c>
      <c r="F5" s="3" t="s">
        <v>1231</v>
      </c>
      <c r="G5" s="3" t="s">
        <v>1266</v>
      </c>
      <c r="H5" s="3" t="s">
        <v>2185</v>
      </c>
      <c r="I5" s="3" t="s">
        <v>1358</v>
      </c>
      <c r="J5" s="3" t="s">
        <v>1423</v>
      </c>
      <c r="K5" s="3" t="s">
        <v>683</v>
      </c>
      <c r="L5" s="3" t="s">
        <v>750</v>
      </c>
      <c r="M5" s="3" t="s">
        <v>860</v>
      </c>
      <c r="N5" s="3" t="s">
        <v>925</v>
      </c>
      <c r="O5" s="3" t="s">
        <v>943</v>
      </c>
      <c r="P5" s="3" t="s">
        <v>1033</v>
      </c>
      <c r="Q5" s="3" t="s">
        <v>1138</v>
      </c>
      <c r="R5" s="3" t="s">
        <v>114</v>
      </c>
      <c r="S5" s="3" t="s">
        <v>164</v>
      </c>
      <c r="T5" s="3" t="s">
        <v>194</v>
      </c>
      <c r="U5" s="3" t="s">
        <v>357</v>
      </c>
      <c r="V5" s="4" t="s">
        <v>438</v>
      </c>
      <c r="W5" s="3" t="s">
        <v>481</v>
      </c>
      <c r="X5" s="3" t="s">
        <v>492</v>
      </c>
      <c r="Y5" s="4" t="s">
        <v>26</v>
      </c>
      <c r="Z5" s="4" t="s">
        <v>6194</v>
      </c>
      <c r="AA5" s="5" t="s">
        <v>13</v>
      </c>
      <c r="AB5" s="7">
        <v>18</v>
      </c>
      <c r="AC5" s="7">
        <v>0</v>
      </c>
      <c r="AD5" s="157">
        <v>120960</v>
      </c>
      <c r="AE5" s="158">
        <v>30</v>
      </c>
      <c r="AF5" t="str">
        <f>Y2&amp;AN2&amp;AR2</f>
        <v>AndebolInfantil B (sub 13)Misto</v>
      </c>
      <c r="AG5" s="5" t="s">
        <v>648</v>
      </c>
      <c r="AH5" s="5">
        <v>1</v>
      </c>
      <c r="AJ5" t="s">
        <v>6585</v>
      </c>
      <c r="AL5" t="s">
        <v>4</v>
      </c>
      <c r="AM5" s="183" t="s">
        <v>6659</v>
      </c>
      <c r="AN5" s="5" t="s">
        <v>673</v>
      </c>
      <c r="AV5" s="10" t="s">
        <v>26</v>
      </c>
      <c r="AW5" s="4" t="s">
        <v>815</v>
      </c>
      <c r="AX5" s="4" t="s">
        <v>6444</v>
      </c>
      <c r="AY5" s="4" t="s">
        <v>6444</v>
      </c>
      <c r="AZ5" s="4">
        <v>5</v>
      </c>
      <c r="BA5" s="4" t="s">
        <v>1144</v>
      </c>
      <c r="BB5" s="4" t="s">
        <v>1144</v>
      </c>
      <c r="BC5" s="4">
        <v>3</v>
      </c>
    </row>
    <row r="6" spans="1:57" x14ac:dyDescent="0.35">
      <c r="A6" s="3" t="s">
        <v>2790</v>
      </c>
      <c r="B6" s="3" t="s">
        <v>1473</v>
      </c>
      <c r="C6" s="3" t="s">
        <v>1445</v>
      </c>
      <c r="D6" s="3" t="s">
        <v>541</v>
      </c>
      <c r="E6" s="3" t="s">
        <v>1189</v>
      </c>
      <c r="F6" s="3" t="s">
        <v>1221</v>
      </c>
      <c r="G6" s="3" t="s">
        <v>1305</v>
      </c>
      <c r="H6" s="3" t="s">
        <v>1312</v>
      </c>
      <c r="I6" s="3" t="s">
        <v>1340</v>
      </c>
      <c r="J6" s="3" t="s">
        <v>1421</v>
      </c>
      <c r="K6" s="3" t="s">
        <v>669</v>
      </c>
      <c r="L6" s="3" t="s">
        <v>733</v>
      </c>
      <c r="M6" s="3" t="s">
        <v>862</v>
      </c>
      <c r="N6" s="3" t="s">
        <v>887</v>
      </c>
      <c r="O6" s="3" t="s">
        <v>957</v>
      </c>
      <c r="P6" s="3" t="s">
        <v>1031</v>
      </c>
      <c r="Q6" s="3" t="s">
        <v>1130</v>
      </c>
      <c r="R6" s="3" t="s">
        <v>138</v>
      </c>
      <c r="S6" s="3" t="s">
        <v>151</v>
      </c>
      <c r="T6" s="3" t="s">
        <v>187</v>
      </c>
      <c r="U6" s="3" t="s">
        <v>358</v>
      </c>
      <c r="V6" s="3" t="s">
        <v>386</v>
      </c>
      <c r="W6" s="3" t="s">
        <v>477</v>
      </c>
      <c r="X6" s="3" t="s">
        <v>501</v>
      </c>
      <c r="Y6" s="6" t="s">
        <v>20</v>
      </c>
      <c r="Z6" s="6" t="s">
        <v>6196</v>
      </c>
      <c r="AA6" s="5" t="s">
        <v>13</v>
      </c>
      <c r="AB6" s="5">
        <v>18</v>
      </c>
      <c r="AC6" s="5">
        <v>1</v>
      </c>
      <c r="AD6" s="157">
        <v>120996</v>
      </c>
      <c r="AE6" s="158">
        <v>15</v>
      </c>
      <c r="AF6" t="str">
        <f>Y2&amp;AN3&amp;AQ2</f>
        <v>AndebolIniciado (sub 15)Feminino</v>
      </c>
      <c r="AG6" s="5" t="s">
        <v>42</v>
      </c>
      <c r="AH6" s="5">
        <v>1</v>
      </c>
      <c r="AJ6" t="s">
        <v>6586</v>
      </c>
      <c r="AL6" t="s">
        <v>4</v>
      </c>
      <c r="AM6" s="183" t="s">
        <v>6660</v>
      </c>
      <c r="AV6" s="9" t="s">
        <v>20</v>
      </c>
      <c r="AW6" s="14" t="s">
        <v>6346</v>
      </c>
      <c r="AX6" s="3"/>
      <c r="AY6" s="3"/>
      <c r="AZ6" s="3"/>
      <c r="BA6" s="4" t="s">
        <v>1205</v>
      </c>
      <c r="BB6" s="4" t="s">
        <v>6452</v>
      </c>
      <c r="BC6" s="4">
        <v>3</v>
      </c>
    </row>
    <row r="7" spans="1:57" x14ac:dyDescent="0.35">
      <c r="A7" s="3" t="s">
        <v>1512</v>
      </c>
      <c r="B7" s="3" t="s">
        <v>1471</v>
      </c>
      <c r="C7" s="3" t="s">
        <v>1459</v>
      </c>
      <c r="D7" s="3" t="s">
        <v>544</v>
      </c>
      <c r="E7" s="3" t="s">
        <v>1146</v>
      </c>
      <c r="F7" s="3" t="s">
        <v>1210</v>
      </c>
      <c r="G7" s="3" t="s">
        <v>1271</v>
      </c>
      <c r="H7" s="3" t="s">
        <v>1329</v>
      </c>
      <c r="I7" s="3" t="s">
        <v>1359</v>
      </c>
      <c r="J7" s="3" t="s">
        <v>1417</v>
      </c>
      <c r="K7" s="3" t="s">
        <v>659</v>
      </c>
      <c r="L7" s="3" t="s">
        <v>763</v>
      </c>
      <c r="M7" s="3" t="s">
        <v>863</v>
      </c>
      <c r="N7" s="3" t="s">
        <v>927</v>
      </c>
      <c r="O7" s="3" t="s">
        <v>936</v>
      </c>
      <c r="P7" s="3" t="s">
        <v>1023</v>
      </c>
      <c r="Q7" s="3" t="s">
        <v>1139</v>
      </c>
      <c r="R7" s="3" t="s">
        <v>67</v>
      </c>
      <c r="S7" s="3" t="s">
        <v>166</v>
      </c>
      <c r="T7" s="3" t="s">
        <v>193</v>
      </c>
      <c r="U7" s="3" t="s">
        <v>310</v>
      </c>
      <c r="V7" s="3" t="s">
        <v>397</v>
      </c>
      <c r="W7" s="3" t="s">
        <v>448</v>
      </c>
      <c r="X7" s="3" t="s">
        <v>499</v>
      </c>
      <c r="Y7" s="6" t="s">
        <v>647</v>
      </c>
      <c r="Z7" s="6" t="s">
        <v>6219</v>
      </c>
      <c r="AA7" s="5" t="s">
        <v>13</v>
      </c>
      <c r="AB7" s="5">
        <v>18</v>
      </c>
      <c r="AC7" s="5">
        <v>1</v>
      </c>
      <c r="AD7" s="157">
        <v>121009</v>
      </c>
      <c r="AE7" s="158">
        <v>6</v>
      </c>
      <c r="AF7" t="str">
        <f>Y2&amp;AN3&amp;AQ3</f>
        <v>AndebolIniciado (sub 15)Masculino</v>
      </c>
      <c r="AG7" s="5" t="s">
        <v>115</v>
      </c>
      <c r="AH7" s="5">
        <v>1</v>
      </c>
      <c r="AJ7" s="4" t="s">
        <v>2867</v>
      </c>
      <c r="AK7" s="4"/>
      <c r="AL7" t="s">
        <v>23</v>
      </c>
      <c r="AM7" s="184" t="s">
        <v>17</v>
      </c>
      <c r="AN7" s="7"/>
      <c r="AV7" s="9" t="s">
        <v>648</v>
      </c>
      <c r="AW7" s="14" t="s">
        <v>6355</v>
      </c>
      <c r="AX7" s="3"/>
      <c r="AY7" s="3"/>
      <c r="AZ7" s="3"/>
      <c r="BA7" s="4" t="s">
        <v>1246</v>
      </c>
      <c r="BB7" s="4" t="s">
        <v>1246</v>
      </c>
      <c r="BC7" s="4">
        <v>3</v>
      </c>
    </row>
    <row r="8" spans="1:57" x14ac:dyDescent="0.35">
      <c r="A8" s="3" t="s">
        <v>1500</v>
      </c>
      <c r="B8" s="3" t="s">
        <v>1461</v>
      </c>
      <c r="C8" s="3" t="s">
        <v>1548</v>
      </c>
      <c r="D8" s="3" t="s">
        <v>549</v>
      </c>
      <c r="E8" s="3" t="s">
        <v>1179</v>
      </c>
      <c r="F8" s="3" t="s">
        <v>1235</v>
      </c>
      <c r="G8" s="3" t="s">
        <v>1261</v>
      </c>
      <c r="H8" s="3" t="s">
        <v>1332</v>
      </c>
      <c r="I8" s="3" t="s">
        <v>1351</v>
      </c>
      <c r="J8" s="3" t="s">
        <v>1410</v>
      </c>
      <c r="K8" s="3" t="s">
        <v>649</v>
      </c>
      <c r="L8" s="3" t="s">
        <v>730</v>
      </c>
      <c r="M8" s="3" t="s">
        <v>2445</v>
      </c>
      <c r="N8" s="3" t="s">
        <v>908</v>
      </c>
      <c r="O8" s="3" t="s">
        <v>944</v>
      </c>
      <c r="P8" s="3" t="s">
        <v>1003</v>
      </c>
      <c r="Q8" s="3" t="s">
        <v>1110</v>
      </c>
      <c r="R8" s="3" t="s">
        <v>1697</v>
      </c>
      <c r="S8" s="3" t="s">
        <v>167</v>
      </c>
      <c r="T8" s="3" t="s">
        <v>215</v>
      </c>
      <c r="U8" s="3" t="s">
        <v>224</v>
      </c>
      <c r="V8" s="3" t="s">
        <v>416</v>
      </c>
      <c r="W8" s="3" t="s">
        <v>452</v>
      </c>
      <c r="X8" s="3" t="s">
        <v>506</v>
      </c>
      <c r="Y8" s="6" t="s">
        <v>648</v>
      </c>
      <c r="Z8" s="6" t="s">
        <v>6195</v>
      </c>
      <c r="AA8" s="5" t="s">
        <v>13</v>
      </c>
      <c r="AB8" s="5">
        <v>18</v>
      </c>
      <c r="AC8" s="5">
        <v>0</v>
      </c>
      <c r="AD8" s="157">
        <v>121198</v>
      </c>
      <c r="AE8" s="158">
        <v>41</v>
      </c>
      <c r="AF8" t="str">
        <f>Y2&amp;AN4&amp;AQ2</f>
        <v>AndebolJuvenil (sub 18)Feminino</v>
      </c>
      <c r="AG8" s="5" t="s">
        <v>50</v>
      </c>
      <c r="AH8" s="5">
        <v>1</v>
      </c>
      <c r="AJ8" s="4" t="s">
        <v>6661</v>
      </c>
      <c r="AK8" s="4"/>
      <c r="AL8" t="s">
        <v>23</v>
      </c>
      <c r="AM8" s="184" t="s">
        <v>17</v>
      </c>
      <c r="AV8" s="9" t="s">
        <v>115</v>
      </c>
      <c r="AW8" s="4" t="s">
        <v>6369</v>
      </c>
      <c r="AX8" s="3"/>
      <c r="AY8" s="3"/>
      <c r="AZ8" s="3"/>
      <c r="BA8" s="4" t="s">
        <v>1311</v>
      </c>
      <c r="BB8" s="4" t="s">
        <v>1311</v>
      </c>
      <c r="BC8" s="4">
        <v>3</v>
      </c>
    </row>
    <row r="9" spans="1:57" x14ac:dyDescent="0.35">
      <c r="A9" s="3" t="s">
        <v>1532</v>
      </c>
      <c r="B9" s="3" t="s">
        <v>1485</v>
      </c>
      <c r="C9" s="3" t="s">
        <v>1543</v>
      </c>
      <c r="D9" s="3" t="s">
        <v>626</v>
      </c>
      <c r="E9" s="3" t="s">
        <v>1193</v>
      </c>
      <c r="F9" s="3" t="s">
        <v>1217</v>
      </c>
      <c r="G9" s="3" t="s">
        <v>1272</v>
      </c>
      <c r="H9" s="3" t="s">
        <v>1333</v>
      </c>
      <c r="I9" s="3" t="s">
        <v>1345</v>
      </c>
      <c r="J9" s="3" t="s">
        <v>1411</v>
      </c>
      <c r="K9" s="3" t="s">
        <v>663</v>
      </c>
      <c r="L9" s="3" t="s">
        <v>734</v>
      </c>
      <c r="M9" s="3" t="s">
        <v>2446</v>
      </c>
      <c r="N9" s="3" t="s">
        <v>918</v>
      </c>
      <c r="O9" s="3" t="s">
        <v>959</v>
      </c>
      <c r="P9" s="3" t="s">
        <v>1058</v>
      </c>
      <c r="Q9" s="3" t="s">
        <v>2548</v>
      </c>
      <c r="R9" s="3" t="s">
        <v>103</v>
      </c>
      <c r="S9" s="3" t="s">
        <v>173</v>
      </c>
      <c r="T9" s="3" t="s">
        <v>3721</v>
      </c>
      <c r="U9" s="3" t="s">
        <v>346</v>
      </c>
      <c r="V9" s="3" t="s">
        <v>439</v>
      </c>
      <c r="W9" s="3" t="s">
        <v>451</v>
      </c>
      <c r="X9" s="3" t="s">
        <v>488</v>
      </c>
      <c r="Y9" s="6" t="s">
        <v>42</v>
      </c>
      <c r="Z9" s="6" t="s">
        <v>6187</v>
      </c>
      <c r="AA9" s="5" t="s">
        <v>13</v>
      </c>
      <c r="AB9" s="5">
        <v>8</v>
      </c>
      <c r="AC9" s="5">
        <v>0</v>
      </c>
      <c r="AD9" s="157">
        <v>121216</v>
      </c>
      <c r="AE9" s="158">
        <v>33</v>
      </c>
      <c r="AF9" t="str">
        <f>Y2&amp;AN4&amp;AQ3</f>
        <v>AndebolJuvenil (sub 18)Masculino</v>
      </c>
      <c r="AG9" s="5" t="s">
        <v>6582</v>
      </c>
      <c r="AH9" s="5">
        <v>1</v>
      </c>
      <c r="AJ9" s="4" t="s">
        <v>43</v>
      </c>
      <c r="AK9" s="4"/>
      <c r="AL9" t="s">
        <v>23</v>
      </c>
      <c r="AM9" s="184" t="s">
        <v>17</v>
      </c>
      <c r="AV9" s="9" t="s">
        <v>50</v>
      </c>
      <c r="AW9" s="14" t="s">
        <v>6337</v>
      </c>
      <c r="AX9" s="3"/>
      <c r="AY9" s="3"/>
      <c r="AZ9" s="3"/>
      <c r="BA9" s="4" t="s">
        <v>1338</v>
      </c>
      <c r="BB9" s="4" t="s">
        <v>1338</v>
      </c>
      <c r="BC9" s="4">
        <v>3</v>
      </c>
    </row>
    <row r="10" spans="1:57" x14ac:dyDescent="0.35">
      <c r="A10" s="3" t="s">
        <v>1442</v>
      </c>
      <c r="B10" s="3" t="s">
        <v>1436</v>
      </c>
      <c r="C10" s="3" t="s">
        <v>1544</v>
      </c>
      <c r="D10" s="3" t="s">
        <v>584</v>
      </c>
      <c r="E10" s="3" t="s">
        <v>1153</v>
      </c>
      <c r="F10" s="3" t="s">
        <v>1214</v>
      </c>
      <c r="G10" s="3" t="s">
        <v>1262</v>
      </c>
      <c r="H10" s="3" t="s">
        <v>1323</v>
      </c>
      <c r="I10" s="3" t="s">
        <v>2201</v>
      </c>
      <c r="J10" s="3" t="s">
        <v>1384</v>
      </c>
      <c r="K10" s="3" t="s">
        <v>679</v>
      </c>
      <c r="L10" s="3" t="s">
        <v>746</v>
      </c>
      <c r="M10" s="3" t="s">
        <v>2447</v>
      </c>
      <c r="N10" s="3" t="s">
        <v>884</v>
      </c>
      <c r="O10" s="3" t="s">
        <v>972</v>
      </c>
      <c r="P10" s="3" t="s">
        <v>1062</v>
      </c>
      <c r="Q10" s="3" t="s">
        <v>1112</v>
      </c>
      <c r="R10" s="3" t="s">
        <v>119</v>
      </c>
      <c r="S10" s="3" t="s">
        <v>150</v>
      </c>
      <c r="T10" s="3" t="s">
        <v>210</v>
      </c>
      <c r="U10" s="3" t="s">
        <v>246</v>
      </c>
      <c r="V10" s="3" t="s">
        <v>405</v>
      </c>
      <c r="W10" s="3" t="s">
        <v>460</v>
      </c>
      <c r="X10" s="3" t="s">
        <v>532</v>
      </c>
      <c r="Y10" s="6" t="s">
        <v>115</v>
      </c>
      <c r="Z10" s="6" t="s">
        <v>6185</v>
      </c>
      <c r="AA10" s="5" t="s">
        <v>13</v>
      </c>
      <c r="AB10" s="5">
        <v>18</v>
      </c>
      <c r="AC10" s="5">
        <v>0</v>
      </c>
      <c r="AD10" s="157">
        <v>121265</v>
      </c>
      <c r="AE10" s="158">
        <v>27</v>
      </c>
      <c r="AF10" t="str">
        <f>Y2&amp;AN5&amp;AQ2</f>
        <v>AndebolJúnior (sub 21)Feminino</v>
      </c>
      <c r="AG10" s="5" t="s">
        <v>6581</v>
      </c>
      <c r="AH10" s="5">
        <v>1</v>
      </c>
      <c r="AJ10" s="4" t="s">
        <v>6662</v>
      </c>
      <c r="AK10" s="4"/>
      <c r="AL10" t="s">
        <v>23</v>
      </c>
      <c r="AM10" s="184" t="s">
        <v>17</v>
      </c>
      <c r="AV10" s="9" t="s">
        <v>16</v>
      </c>
      <c r="AW10" s="14" t="s">
        <v>6338</v>
      </c>
      <c r="AX10" s="3"/>
      <c r="AY10" s="3"/>
      <c r="AZ10" s="3"/>
      <c r="BA10" s="4" t="s">
        <v>1381</v>
      </c>
      <c r="BB10" s="4" t="s">
        <v>1381</v>
      </c>
      <c r="BC10" s="4">
        <v>3</v>
      </c>
    </row>
    <row r="11" spans="1:57" x14ac:dyDescent="0.35">
      <c r="A11" s="3" t="s">
        <v>1516</v>
      </c>
      <c r="B11" s="3" t="s">
        <v>1443</v>
      </c>
      <c r="C11" s="3" t="s">
        <v>1448</v>
      </c>
      <c r="D11" s="3" t="s">
        <v>550</v>
      </c>
      <c r="E11" s="3" t="s">
        <v>1195</v>
      </c>
      <c r="F11" s="3" t="s">
        <v>1222</v>
      </c>
      <c r="G11" s="3" t="s">
        <v>1268</v>
      </c>
      <c r="H11" s="3" t="s">
        <v>1330</v>
      </c>
      <c r="I11" s="3" t="s">
        <v>1347</v>
      </c>
      <c r="J11" s="3" t="s">
        <v>1386</v>
      </c>
      <c r="K11" s="3" t="s">
        <v>674</v>
      </c>
      <c r="L11" s="3" t="s">
        <v>5242</v>
      </c>
      <c r="M11" s="3" t="s">
        <v>864</v>
      </c>
      <c r="N11" s="3" t="s">
        <v>889</v>
      </c>
      <c r="O11" s="3" t="s">
        <v>966</v>
      </c>
      <c r="P11" s="3" t="s">
        <v>1071</v>
      </c>
      <c r="Q11" s="3" t="s">
        <v>1142</v>
      </c>
      <c r="R11" s="3" t="s">
        <v>104</v>
      </c>
      <c r="S11" s="4" t="s">
        <v>169</v>
      </c>
      <c r="T11" s="3" t="s">
        <v>183</v>
      </c>
      <c r="U11" s="3" t="s">
        <v>227</v>
      </c>
      <c r="V11" s="3" t="s">
        <v>409</v>
      </c>
      <c r="W11" s="3" t="s">
        <v>472</v>
      </c>
      <c r="X11" s="3" t="s">
        <v>525</v>
      </c>
      <c r="Y11" s="6" t="s">
        <v>50</v>
      </c>
      <c r="Z11" s="6" t="s">
        <v>6188</v>
      </c>
      <c r="AA11" s="5" t="s">
        <v>13</v>
      </c>
      <c r="AB11" s="5">
        <v>8</v>
      </c>
      <c r="AC11" s="5">
        <v>0</v>
      </c>
      <c r="AD11" s="157">
        <v>121381</v>
      </c>
      <c r="AE11" s="158">
        <v>39</v>
      </c>
      <c r="AF11" t="str">
        <f>Y2&amp;AN5&amp;AQ3</f>
        <v>AndebolJúnior (sub 21)Masculino</v>
      </c>
      <c r="AG11" s="5" t="s">
        <v>116</v>
      </c>
      <c r="AH11" s="5">
        <v>1</v>
      </c>
      <c r="AJ11" s="4" t="s">
        <v>26</v>
      </c>
      <c r="AL11" t="s">
        <v>23</v>
      </c>
      <c r="AM11" s="184" t="s">
        <v>17</v>
      </c>
      <c r="AV11" s="9" t="s">
        <v>116</v>
      </c>
      <c r="AW11" s="6" t="s">
        <v>6408</v>
      </c>
      <c r="AX11" s="3"/>
      <c r="AY11" s="3"/>
      <c r="AZ11" s="3"/>
      <c r="BA11" s="4" t="s">
        <v>6653</v>
      </c>
      <c r="BB11" s="4" t="s">
        <v>645</v>
      </c>
      <c r="BC11" s="4">
        <v>4</v>
      </c>
    </row>
    <row r="12" spans="1:57" x14ac:dyDescent="0.35">
      <c r="A12" s="3" t="s">
        <v>1510</v>
      </c>
      <c r="B12" s="3" t="s">
        <v>1463</v>
      </c>
      <c r="C12" s="4" t="s">
        <v>1496</v>
      </c>
      <c r="D12" s="3" t="s">
        <v>595</v>
      </c>
      <c r="E12" s="3" t="s">
        <v>1155</v>
      </c>
      <c r="F12" s="3" t="s">
        <v>1213</v>
      </c>
      <c r="G12" s="3" t="s">
        <v>1273</v>
      </c>
      <c r="H12" s="3" t="s">
        <v>1335</v>
      </c>
      <c r="I12" s="3" t="s">
        <v>1352</v>
      </c>
      <c r="J12" s="3" t="s">
        <v>1404</v>
      </c>
      <c r="K12" s="3" t="s">
        <v>656</v>
      </c>
      <c r="L12" s="3" t="s">
        <v>709</v>
      </c>
      <c r="M12" s="3" t="s">
        <v>845</v>
      </c>
      <c r="N12" s="3" t="s">
        <v>888</v>
      </c>
      <c r="O12" s="3" t="s">
        <v>982</v>
      </c>
      <c r="P12" s="3" t="s">
        <v>1028</v>
      </c>
      <c r="Q12" s="3" t="s">
        <v>1114</v>
      </c>
      <c r="R12" s="3" t="s">
        <v>83</v>
      </c>
      <c r="S12" s="3" t="s">
        <v>149</v>
      </c>
      <c r="T12" s="3" t="s">
        <v>201</v>
      </c>
      <c r="U12" s="3" t="s">
        <v>367</v>
      </c>
      <c r="V12" s="3" t="s">
        <v>442</v>
      </c>
      <c r="W12" s="3" t="s">
        <v>474</v>
      </c>
      <c r="X12" s="4" t="s">
        <v>510</v>
      </c>
      <c r="Y12" s="6" t="s">
        <v>16</v>
      </c>
      <c r="Z12" s="6" t="s">
        <v>6181</v>
      </c>
      <c r="AA12" s="5" t="s">
        <v>13</v>
      </c>
      <c r="AB12" s="5">
        <v>18</v>
      </c>
      <c r="AC12" s="5">
        <v>1</v>
      </c>
      <c r="AD12" s="157">
        <v>121393</v>
      </c>
      <c r="AE12" s="158">
        <v>40</v>
      </c>
      <c r="AF12" t="str">
        <f>Y3&amp;Vários&amp;AQ4</f>
        <v>ARE - DançaVários</v>
      </c>
      <c r="AG12" s="5" t="s">
        <v>304</v>
      </c>
      <c r="AH12" s="5">
        <v>1</v>
      </c>
      <c r="AJ12" s="4" t="s">
        <v>6663</v>
      </c>
      <c r="AK12" s="4"/>
      <c r="AL12" t="s">
        <v>23</v>
      </c>
      <c r="AM12" s="184" t="s">
        <v>17</v>
      </c>
      <c r="AV12" s="9" t="s">
        <v>304</v>
      </c>
      <c r="AW12" s="14" t="s">
        <v>6409</v>
      </c>
      <c r="AX12" s="3"/>
      <c r="AY12" s="3"/>
      <c r="AZ12" s="3"/>
      <c r="BA12" s="4" t="s">
        <v>708</v>
      </c>
      <c r="BB12" s="4" t="s">
        <v>6453</v>
      </c>
      <c r="BC12" s="4">
        <v>4</v>
      </c>
    </row>
    <row r="13" spans="1:57" x14ac:dyDescent="0.35">
      <c r="A13" s="3" t="s">
        <v>1504</v>
      </c>
      <c r="B13" s="3" t="s">
        <v>1458</v>
      </c>
      <c r="C13" s="3" t="s">
        <v>1462</v>
      </c>
      <c r="D13" s="3" t="s">
        <v>639</v>
      </c>
      <c r="E13" s="3" t="s">
        <v>1174</v>
      </c>
      <c r="F13" s="3" t="s">
        <v>1223</v>
      </c>
      <c r="G13" s="3" t="s">
        <v>1276</v>
      </c>
      <c r="H13" s="3" t="s">
        <v>2192</v>
      </c>
      <c r="I13" s="3" t="s">
        <v>1342</v>
      </c>
      <c r="J13" s="3" t="s">
        <v>1398</v>
      </c>
      <c r="K13" s="3" t="s">
        <v>684</v>
      </c>
      <c r="L13" s="3" t="s">
        <v>758</v>
      </c>
      <c r="M13" s="3" t="s">
        <v>2448</v>
      </c>
      <c r="N13" s="3" t="s">
        <v>905</v>
      </c>
      <c r="O13" s="3" t="s">
        <v>979</v>
      </c>
      <c r="P13" s="3" t="s">
        <v>1055</v>
      </c>
      <c r="Q13" s="3" t="s">
        <v>1125</v>
      </c>
      <c r="R13" s="3" t="s">
        <v>68</v>
      </c>
      <c r="S13" s="3" t="s">
        <v>165</v>
      </c>
      <c r="T13" s="3" t="s">
        <v>195</v>
      </c>
      <c r="U13" s="3" t="s">
        <v>313</v>
      </c>
      <c r="V13" s="3" t="s">
        <v>391</v>
      </c>
      <c r="W13" s="3" t="s">
        <v>454</v>
      </c>
      <c r="X13" s="3" t="s">
        <v>533</v>
      </c>
      <c r="Y13" s="4" t="s">
        <v>22</v>
      </c>
      <c r="Z13" s="4" t="s">
        <v>6202</v>
      </c>
      <c r="AA13" s="5" t="s">
        <v>2857</v>
      </c>
      <c r="AB13" s="7">
        <v>8</v>
      </c>
      <c r="AC13" s="7">
        <v>0</v>
      </c>
      <c r="AD13" s="157">
        <v>121423</v>
      </c>
      <c r="AE13" s="158">
        <v>15</v>
      </c>
      <c r="AF13" t="str">
        <f>Y4&amp;Vários&amp;AQ4</f>
        <v>AtletismoVários</v>
      </c>
      <c r="AG13" s="5" t="s">
        <v>41</v>
      </c>
      <c r="AH13" s="5">
        <v>1</v>
      </c>
      <c r="AJ13" s="4" t="s">
        <v>20</v>
      </c>
      <c r="AL13" t="s">
        <v>4</v>
      </c>
      <c r="AM13" s="184" t="s">
        <v>3</v>
      </c>
      <c r="AV13" s="9" t="s">
        <v>30</v>
      </c>
      <c r="AW13" s="14" t="s">
        <v>6356</v>
      </c>
      <c r="AX13" s="3"/>
      <c r="AY13" s="3"/>
      <c r="AZ13" s="3"/>
      <c r="BA13" s="4" t="s">
        <v>785</v>
      </c>
      <c r="BB13" s="4" t="s">
        <v>6454</v>
      </c>
      <c r="BC13" s="4">
        <v>4</v>
      </c>
    </row>
    <row r="14" spans="1:57" x14ac:dyDescent="0.35">
      <c r="A14" s="3" t="s">
        <v>2793</v>
      </c>
      <c r="B14" s="3" t="s">
        <v>1464</v>
      </c>
      <c r="C14" s="3" t="s">
        <v>1455</v>
      </c>
      <c r="D14" s="3" t="s">
        <v>559</v>
      </c>
      <c r="E14" s="3" t="s">
        <v>1147</v>
      </c>
      <c r="F14" s="3" t="s">
        <v>1242</v>
      </c>
      <c r="G14" s="3" t="s">
        <v>1294</v>
      </c>
      <c r="H14" s="3" t="s">
        <v>1315</v>
      </c>
      <c r="I14" s="3" t="s">
        <v>1343</v>
      </c>
      <c r="J14" s="3" t="s">
        <v>1387</v>
      </c>
      <c r="K14" s="3" t="s">
        <v>681</v>
      </c>
      <c r="L14" s="3" t="s">
        <v>725</v>
      </c>
      <c r="M14" s="3" t="s">
        <v>846</v>
      </c>
      <c r="N14" s="3" t="s">
        <v>899</v>
      </c>
      <c r="O14" s="3" t="s">
        <v>939</v>
      </c>
      <c r="P14" s="3" t="s">
        <v>994</v>
      </c>
      <c r="Q14" s="3" t="s">
        <v>1096</v>
      </c>
      <c r="R14" s="3" t="s">
        <v>106</v>
      </c>
      <c r="S14" s="3" t="s">
        <v>161</v>
      </c>
      <c r="T14" s="3" t="s">
        <v>208</v>
      </c>
      <c r="U14" s="3" t="s">
        <v>298</v>
      </c>
      <c r="V14" s="3" t="s">
        <v>429</v>
      </c>
      <c r="W14" s="3" t="s">
        <v>476</v>
      </c>
      <c r="X14" s="3" t="s">
        <v>519</v>
      </c>
      <c r="Y14" s="6" t="s">
        <v>35</v>
      </c>
      <c r="Z14" s="6" t="s">
        <v>6203</v>
      </c>
      <c r="AA14" s="5" t="s">
        <v>2857</v>
      </c>
      <c r="AB14" s="5">
        <v>18</v>
      </c>
      <c r="AC14" s="5">
        <v>0</v>
      </c>
      <c r="AD14" s="157">
        <v>121502</v>
      </c>
      <c r="AE14" s="158">
        <v>36</v>
      </c>
      <c r="AF14" t="str">
        <f>Y5&amp;Vários&amp;AQ4</f>
        <v>BadmintonVários</v>
      </c>
      <c r="AG14" s="5" t="s">
        <v>127</v>
      </c>
      <c r="AH14" s="5">
        <v>1</v>
      </c>
      <c r="AJ14" t="s">
        <v>6588</v>
      </c>
      <c r="AK14" s="6"/>
      <c r="AL14" t="s">
        <v>4</v>
      </c>
      <c r="AM14" s="185" t="s">
        <v>6587</v>
      </c>
      <c r="AV14" s="11" t="s">
        <v>27</v>
      </c>
      <c r="AW14" s="14" t="s">
        <v>6370</v>
      </c>
      <c r="AX14" s="3"/>
      <c r="AY14" s="3"/>
      <c r="AZ14" s="3"/>
      <c r="BA14" s="4" t="s">
        <v>6447</v>
      </c>
      <c r="BB14" s="4" t="s">
        <v>874</v>
      </c>
      <c r="BC14" s="4">
        <v>4</v>
      </c>
    </row>
    <row r="15" spans="1:57" x14ac:dyDescent="0.35">
      <c r="A15" s="3" t="s">
        <v>1521</v>
      </c>
      <c r="B15" s="3" t="s">
        <v>1472</v>
      </c>
      <c r="C15" s="3" t="s">
        <v>1440</v>
      </c>
      <c r="D15" s="3" t="s">
        <v>561</v>
      </c>
      <c r="E15" s="3" t="s">
        <v>1171</v>
      </c>
      <c r="F15" s="3" t="s">
        <v>1224</v>
      </c>
      <c r="G15" s="3" t="s">
        <v>1269</v>
      </c>
      <c r="H15" s="3" t="s">
        <v>1321</v>
      </c>
      <c r="I15" s="3" t="s">
        <v>1361</v>
      </c>
      <c r="J15" s="3" t="s">
        <v>1400</v>
      </c>
      <c r="K15" s="3" t="s">
        <v>694</v>
      </c>
      <c r="L15" s="3" t="s">
        <v>743</v>
      </c>
      <c r="M15" s="3" t="s">
        <v>2449</v>
      </c>
      <c r="N15" s="3" t="s">
        <v>920</v>
      </c>
      <c r="O15" s="3" t="s">
        <v>949</v>
      </c>
      <c r="P15" s="3" t="s">
        <v>1021</v>
      </c>
      <c r="Q15" s="3" t="s">
        <v>1128</v>
      </c>
      <c r="R15" s="3" t="s">
        <v>76</v>
      </c>
      <c r="S15" s="3" t="s">
        <v>159</v>
      </c>
      <c r="T15" s="3" t="s">
        <v>202</v>
      </c>
      <c r="U15" s="3" t="s">
        <v>354</v>
      </c>
      <c r="V15" s="3" t="s">
        <v>411</v>
      </c>
      <c r="W15" s="3" t="s">
        <v>473</v>
      </c>
      <c r="X15" s="3" t="s">
        <v>517</v>
      </c>
      <c r="Y15" s="6" t="s">
        <v>124</v>
      </c>
      <c r="Z15" s="6" t="s">
        <v>6199</v>
      </c>
      <c r="AA15" s="5" t="s">
        <v>2857</v>
      </c>
      <c r="AB15" s="5">
        <v>18</v>
      </c>
      <c r="AC15" s="5">
        <v>0</v>
      </c>
      <c r="AD15" s="157">
        <v>121617</v>
      </c>
      <c r="AE15" s="158">
        <v>48</v>
      </c>
      <c r="AF15" t="str">
        <f>Y6&amp;AN2&amp;AQ2</f>
        <v>BasquetebolInfantil B (sub 13)Feminino</v>
      </c>
      <c r="AG15" s="5" t="s">
        <v>238</v>
      </c>
      <c r="AH15" s="5">
        <v>1</v>
      </c>
      <c r="AJ15" t="s">
        <v>6589</v>
      </c>
      <c r="AL15" t="s">
        <v>4</v>
      </c>
      <c r="AM15" s="183" t="s">
        <v>6658</v>
      </c>
      <c r="AV15" s="9" t="s">
        <v>127</v>
      </c>
      <c r="AW15" s="6" t="s">
        <v>6339</v>
      </c>
      <c r="AX15" s="3"/>
      <c r="AY15" s="3"/>
      <c r="AZ15" s="3"/>
      <c r="BA15" s="4" t="s">
        <v>933</v>
      </c>
      <c r="BB15" s="4" t="s">
        <v>933</v>
      </c>
      <c r="BC15" s="4">
        <v>4</v>
      </c>
    </row>
    <row r="16" spans="1:57" x14ac:dyDescent="0.35">
      <c r="A16" s="3" t="s">
        <v>1476</v>
      </c>
      <c r="B16" s="3" t="s">
        <v>2778</v>
      </c>
      <c r="C16" s="3" t="s">
        <v>1466</v>
      </c>
      <c r="D16" s="3" t="s">
        <v>542</v>
      </c>
      <c r="E16" s="4" t="s">
        <v>1166</v>
      </c>
      <c r="F16" s="3" t="s">
        <v>1209</v>
      </c>
      <c r="G16" s="4" t="s">
        <v>1275</v>
      </c>
      <c r="H16" s="3" t="s">
        <v>1325</v>
      </c>
      <c r="I16" s="3" t="s">
        <v>1366</v>
      </c>
      <c r="J16" s="3" t="s">
        <v>1432</v>
      </c>
      <c r="K16" s="3" t="s">
        <v>646</v>
      </c>
      <c r="L16" s="3" t="s">
        <v>722</v>
      </c>
      <c r="M16" s="3" t="s">
        <v>825</v>
      </c>
      <c r="N16" s="3" t="s">
        <v>922</v>
      </c>
      <c r="O16" s="3" t="s">
        <v>977</v>
      </c>
      <c r="P16" s="3" t="s">
        <v>1005</v>
      </c>
      <c r="Q16" s="3" t="s">
        <v>1119</v>
      </c>
      <c r="R16" s="3" t="s">
        <v>113</v>
      </c>
      <c r="S16" s="3" t="s">
        <v>171</v>
      </c>
      <c r="T16" s="3" t="s">
        <v>189</v>
      </c>
      <c r="U16" s="3" t="s">
        <v>230</v>
      </c>
      <c r="V16" s="3" t="s">
        <v>431</v>
      </c>
      <c r="W16" s="3" t="s">
        <v>462</v>
      </c>
      <c r="X16" s="3" t="s">
        <v>498</v>
      </c>
      <c r="Y16" s="6" t="s">
        <v>6582</v>
      </c>
      <c r="Z16" s="6" t="s">
        <v>6461</v>
      </c>
      <c r="AA16" s="5" t="s">
        <v>13</v>
      </c>
      <c r="AB16" s="5">
        <v>8</v>
      </c>
      <c r="AC16" s="5">
        <v>0</v>
      </c>
      <c r="AD16" s="157">
        <v>130000</v>
      </c>
      <c r="AE16" s="158">
        <v>9</v>
      </c>
      <c r="AF16" t="str">
        <f>Y6&amp;AN2&amp;AQ3</f>
        <v>BasquetebolInfantil B (sub 13)Masculino</v>
      </c>
      <c r="AG16" s="5" t="s">
        <v>254</v>
      </c>
      <c r="AH16" s="5">
        <v>1</v>
      </c>
      <c r="AJ16" t="s">
        <v>6590</v>
      </c>
      <c r="AL16" t="s">
        <v>4</v>
      </c>
      <c r="AM16" s="183" t="s">
        <v>6659</v>
      </c>
      <c r="AV16" s="9" t="s">
        <v>238</v>
      </c>
      <c r="AW16" s="14" t="s">
        <v>6341</v>
      </c>
      <c r="AX16" s="3"/>
      <c r="AY16" s="3"/>
      <c r="AZ16" s="3"/>
      <c r="BA16" s="4" t="s">
        <v>992</v>
      </c>
      <c r="BB16" s="4" t="s">
        <v>6455</v>
      </c>
      <c r="BC16" s="4">
        <v>4</v>
      </c>
    </row>
    <row r="17" spans="1:55" x14ac:dyDescent="0.35">
      <c r="A17" s="3" t="s">
        <v>1444</v>
      </c>
      <c r="B17" s="3" t="s">
        <v>1477</v>
      </c>
      <c r="C17" s="3" t="s">
        <v>1452</v>
      </c>
      <c r="D17" s="3" t="s">
        <v>567</v>
      </c>
      <c r="E17" s="3" t="s">
        <v>1178</v>
      </c>
      <c r="F17" s="3" t="s">
        <v>1225</v>
      </c>
      <c r="G17" s="3" t="s">
        <v>1306</v>
      </c>
      <c r="H17" s="3" t="s">
        <v>1326</v>
      </c>
      <c r="I17" s="3" t="s">
        <v>1360</v>
      </c>
      <c r="J17" s="3" t="s">
        <v>1407</v>
      </c>
      <c r="K17" s="3" t="s">
        <v>696</v>
      </c>
      <c r="L17" s="3" t="s">
        <v>774</v>
      </c>
      <c r="M17" s="3" t="s">
        <v>831</v>
      </c>
      <c r="N17" s="3" t="s">
        <v>875</v>
      </c>
      <c r="O17" s="3" t="s">
        <v>967</v>
      </c>
      <c r="P17" s="3" t="s">
        <v>1035</v>
      </c>
      <c r="Q17" s="3" t="s">
        <v>1105</v>
      </c>
      <c r="R17" s="3" t="s">
        <v>130</v>
      </c>
      <c r="S17" s="3" t="s">
        <v>153</v>
      </c>
      <c r="T17" s="3" t="s">
        <v>196</v>
      </c>
      <c r="U17" s="3" t="s">
        <v>233</v>
      </c>
      <c r="V17" s="3" t="s">
        <v>433</v>
      </c>
      <c r="W17" s="3" t="s">
        <v>449</v>
      </c>
      <c r="X17" s="3" t="s">
        <v>505</v>
      </c>
      <c r="Y17" s="6" t="s">
        <v>6581</v>
      </c>
      <c r="Z17" s="4" t="s">
        <v>6204</v>
      </c>
      <c r="AA17" s="5" t="s">
        <v>2857</v>
      </c>
      <c r="AB17" s="5">
        <v>8</v>
      </c>
      <c r="AC17" s="5">
        <v>0</v>
      </c>
      <c r="AD17" s="157">
        <v>130140</v>
      </c>
      <c r="AE17" s="158">
        <v>9</v>
      </c>
      <c r="AF17" t="str">
        <f>Y6&amp;AN2&amp;AR2</f>
        <v>BasquetebolInfantil B (sub 13)Misto</v>
      </c>
      <c r="AG17" s="5" t="s">
        <v>602</v>
      </c>
      <c r="AH17" s="5">
        <v>1</v>
      </c>
      <c r="AJ17" t="s">
        <v>6591</v>
      </c>
      <c r="AL17" t="s">
        <v>4</v>
      </c>
      <c r="AM17" s="183" t="s">
        <v>6660</v>
      </c>
      <c r="AV17" s="9" t="s">
        <v>652</v>
      </c>
      <c r="AW17" s="14" t="s">
        <v>6347</v>
      </c>
      <c r="AX17" s="3"/>
      <c r="AY17" s="3"/>
      <c r="AZ17" s="3"/>
      <c r="BA17" s="4" t="s">
        <v>1094</v>
      </c>
      <c r="BB17" s="4" t="s">
        <v>1094</v>
      </c>
      <c r="BC17" s="4">
        <v>4</v>
      </c>
    </row>
    <row r="18" spans="1:55" x14ac:dyDescent="0.35">
      <c r="A18" s="4" t="s">
        <v>1479</v>
      </c>
      <c r="B18" s="3" t="s">
        <v>1469</v>
      </c>
      <c r="C18" s="3" t="s">
        <v>1468</v>
      </c>
      <c r="D18" s="3" t="s">
        <v>562</v>
      </c>
      <c r="E18" s="4" t="s">
        <v>1149</v>
      </c>
      <c r="F18" s="3" t="s">
        <v>1215</v>
      </c>
      <c r="G18" s="3" t="s">
        <v>1270</v>
      </c>
      <c r="H18" s="3" t="s">
        <v>1316</v>
      </c>
      <c r="I18" s="3" t="s">
        <v>1364</v>
      </c>
      <c r="J18" s="3" t="s">
        <v>1415</v>
      </c>
      <c r="K18" s="3" t="s">
        <v>697</v>
      </c>
      <c r="L18" s="3" t="s">
        <v>726</v>
      </c>
      <c r="M18" s="3" t="s">
        <v>802</v>
      </c>
      <c r="N18" s="3" t="s">
        <v>893</v>
      </c>
      <c r="O18" s="3" t="s">
        <v>948</v>
      </c>
      <c r="P18" s="3" t="s">
        <v>1039</v>
      </c>
      <c r="Q18" s="3" t="s">
        <v>1098</v>
      </c>
      <c r="R18" s="3" t="s">
        <v>37</v>
      </c>
      <c r="S18" s="3" t="s">
        <v>163</v>
      </c>
      <c r="T18" s="3" t="s">
        <v>178</v>
      </c>
      <c r="U18" s="3" t="s">
        <v>352</v>
      </c>
      <c r="V18" s="3" t="s">
        <v>400</v>
      </c>
      <c r="W18" s="3" t="s">
        <v>478</v>
      </c>
      <c r="X18" s="3" t="s">
        <v>521</v>
      </c>
      <c r="Y18" s="6" t="s">
        <v>6462</v>
      </c>
      <c r="Z18" s="6" t="s">
        <v>6182</v>
      </c>
      <c r="AA18" s="5" t="s">
        <v>13</v>
      </c>
      <c r="AB18" s="5">
        <v>18</v>
      </c>
      <c r="AC18" s="5">
        <v>0</v>
      </c>
      <c r="AD18" s="157">
        <v>130229</v>
      </c>
      <c r="AE18" s="158">
        <v>18</v>
      </c>
      <c r="AF18" t="str">
        <f>Y6&amp;AN3&amp;AQ2</f>
        <v>BasquetebolIniciado (sub 15)Feminino</v>
      </c>
      <c r="AG18" s="5" t="s">
        <v>273</v>
      </c>
      <c r="AH18" s="5">
        <v>1</v>
      </c>
      <c r="AJ18" t="s">
        <v>647</v>
      </c>
      <c r="AL18" t="s">
        <v>4</v>
      </c>
      <c r="AM18" s="184" t="s">
        <v>3</v>
      </c>
      <c r="AV18" s="9" t="s">
        <v>254</v>
      </c>
      <c r="AW18" s="14" t="s">
        <v>6357</v>
      </c>
      <c r="AX18" s="3"/>
      <c r="AY18" s="3"/>
      <c r="AZ18" s="3"/>
      <c r="BA18" s="4" t="s">
        <v>14</v>
      </c>
      <c r="BB18" s="4" t="s">
        <v>14</v>
      </c>
      <c r="BC18" s="4">
        <v>5</v>
      </c>
    </row>
    <row r="19" spans="1:55" x14ac:dyDescent="0.35">
      <c r="A19" s="3" t="s">
        <v>1522</v>
      </c>
      <c r="B19" s="3" t="s">
        <v>1502</v>
      </c>
      <c r="C19" s="3" t="s">
        <v>1508</v>
      </c>
      <c r="D19" s="3" t="s">
        <v>578</v>
      </c>
      <c r="E19" s="3" t="s">
        <v>1199</v>
      </c>
      <c r="F19" s="3" t="s">
        <v>1207</v>
      </c>
      <c r="G19" s="3" t="s">
        <v>1277</v>
      </c>
      <c r="H19" s="3" t="s">
        <v>1317</v>
      </c>
      <c r="I19" s="3" t="s">
        <v>4567</v>
      </c>
      <c r="J19" s="3" t="s">
        <v>1416</v>
      </c>
      <c r="K19" s="3" t="s">
        <v>692</v>
      </c>
      <c r="L19" s="3" t="s">
        <v>772</v>
      </c>
      <c r="M19" s="3" t="s">
        <v>797</v>
      </c>
      <c r="N19" s="4" t="s">
        <v>876</v>
      </c>
      <c r="O19" s="3" t="s">
        <v>2293</v>
      </c>
      <c r="P19" s="3" t="s">
        <v>1043</v>
      </c>
      <c r="Q19" s="3" t="s">
        <v>1121</v>
      </c>
      <c r="R19" s="3" t="s">
        <v>120</v>
      </c>
      <c r="S19" s="3" t="s">
        <v>154</v>
      </c>
      <c r="T19" s="3" t="s">
        <v>181</v>
      </c>
      <c r="U19" s="3" t="s">
        <v>234</v>
      </c>
      <c r="V19" s="3" t="s">
        <v>381</v>
      </c>
      <c r="W19" s="3" t="s">
        <v>469</v>
      </c>
      <c r="X19" s="3" t="s">
        <v>530</v>
      </c>
      <c r="Y19" s="6" t="s">
        <v>116</v>
      </c>
      <c r="Z19" s="6" t="s">
        <v>6189</v>
      </c>
      <c r="AA19" s="5" t="s">
        <v>13</v>
      </c>
      <c r="AB19" s="5">
        <v>18</v>
      </c>
      <c r="AC19" s="5">
        <v>0</v>
      </c>
      <c r="AD19" s="157">
        <v>130242</v>
      </c>
      <c r="AE19" s="158">
        <v>9</v>
      </c>
      <c r="AF19" t="str">
        <f>Y6&amp;AN3&amp;AQ3</f>
        <v>BasquetebolIniciado (sub 15)Masculino</v>
      </c>
      <c r="AG19" s="5" t="s">
        <v>44</v>
      </c>
      <c r="AH19" s="5">
        <v>1</v>
      </c>
      <c r="AJ19" t="s">
        <v>6592</v>
      </c>
      <c r="AL19" t="s">
        <v>4</v>
      </c>
      <c r="AM19" s="185" t="s">
        <v>6587</v>
      </c>
      <c r="AV19" s="9" t="s">
        <v>602</v>
      </c>
      <c r="AW19" s="14" t="s">
        <v>6371</v>
      </c>
      <c r="AX19" s="3"/>
      <c r="AY19" s="3"/>
      <c r="AZ19" s="3"/>
      <c r="BA19" s="4" t="s">
        <v>148</v>
      </c>
      <c r="BB19" s="4" t="s">
        <v>6456</v>
      </c>
      <c r="BC19" s="4">
        <v>5</v>
      </c>
    </row>
    <row r="20" spans="1:55" x14ac:dyDescent="0.35">
      <c r="A20" s="3" t="s">
        <v>1478</v>
      </c>
      <c r="B20" s="3" t="s">
        <v>2801</v>
      </c>
      <c r="C20" s="3" t="s">
        <v>1536</v>
      </c>
      <c r="D20" s="3" t="s">
        <v>640</v>
      </c>
      <c r="E20" s="3" t="s">
        <v>1200</v>
      </c>
      <c r="F20" s="3" t="s">
        <v>1218</v>
      </c>
      <c r="G20" s="3" t="s">
        <v>1282</v>
      </c>
      <c r="H20" s="4" t="s">
        <v>1336</v>
      </c>
      <c r="I20" s="3" t="s">
        <v>1356</v>
      </c>
      <c r="J20" s="3" t="s">
        <v>1424</v>
      </c>
      <c r="K20" s="3" t="s">
        <v>689</v>
      </c>
      <c r="L20" s="3" t="s">
        <v>770</v>
      </c>
      <c r="M20" s="3" t="s">
        <v>2453</v>
      </c>
      <c r="N20" s="3" t="s">
        <v>879</v>
      </c>
      <c r="O20" s="3" t="s">
        <v>962</v>
      </c>
      <c r="P20" s="3" t="s">
        <v>1052</v>
      </c>
      <c r="Q20" s="4" t="s">
        <v>1133</v>
      </c>
      <c r="R20" s="3" t="s">
        <v>69</v>
      </c>
      <c r="S20" s="3" t="s">
        <v>160</v>
      </c>
      <c r="T20" s="3" t="s">
        <v>211</v>
      </c>
      <c r="U20" s="3" t="s">
        <v>219</v>
      </c>
      <c r="V20" s="3" t="s">
        <v>402</v>
      </c>
      <c r="W20" s="3" t="s">
        <v>461</v>
      </c>
      <c r="X20" s="3" t="s">
        <v>493</v>
      </c>
      <c r="Y20" s="6" t="s">
        <v>304</v>
      </c>
      <c r="Z20" s="6" t="s">
        <v>6197</v>
      </c>
      <c r="AA20" s="5" t="s">
        <v>13</v>
      </c>
      <c r="AB20" s="5">
        <v>18</v>
      </c>
      <c r="AC20" s="5">
        <v>0</v>
      </c>
      <c r="AD20" s="157">
        <v>130280</v>
      </c>
      <c r="AE20" s="158">
        <v>15</v>
      </c>
      <c r="AF20" t="str">
        <f>Y6&amp;AN4&amp;AQ2</f>
        <v>BasquetebolJuvenil (sub 18)Feminino</v>
      </c>
      <c r="AG20" s="5" t="s">
        <v>36</v>
      </c>
      <c r="AH20" s="5">
        <v>1</v>
      </c>
      <c r="AJ20" t="s">
        <v>6593</v>
      </c>
      <c r="AL20" t="s">
        <v>4</v>
      </c>
      <c r="AM20" s="183" t="s">
        <v>6658</v>
      </c>
      <c r="AV20" s="9" t="s">
        <v>44</v>
      </c>
      <c r="AW20" s="14" t="s">
        <v>6342</v>
      </c>
      <c r="AX20" s="3"/>
      <c r="AY20" s="3"/>
      <c r="AZ20" s="3"/>
      <c r="BA20" s="4" t="s">
        <v>174</v>
      </c>
      <c r="BB20" s="4" t="s">
        <v>6457</v>
      </c>
      <c r="BC20" s="4">
        <v>5</v>
      </c>
    </row>
    <row r="21" spans="1:55" x14ac:dyDescent="0.35">
      <c r="A21" s="3" t="s">
        <v>1446</v>
      </c>
      <c r="B21" s="3" t="s">
        <v>1456</v>
      </c>
      <c r="C21" s="3" t="s">
        <v>1550</v>
      </c>
      <c r="D21" s="3" t="s">
        <v>554</v>
      </c>
      <c r="E21" s="3" t="s">
        <v>1176</v>
      </c>
      <c r="F21" s="3" t="s">
        <v>1233</v>
      </c>
      <c r="G21" s="3" t="s">
        <v>1283</v>
      </c>
      <c r="H21" s="4" t="s">
        <v>1318</v>
      </c>
      <c r="I21" s="3" t="s">
        <v>1349</v>
      </c>
      <c r="J21" s="3" t="s">
        <v>1395</v>
      </c>
      <c r="K21" s="3" t="s">
        <v>693</v>
      </c>
      <c r="L21" s="3" t="s">
        <v>727</v>
      </c>
      <c r="M21" s="3" t="s">
        <v>811</v>
      </c>
      <c r="N21" s="3" t="s">
        <v>882</v>
      </c>
      <c r="O21" s="3" t="s">
        <v>941</v>
      </c>
      <c r="P21" s="3" t="s">
        <v>1057</v>
      </c>
      <c r="Q21" s="3" t="s">
        <v>1126</v>
      </c>
      <c r="R21" s="3" t="s">
        <v>89</v>
      </c>
      <c r="S21" s="3" t="s">
        <v>157</v>
      </c>
      <c r="T21" s="3" t="s">
        <v>214</v>
      </c>
      <c r="U21" s="3" t="s">
        <v>363</v>
      </c>
      <c r="V21" s="3" t="s">
        <v>373</v>
      </c>
      <c r="W21" s="3" t="s">
        <v>471</v>
      </c>
      <c r="X21" s="3" t="s">
        <v>487</v>
      </c>
      <c r="Y21" s="6" t="s">
        <v>650</v>
      </c>
      <c r="Z21" s="6" t="s">
        <v>6200</v>
      </c>
      <c r="AA21" s="5" t="s">
        <v>13</v>
      </c>
      <c r="AB21" s="5">
        <v>18</v>
      </c>
      <c r="AC21" s="5">
        <v>1</v>
      </c>
      <c r="AD21" s="157">
        <v>130291</v>
      </c>
      <c r="AE21" s="158">
        <v>24</v>
      </c>
      <c r="AF21" t="str">
        <f>Y6&amp;AN4&amp;AQ3</f>
        <v>BasquetebolJuvenil (sub 18)Masculino</v>
      </c>
      <c r="AG21" s="5" t="s">
        <v>75</v>
      </c>
      <c r="AH21" s="5">
        <v>1</v>
      </c>
      <c r="AJ21" t="s">
        <v>6594</v>
      </c>
      <c r="AL21" t="s">
        <v>4</v>
      </c>
      <c r="AM21" s="183" t="s">
        <v>6659</v>
      </c>
      <c r="AV21" s="9" t="s">
        <v>36</v>
      </c>
      <c r="AW21" s="14" t="s">
        <v>6348</v>
      </c>
      <c r="AX21" s="3"/>
      <c r="AY21" s="3"/>
      <c r="AZ21" s="3"/>
      <c r="BA21" s="4" t="s">
        <v>8</v>
      </c>
      <c r="BB21" s="4" t="s">
        <v>8</v>
      </c>
      <c r="BC21" s="4">
        <v>5</v>
      </c>
    </row>
    <row r="22" spans="1:55" x14ac:dyDescent="0.35">
      <c r="A22" s="3" t="s">
        <v>2797</v>
      </c>
      <c r="B22" s="3" t="s">
        <v>1451</v>
      </c>
      <c r="C22" s="3" t="s">
        <v>2729</v>
      </c>
      <c r="D22" s="3" t="s">
        <v>580</v>
      </c>
      <c r="E22" s="3" t="s">
        <v>1150</v>
      </c>
      <c r="F22" s="3" t="s">
        <v>1211</v>
      </c>
      <c r="G22" s="3" t="s">
        <v>1288</v>
      </c>
      <c r="H22" s="3" t="s">
        <v>1319</v>
      </c>
      <c r="I22" s="3" t="s">
        <v>1348</v>
      </c>
      <c r="J22" s="3" t="s">
        <v>1392</v>
      </c>
      <c r="K22" s="3" t="s">
        <v>688</v>
      </c>
      <c r="L22" s="3" t="s">
        <v>754</v>
      </c>
      <c r="M22" s="3" t="s">
        <v>787</v>
      </c>
      <c r="N22" s="3" t="s">
        <v>897</v>
      </c>
      <c r="O22" s="3" t="s">
        <v>940</v>
      </c>
      <c r="P22" s="3" t="s">
        <v>1007</v>
      </c>
      <c r="Q22" s="3" t="s">
        <v>1136</v>
      </c>
      <c r="R22" s="3" t="s">
        <v>137</v>
      </c>
      <c r="S22" s="3" t="s">
        <v>162</v>
      </c>
      <c r="T22" s="3" t="s">
        <v>190</v>
      </c>
      <c r="U22" s="3" t="s">
        <v>232</v>
      </c>
      <c r="V22" s="3" t="s">
        <v>374</v>
      </c>
      <c r="W22" s="3" t="s">
        <v>467</v>
      </c>
      <c r="X22" s="3" t="s">
        <v>486</v>
      </c>
      <c r="Y22" s="6" t="s">
        <v>30</v>
      </c>
      <c r="Z22" s="6" t="s">
        <v>28</v>
      </c>
      <c r="AA22" s="5" t="s">
        <v>13</v>
      </c>
      <c r="AB22" s="5">
        <v>18</v>
      </c>
      <c r="AC22" s="5">
        <v>1</v>
      </c>
      <c r="AD22" s="157">
        <v>130308</v>
      </c>
      <c r="AE22" s="158">
        <v>33</v>
      </c>
      <c r="AF22" t="str">
        <f>Y6&amp;AN5&amp;AQ2</f>
        <v>BasquetebolJúnior (sub 21)Feminino</v>
      </c>
      <c r="AG22" s="7" t="s">
        <v>73</v>
      </c>
      <c r="AH22" s="5">
        <v>1</v>
      </c>
      <c r="AJ22" t="s">
        <v>6595</v>
      </c>
      <c r="AL22" t="s">
        <v>4</v>
      </c>
      <c r="AM22" s="183" t="s">
        <v>6660</v>
      </c>
      <c r="AV22" s="9" t="s">
        <v>75</v>
      </c>
      <c r="AW22" s="14" t="s">
        <v>6358</v>
      </c>
      <c r="AX22" s="3"/>
      <c r="AY22" s="3"/>
      <c r="AZ22" s="3"/>
      <c r="BA22" s="4" t="s">
        <v>370</v>
      </c>
      <c r="BB22" s="4" t="s">
        <v>370</v>
      </c>
      <c r="BC22" s="4">
        <v>5</v>
      </c>
    </row>
    <row r="23" spans="1:55" x14ac:dyDescent="0.35">
      <c r="A23" s="3" t="s">
        <v>1489</v>
      </c>
      <c r="B23" s="3" t="s">
        <v>1435</v>
      </c>
      <c r="C23" s="3" t="s">
        <v>1450</v>
      </c>
      <c r="D23" s="3" t="s">
        <v>546</v>
      </c>
      <c r="E23" s="3" t="s">
        <v>1175</v>
      </c>
      <c r="F23" s="3" t="s">
        <v>1244</v>
      </c>
      <c r="G23" s="3" t="s">
        <v>1264</v>
      </c>
      <c r="H23" s="3" t="s">
        <v>2183</v>
      </c>
      <c r="I23" s="3" t="s">
        <v>1344</v>
      </c>
      <c r="J23" s="3" t="s">
        <v>1397</v>
      </c>
      <c r="K23" s="3" t="s">
        <v>691</v>
      </c>
      <c r="L23" s="3" t="s">
        <v>737</v>
      </c>
      <c r="M23" s="3" t="s">
        <v>788</v>
      </c>
      <c r="N23" s="3" t="s">
        <v>895</v>
      </c>
      <c r="O23" s="3" t="s">
        <v>951</v>
      </c>
      <c r="P23" s="3" t="s">
        <v>1001</v>
      </c>
      <c r="Q23" s="4" t="s">
        <v>1123</v>
      </c>
      <c r="R23" s="3" t="s">
        <v>60</v>
      </c>
      <c r="S23" s="3" t="s">
        <v>155</v>
      </c>
      <c r="T23" s="3" t="s">
        <v>205</v>
      </c>
      <c r="U23" s="3" t="s">
        <v>350</v>
      </c>
      <c r="V23" s="3" t="s">
        <v>378</v>
      </c>
      <c r="W23" s="3" t="s">
        <v>463</v>
      </c>
      <c r="X23" s="3" t="s">
        <v>518</v>
      </c>
      <c r="Y23" s="6" t="s">
        <v>41</v>
      </c>
      <c r="Z23" s="6" t="s">
        <v>6190</v>
      </c>
      <c r="AA23" s="5" t="s">
        <v>13</v>
      </c>
      <c r="AB23" s="5">
        <v>8</v>
      </c>
      <c r="AC23" s="5">
        <v>0</v>
      </c>
      <c r="AD23" s="157">
        <v>130345</v>
      </c>
      <c r="AE23" s="158">
        <v>30</v>
      </c>
      <c r="AF23" t="str">
        <f>Y6&amp;AN5&amp;AQ3</f>
        <v>BasquetebolJúnior (sub 21)Masculino</v>
      </c>
      <c r="AG23" s="7" t="s">
        <v>172</v>
      </c>
      <c r="AH23" s="5">
        <v>1</v>
      </c>
      <c r="AJ23" s="6" t="s">
        <v>648</v>
      </c>
      <c r="AK23" s="6"/>
      <c r="AL23" t="s">
        <v>23</v>
      </c>
      <c r="AM23" s="184" t="s">
        <v>17</v>
      </c>
      <c r="AV23" s="10" t="s">
        <v>73</v>
      </c>
      <c r="AW23" s="14" t="s">
        <v>6372</v>
      </c>
      <c r="AX23" s="3"/>
      <c r="AY23" s="3"/>
      <c r="AZ23" s="3"/>
      <c r="BA23" s="3" t="s">
        <v>446</v>
      </c>
      <c r="BB23" s="4" t="s">
        <v>6458</v>
      </c>
      <c r="BC23" s="4">
        <v>5</v>
      </c>
    </row>
    <row r="24" spans="1:55" x14ac:dyDescent="0.35">
      <c r="A24" s="4" t="s">
        <v>1483</v>
      </c>
      <c r="B24" s="3" t="s">
        <v>1465</v>
      </c>
      <c r="C24" s="3" t="s">
        <v>1525</v>
      </c>
      <c r="D24" s="3" t="s">
        <v>569</v>
      </c>
      <c r="E24" s="3" t="s">
        <v>1154</v>
      </c>
      <c r="F24" s="3" t="s">
        <v>1239</v>
      </c>
      <c r="G24" s="3" t="s">
        <v>1295</v>
      </c>
      <c r="H24" s="3" t="s">
        <v>1313</v>
      </c>
      <c r="I24" s="3" t="s">
        <v>1378</v>
      </c>
      <c r="J24" s="3" t="s">
        <v>1399</v>
      </c>
      <c r="K24" s="3" t="s">
        <v>2359</v>
      </c>
      <c r="L24" s="3" t="s">
        <v>771</v>
      </c>
      <c r="M24" s="3" t="s">
        <v>820</v>
      </c>
      <c r="N24" s="3" t="s">
        <v>913</v>
      </c>
      <c r="O24" s="3" t="s">
        <v>947</v>
      </c>
      <c r="P24" s="3" t="s">
        <v>1024</v>
      </c>
      <c r="Q24" s="3" t="s">
        <v>1106</v>
      </c>
      <c r="R24" s="3" t="s">
        <v>85</v>
      </c>
      <c r="S24" s="3" t="s">
        <v>1721</v>
      </c>
      <c r="T24" s="4" t="s">
        <v>176</v>
      </c>
      <c r="U24" s="3" t="s">
        <v>1792</v>
      </c>
      <c r="V24" s="3" t="s">
        <v>445</v>
      </c>
      <c r="W24" s="3" t="s">
        <v>479</v>
      </c>
      <c r="X24" s="3" t="s">
        <v>507</v>
      </c>
      <c r="Y24" s="6" t="s">
        <v>127</v>
      </c>
      <c r="Z24" s="6" t="s">
        <v>6205</v>
      </c>
      <c r="AA24" s="5" t="s">
        <v>13</v>
      </c>
      <c r="AB24" s="5">
        <v>18</v>
      </c>
      <c r="AC24" s="5">
        <v>0</v>
      </c>
      <c r="AD24" s="157">
        <v>135010</v>
      </c>
      <c r="AE24" s="158">
        <v>6</v>
      </c>
      <c r="AF24" t="str">
        <f>Y7&amp;AN2&amp;AQ2</f>
        <v>Basquetebol 3x3Infantil B (sub 13)Feminino</v>
      </c>
      <c r="AG24" s="7" t="s">
        <v>47</v>
      </c>
      <c r="AH24" s="5">
        <v>1</v>
      </c>
      <c r="AJ24" s="6" t="s">
        <v>6664</v>
      </c>
      <c r="AK24" s="6"/>
      <c r="AL24" t="s">
        <v>23</v>
      </c>
      <c r="AM24" s="184" t="s">
        <v>17</v>
      </c>
      <c r="AV24" s="10" t="s">
        <v>172</v>
      </c>
      <c r="AW24" s="14" t="s">
        <v>6349</v>
      </c>
      <c r="AX24" s="3"/>
      <c r="AY24" s="3"/>
      <c r="AZ24" s="3"/>
      <c r="BA24" s="3" t="s">
        <v>482</v>
      </c>
      <c r="BB24" s="4" t="s">
        <v>6459</v>
      </c>
      <c r="BC24" s="4">
        <v>5</v>
      </c>
    </row>
    <row r="25" spans="1:55" x14ac:dyDescent="0.35">
      <c r="A25" s="3" t="s">
        <v>1447</v>
      </c>
      <c r="B25" s="3" t="s">
        <v>1438</v>
      </c>
      <c r="C25" s="4" t="s">
        <v>1527</v>
      </c>
      <c r="D25" s="3" t="s">
        <v>642</v>
      </c>
      <c r="E25" s="3" t="s">
        <v>1167</v>
      </c>
      <c r="F25" s="3" t="s">
        <v>1236</v>
      </c>
      <c r="G25" s="3" t="s">
        <v>1298</v>
      </c>
      <c r="H25" s="4" t="s">
        <v>1320</v>
      </c>
      <c r="I25" s="3" t="s">
        <v>1354</v>
      </c>
      <c r="J25" s="3" t="s">
        <v>1382</v>
      </c>
      <c r="K25" s="3" t="s">
        <v>653</v>
      </c>
      <c r="L25" s="3" t="s">
        <v>731</v>
      </c>
      <c r="M25" s="3" t="s">
        <v>809</v>
      </c>
      <c r="N25" s="3" t="s">
        <v>912</v>
      </c>
      <c r="O25" s="3" t="s">
        <v>983</v>
      </c>
      <c r="P25" s="3" t="s">
        <v>1013</v>
      </c>
      <c r="Q25" s="3" t="s">
        <v>1140</v>
      </c>
      <c r="R25" s="3" t="s">
        <v>105</v>
      </c>
      <c r="S25" s="3" t="s">
        <v>5912</v>
      </c>
      <c r="T25" s="3" t="s">
        <v>204</v>
      </c>
      <c r="U25" s="3" t="s">
        <v>244</v>
      </c>
      <c r="V25" s="3" t="s">
        <v>387</v>
      </c>
      <c r="W25" s="3" t="s">
        <v>466</v>
      </c>
      <c r="X25" s="3" t="s">
        <v>495</v>
      </c>
      <c r="Y25" s="6" t="s">
        <v>238</v>
      </c>
      <c r="Z25" s="6" t="s">
        <v>6201</v>
      </c>
      <c r="AA25" s="5" t="s">
        <v>13</v>
      </c>
      <c r="AB25" s="5">
        <v>18</v>
      </c>
      <c r="AC25" s="5">
        <v>0</v>
      </c>
      <c r="AD25" s="157">
        <v>135021</v>
      </c>
      <c r="AE25" s="158">
        <v>30</v>
      </c>
      <c r="AF25" t="str">
        <f>Y7&amp;AN2&amp;AQ3</f>
        <v>Basquetebol 3x3Infantil B (sub 13)Masculino</v>
      </c>
      <c r="AG25" s="7" t="s">
        <v>406</v>
      </c>
      <c r="AH25" s="5">
        <v>1</v>
      </c>
      <c r="AJ25" s="6" t="s">
        <v>42</v>
      </c>
      <c r="AK25" s="6"/>
      <c r="AL25" t="s">
        <v>23</v>
      </c>
      <c r="AM25" s="184" t="s">
        <v>17</v>
      </c>
      <c r="AV25" s="10" t="s">
        <v>55</v>
      </c>
      <c r="AW25" s="14" t="s">
        <v>6359</v>
      </c>
    </row>
    <row r="26" spans="1:55" x14ac:dyDescent="0.35">
      <c r="A26" s="3" t="s">
        <v>1523</v>
      </c>
      <c r="B26" s="3" t="s">
        <v>1457</v>
      </c>
      <c r="C26" s="3" t="s">
        <v>1480</v>
      </c>
      <c r="D26" s="3" t="s">
        <v>622</v>
      </c>
      <c r="E26" s="3" t="s">
        <v>1145</v>
      </c>
      <c r="F26" s="3" t="s">
        <v>1227</v>
      </c>
      <c r="G26" s="3" t="s">
        <v>1308</v>
      </c>
      <c r="H26" s="3" t="s">
        <v>1324</v>
      </c>
      <c r="I26" s="3" t="s">
        <v>1362</v>
      </c>
      <c r="J26" s="3" t="s">
        <v>1405</v>
      </c>
      <c r="K26" s="3" t="s">
        <v>666</v>
      </c>
      <c r="L26" s="3" t="s">
        <v>720</v>
      </c>
      <c r="M26" s="3" t="s">
        <v>839</v>
      </c>
      <c r="N26" s="3" t="s">
        <v>910</v>
      </c>
      <c r="O26" s="3" t="s">
        <v>970</v>
      </c>
      <c r="P26" s="3" t="s">
        <v>1066</v>
      </c>
      <c r="Q26" s="3" t="s">
        <v>1103</v>
      </c>
      <c r="R26" s="3" t="s">
        <v>33</v>
      </c>
      <c r="S26" s="3" t="s">
        <v>6062</v>
      </c>
      <c r="T26" s="3" t="s">
        <v>175</v>
      </c>
      <c r="U26" s="3" t="s">
        <v>361</v>
      </c>
      <c r="V26" s="3" t="s">
        <v>418</v>
      </c>
      <c r="W26" s="3" t="s">
        <v>470</v>
      </c>
      <c r="X26" s="3" t="s">
        <v>504</v>
      </c>
      <c r="Y26" s="6" t="s">
        <v>652</v>
      </c>
      <c r="Z26" s="6" t="s">
        <v>6183</v>
      </c>
      <c r="AA26" s="5" t="s">
        <v>13</v>
      </c>
      <c r="AB26" s="5">
        <v>18</v>
      </c>
      <c r="AC26" s="5">
        <v>1</v>
      </c>
      <c r="AD26" s="157">
        <v>135033</v>
      </c>
      <c r="AE26" s="158">
        <v>24</v>
      </c>
      <c r="AF26" t="str">
        <f>Y7&amp;AN2&amp;AR2</f>
        <v>Basquetebol 3x3Infantil B (sub 13)Misto</v>
      </c>
      <c r="AG26" s="7" t="s">
        <v>216</v>
      </c>
      <c r="AH26" s="5">
        <v>1</v>
      </c>
      <c r="AJ26" s="6" t="s">
        <v>6665</v>
      </c>
      <c r="AK26" s="6"/>
      <c r="AL26" t="s">
        <v>23</v>
      </c>
      <c r="AM26" s="184" t="s">
        <v>17</v>
      </c>
      <c r="AV26" s="10" t="s">
        <v>92</v>
      </c>
      <c r="AW26" s="14" t="s">
        <v>6373</v>
      </c>
    </row>
    <row r="27" spans="1:55" x14ac:dyDescent="0.35">
      <c r="A27" s="3" t="s">
        <v>1492</v>
      </c>
      <c r="B27" s="3" t="s">
        <v>1470</v>
      </c>
      <c r="C27" s="3" t="s">
        <v>1484</v>
      </c>
      <c r="D27" s="3" t="s">
        <v>556</v>
      </c>
      <c r="E27" s="3" t="s">
        <v>1156</v>
      </c>
      <c r="F27" s="3" t="s">
        <v>1208</v>
      </c>
      <c r="G27" s="3" t="s">
        <v>1250</v>
      </c>
      <c r="H27" s="3" t="s">
        <v>1327</v>
      </c>
      <c r="I27" s="3" t="s">
        <v>1373</v>
      </c>
      <c r="J27" s="3" t="s">
        <v>1389</v>
      </c>
      <c r="K27" s="3" t="s">
        <v>695</v>
      </c>
      <c r="L27" s="3" t="s">
        <v>741</v>
      </c>
      <c r="M27" s="3" t="s">
        <v>814</v>
      </c>
      <c r="N27" s="3" t="s">
        <v>2482</v>
      </c>
      <c r="O27" s="3" t="s">
        <v>953</v>
      </c>
      <c r="P27" s="3" t="s">
        <v>1026</v>
      </c>
      <c r="Q27" s="3" t="s">
        <v>1099</v>
      </c>
      <c r="R27" s="3" t="s">
        <v>134</v>
      </c>
      <c r="S27" s="3" t="s">
        <v>6117</v>
      </c>
      <c r="T27" s="3" t="s">
        <v>200</v>
      </c>
      <c r="U27" s="3" t="s">
        <v>249</v>
      </c>
      <c r="V27" s="3" t="s">
        <v>389</v>
      </c>
      <c r="W27" s="3" t="s">
        <v>1978</v>
      </c>
      <c r="X27" s="3" t="s">
        <v>511</v>
      </c>
      <c r="Y27" s="6" t="s">
        <v>254</v>
      </c>
      <c r="Z27" s="6" t="s">
        <v>6184</v>
      </c>
      <c r="AA27" s="5" t="s">
        <v>13</v>
      </c>
      <c r="AB27" s="5">
        <v>18</v>
      </c>
      <c r="AC27" s="5">
        <v>0</v>
      </c>
      <c r="AD27" s="157">
        <v>135045</v>
      </c>
      <c r="AE27" s="158">
        <v>14</v>
      </c>
      <c r="AF27" t="str">
        <f>Y7&amp;AN3&amp;AQ2</f>
        <v>Basquetebol 3x3Iniciado (sub 15)Feminino</v>
      </c>
      <c r="AG27" s="7" t="s">
        <v>654</v>
      </c>
      <c r="AH27" s="5">
        <v>1</v>
      </c>
      <c r="AJ27" s="6" t="s">
        <v>115</v>
      </c>
      <c r="AK27" s="6"/>
      <c r="AL27" t="s">
        <v>23</v>
      </c>
      <c r="AM27" s="184" t="s">
        <v>17</v>
      </c>
      <c r="AV27" s="10" t="s">
        <v>320</v>
      </c>
      <c r="AW27" s="14" t="s">
        <v>6360</v>
      </c>
    </row>
    <row r="28" spans="1:55" x14ac:dyDescent="0.35">
      <c r="A28" s="3" t="s">
        <v>1539</v>
      </c>
      <c r="B28" s="3" t="s">
        <v>1475</v>
      </c>
      <c r="C28" s="3" t="s">
        <v>2745</v>
      </c>
      <c r="D28" s="3" t="s">
        <v>547</v>
      </c>
      <c r="E28" s="3" t="s">
        <v>2065</v>
      </c>
      <c r="F28" s="3" t="s">
        <v>1228</v>
      </c>
      <c r="G28" s="3" t="s">
        <v>1284</v>
      </c>
      <c r="H28" s="3" t="s">
        <v>1328</v>
      </c>
      <c r="I28" s="3" t="s">
        <v>1350</v>
      </c>
      <c r="J28" s="3" t="s">
        <v>1419</v>
      </c>
      <c r="K28" s="3" t="s">
        <v>662</v>
      </c>
      <c r="L28" s="3" t="s">
        <v>714</v>
      </c>
      <c r="M28" s="3" t="s">
        <v>837</v>
      </c>
      <c r="N28" s="3" t="s">
        <v>915</v>
      </c>
      <c r="O28" s="3" t="s">
        <v>969</v>
      </c>
      <c r="P28" s="3" t="s">
        <v>1073</v>
      </c>
      <c r="Q28" s="3" t="s">
        <v>1117</v>
      </c>
      <c r="R28" s="3" t="s">
        <v>58</v>
      </c>
      <c r="S28" s="3" t="s">
        <v>6114</v>
      </c>
      <c r="T28" s="3" t="s">
        <v>179</v>
      </c>
      <c r="U28" s="3" t="s">
        <v>338</v>
      </c>
      <c r="V28" s="3" t="s">
        <v>423</v>
      </c>
      <c r="W28" s="3" t="s">
        <v>480</v>
      </c>
      <c r="X28" s="3" t="s">
        <v>523</v>
      </c>
      <c r="Y28" s="6" t="s">
        <v>602</v>
      </c>
      <c r="Z28" s="6" t="s">
        <v>6191</v>
      </c>
      <c r="AA28" s="5" t="s">
        <v>13</v>
      </c>
      <c r="AB28" s="5">
        <v>18</v>
      </c>
      <c r="AC28" s="5">
        <v>0</v>
      </c>
      <c r="AD28" s="157">
        <v>135057</v>
      </c>
      <c r="AE28" s="158">
        <v>12</v>
      </c>
      <c r="AF28" t="str">
        <f>Y7&amp;AN3&amp;AQ3</f>
        <v>Basquetebol 3x3Iniciado (sub 15)Masculino</v>
      </c>
      <c r="AG28" s="7" t="s">
        <v>92</v>
      </c>
      <c r="AH28" s="5">
        <v>1</v>
      </c>
      <c r="AJ28" s="6" t="s">
        <v>6666</v>
      </c>
      <c r="AK28" s="6"/>
      <c r="AL28" t="s">
        <v>23</v>
      </c>
      <c r="AM28" s="184" t="s">
        <v>17</v>
      </c>
      <c r="AV28" s="10" t="s">
        <v>54</v>
      </c>
      <c r="AW28" s="14" t="s">
        <v>6374</v>
      </c>
    </row>
    <row r="29" spans="1:55" x14ac:dyDescent="0.35">
      <c r="A29" s="3" t="s">
        <v>2784</v>
      </c>
      <c r="B29" s="3" t="s">
        <v>1494</v>
      </c>
      <c r="C29" s="3" t="s">
        <v>1530</v>
      </c>
      <c r="D29" s="3" t="s">
        <v>581</v>
      </c>
      <c r="E29" s="3" t="s">
        <v>1151</v>
      </c>
      <c r="F29" s="3" t="s">
        <v>1216</v>
      </c>
      <c r="G29" s="3" t="s">
        <v>1289</v>
      </c>
      <c r="H29" s="3" t="s">
        <v>1331</v>
      </c>
      <c r="I29" s="3" t="s">
        <v>1353</v>
      </c>
      <c r="J29" s="4" t="s">
        <v>1422</v>
      </c>
      <c r="K29" s="3" t="s">
        <v>668</v>
      </c>
      <c r="L29" s="3" t="s">
        <v>710</v>
      </c>
      <c r="M29" s="3" t="s">
        <v>838</v>
      </c>
      <c r="N29" s="3" t="s">
        <v>900</v>
      </c>
      <c r="O29" s="3" t="s">
        <v>980</v>
      </c>
      <c r="P29" s="3" t="s">
        <v>1063</v>
      </c>
      <c r="Q29" s="3" t="s">
        <v>1131</v>
      </c>
      <c r="R29" s="3" t="s">
        <v>93</v>
      </c>
      <c r="S29" s="3" t="s">
        <v>1722</v>
      </c>
      <c r="T29" s="3" t="s">
        <v>197</v>
      </c>
      <c r="U29" s="3" t="s">
        <v>225</v>
      </c>
      <c r="V29" s="3" t="s">
        <v>392</v>
      </c>
      <c r="W29" s="3" t="s">
        <v>450</v>
      </c>
      <c r="X29" s="3" t="s">
        <v>485</v>
      </c>
      <c r="Y29" s="6" t="s">
        <v>273</v>
      </c>
      <c r="Z29" s="6" t="s">
        <v>634</v>
      </c>
      <c r="AA29" s="5" t="s">
        <v>13</v>
      </c>
      <c r="AB29" s="5">
        <v>18</v>
      </c>
      <c r="AC29" s="5">
        <v>0</v>
      </c>
      <c r="AD29" s="157">
        <v>135069</v>
      </c>
      <c r="AE29" s="158">
        <v>12</v>
      </c>
      <c r="AF29" t="str">
        <f>Y7&amp;AN4&amp;AQ2</f>
        <v>Basquetebol 3x3Juvenil (sub 18)Feminino</v>
      </c>
      <c r="AG29" s="7" t="s">
        <v>320</v>
      </c>
      <c r="AH29" s="5">
        <v>1</v>
      </c>
      <c r="AJ29" s="6" t="s">
        <v>50</v>
      </c>
      <c r="AK29" s="6"/>
      <c r="AL29" t="s">
        <v>23</v>
      </c>
      <c r="AM29" s="184" t="s">
        <v>17</v>
      </c>
      <c r="AV29" s="10" t="s">
        <v>38</v>
      </c>
      <c r="AW29" s="14" t="s">
        <v>6375</v>
      </c>
    </row>
    <row r="30" spans="1:55" x14ac:dyDescent="0.35">
      <c r="A30" s="3" t="s">
        <v>2785</v>
      </c>
      <c r="B30" s="3" t="s">
        <v>1486</v>
      </c>
      <c r="C30" s="3" t="s">
        <v>1490</v>
      </c>
      <c r="D30" s="3" t="s">
        <v>590</v>
      </c>
      <c r="E30" s="3" t="s">
        <v>1161</v>
      </c>
      <c r="F30" s="3" t="s">
        <v>1212</v>
      </c>
      <c r="G30" s="3" t="s">
        <v>1256</v>
      </c>
      <c r="H30" s="3" t="s">
        <v>1334</v>
      </c>
      <c r="I30" s="3" t="s">
        <v>1357</v>
      </c>
      <c r="J30" s="3" t="s">
        <v>1420</v>
      </c>
      <c r="K30" s="3" t="s">
        <v>677</v>
      </c>
      <c r="L30" s="3" t="s">
        <v>762</v>
      </c>
      <c r="M30" s="3" t="s">
        <v>786</v>
      </c>
      <c r="N30" s="3" t="s">
        <v>883</v>
      </c>
      <c r="O30" s="3" t="s">
        <v>968</v>
      </c>
      <c r="P30" s="3" t="s">
        <v>1017</v>
      </c>
      <c r="Q30" s="3" t="s">
        <v>1134</v>
      </c>
      <c r="R30" s="3" t="s">
        <v>122</v>
      </c>
      <c r="S30" s="3" t="s">
        <v>1713</v>
      </c>
      <c r="T30" s="3" t="s">
        <v>185</v>
      </c>
      <c r="U30" s="3" t="s">
        <v>217</v>
      </c>
      <c r="V30" s="3" t="s">
        <v>395</v>
      </c>
      <c r="W30" s="3" t="s">
        <v>475</v>
      </c>
      <c r="X30" s="3" t="s">
        <v>484</v>
      </c>
      <c r="Y30" s="6" t="s">
        <v>44</v>
      </c>
      <c r="Z30" s="6" t="s">
        <v>6192</v>
      </c>
      <c r="AA30" s="5" t="s">
        <v>13</v>
      </c>
      <c r="AB30" s="5">
        <v>18</v>
      </c>
      <c r="AC30" s="5">
        <v>0</v>
      </c>
      <c r="AD30" s="157">
        <v>135070</v>
      </c>
      <c r="AE30" s="158">
        <v>9</v>
      </c>
      <c r="AF30" t="str">
        <f>Y7&amp;AN4&amp;AQ3</f>
        <v>Basquetebol 3x3Juvenil (sub 18)Masculino</v>
      </c>
      <c r="AG30" s="7" t="s">
        <v>54</v>
      </c>
      <c r="AH30" s="5">
        <v>1</v>
      </c>
      <c r="AJ30" s="6" t="s">
        <v>6667</v>
      </c>
      <c r="AK30" s="6"/>
      <c r="AL30" t="s">
        <v>23</v>
      </c>
      <c r="AM30" s="184" t="s">
        <v>17</v>
      </c>
      <c r="AV30" s="10" t="s">
        <v>47</v>
      </c>
      <c r="AW30" s="14" t="s">
        <v>6340</v>
      </c>
    </row>
    <row r="31" spans="1:55" x14ac:dyDescent="0.35">
      <c r="A31" s="3" t="s">
        <v>2782</v>
      </c>
      <c r="B31" s="3" t="s">
        <v>2756</v>
      </c>
      <c r="C31" s="3" t="s">
        <v>1491</v>
      </c>
      <c r="D31" s="3" t="s">
        <v>593</v>
      </c>
      <c r="E31" s="3" t="s">
        <v>1172</v>
      </c>
      <c r="F31" s="3" t="s">
        <v>1219</v>
      </c>
      <c r="G31" s="3" t="s">
        <v>1278</v>
      </c>
      <c r="H31" s="3" t="s">
        <v>2173</v>
      </c>
      <c r="I31" s="3" t="s">
        <v>1365</v>
      </c>
      <c r="J31" s="3" t="s">
        <v>1402</v>
      </c>
      <c r="K31" s="3" t="s">
        <v>686</v>
      </c>
      <c r="L31" s="3" t="s">
        <v>712</v>
      </c>
      <c r="M31" s="3" t="s">
        <v>808</v>
      </c>
      <c r="N31" s="3" t="s">
        <v>881</v>
      </c>
      <c r="O31" s="3" t="s">
        <v>971</v>
      </c>
      <c r="P31" s="3" t="s">
        <v>1070</v>
      </c>
      <c r="Q31" s="3" t="s">
        <v>2531</v>
      </c>
      <c r="R31" s="3" t="s">
        <v>144</v>
      </c>
      <c r="S31" s="3" t="s">
        <v>1718</v>
      </c>
      <c r="T31" s="3" t="s">
        <v>198</v>
      </c>
      <c r="U31" s="3" t="s">
        <v>283</v>
      </c>
      <c r="V31" s="3" t="s">
        <v>419</v>
      </c>
      <c r="W31" s="3" t="s">
        <v>459</v>
      </c>
      <c r="X31" s="3" t="s">
        <v>491</v>
      </c>
      <c r="Y31" s="6" t="s">
        <v>36</v>
      </c>
      <c r="Z31" s="6" t="s">
        <v>6193</v>
      </c>
      <c r="AA31" s="5" t="s">
        <v>13</v>
      </c>
      <c r="AB31" s="7">
        <v>18</v>
      </c>
      <c r="AC31" s="7">
        <v>0</v>
      </c>
      <c r="AD31" s="157">
        <v>135082</v>
      </c>
      <c r="AE31" s="158">
        <v>9</v>
      </c>
      <c r="AF31" t="str">
        <f>Y7&amp;AN5&amp;AQ2</f>
        <v>Basquetebol 3x3Júnior (sub 21)Feminino</v>
      </c>
      <c r="AG31" s="7" t="s">
        <v>38</v>
      </c>
      <c r="AH31" s="5">
        <v>1</v>
      </c>
      <c r="AJ31" s="6" t="s">
        <v>16</v>
      </c>
      <c r="AL31" t="s">
        <v>4</v>
      </c>
      <c r="AM31" s="184" t="s">
        <v>17</v>
      </c>
      <c r="AV31" s="10" t="s">
        <v>406</v>
      </c>
      <c r="AW31" s="14" t="s">
        <v>6343</v>
      </c>
    </row>
    <row r="32" spans="1:55" x14ac:dyDescent="0.35">
      <c r="A32" s="3" t="s">
        <v>2791</v>
      </c>
      <c r="B32" s="3" t="s">
        <v>2757</v>
      </c>
      <c r="C32" s="3" t="s">
        <v>1454</v>
      </c>
      <c r="D32" s="3" t="s">
        <v>575</v>
      </c>
      <c r="E32" s="3" t="s">
        <v>1163</v>
      </c>
      <c r="F32" s="3" t="s">
        <v>1240</v>
      </c>
      <c r="G32" s="3" t="s">
        <v>1292</v>
      </c>
      <c r="H32" s="3" t="s">
        <v>2174</v>
      </c>
      <c r="I32" s="3" t="s">
        <v>1374</v>
      </c>
      <c r="J32" s="3" t="s">
        <v>1394</v>
      </c>
      <c r="K32" s="3" t="s">
        <v>664</v>
      </c>
      <c r="L32" s="3" t="s">
        <v>721</v>
      </c>
      <c r="M32" s="3" t="s">
        <v>833</v>
      </c>
      <c r="N32" s="3" t="s">
        <v>898</v>
      </c>
      <c r="O32" s="3" t="s">
        <v>984</v>
      </c>
      <c r="P32" s="3" t="s">
        <v>1069</v>
      </c>
      <c r="Q32" s="3" t="s">
        <v>2532</v>
      </c>
      <c r="R32" s="3" t="s">
        <v>15</v>
      </c>
      <c r="S32" s="3" t="s">
        <v>170</v>
      </c>
      <c r="T32" s="3" t="s">
        <v>207</v>
      </c>
      <c r="U32" s="3" t="s">
        <v>345</v>
      </c>
      <c r="V32" s="3" t="s">
        <v>435</v>
      </c>
      <c r="W32" s="3" t="s">
        <v>457</v>
      </c>
      <c r="X32" s="3" t="s">
        <v>515</v>
      </c>
      <c r="Y32" s="6" t="s">
        <v>75</v>
      </c>
      <c r="Z32" s="6" t="s">
        <v>6198</v>
      </c>
      <c r="AA32" s="5" t="s">
        <v>13</v>
      </c>
      <c r="AB32" s="7">
        <v>18</v>
      </c>
      <c r="AC32" s="7">
        <v>0</v>
      </c>
      <c r="AD32" s="157">
        <v>135094</v>
      </c>
      <c r="AE32" s="158">
        <v>27</v>
      </c>
      <c r="AF32" t="str">
        <f>Y7&amp;AN5&amp;AQ3</f>
        <v>Basquetebol 3x3Júnior (sub 21)Masculino</v>
      </c>
      <c r="AG32" s="8" t="s">
        <v>24</v>
      </c>
      <c r="AH32" s="2">
        <v>1</v>
      </c>
      <c r="AJ32" s="6" t="s">
        <v>6699</v>
      </c>
      <c r="AK32" s="6"/>
      <c r="AL32" t="s">
        <v>4</v>
      </c>
      <c r="AM32" s="184" t="s">
        <v>17</v>
      </c>
      <c r="AV32" s="10" t="s">
        <v>216</v>
      </c>
      <c r="AW32" s="14" t="s">
        <v>6350</v>
      </c>
    </row>
    <row r="33" spans="1:73" x14ac:dyDescent="0.35">
      <c r="A33" s="3" t="s">
        <v>1487</v>
      </c>
      <c r="B33" s="3" t="s">
        <v>2758</v>
      </c>
      <c r="C33" s="3" t="s">
        <v>1551</v>
      </c>
      <c r="D33" s="3" t="s">
        <v>616</v>
      </c>
      <c r="E33" s="3" t="s">
        <v>1164</v>
      </c>
      <c r="F33" s="3" t="s">
        <v>1229</v>
      </c>
      <c r="G33" s="3" t="s">
        <v>1293</v>
      </c>
      <c r="H33" s="3" t="s">
        <v>2186</v>
      </c>
      <c r="I33" s="3" t="s">
        <v>1355</v>
      </c>
      <c r="J33" s="3" t="s">
        <v>1408</v>
      </c>
      <c r="K33" s="3" t="s">
        <v>660</v>
      </c>
      <c r="L33" s="3" t="s">
        <v>718</v>
      </c>
      <c r="M33" s="3" t="s">
        <v>821</v>
      </c>
      <c r="N33" s="3" t="s">
        <v>931</v>
      </c>
      <c r="O33" s="3" t="s">
        <v>964</v>
      </c>
      <c r="P33" s="3" t="s">
        <v>2654</v>
      </c>
      <c r="Q33" s="4" t="s">
        <v>2533</v>
      </c>
      <c r="R33" s="3" t="s">
        <v>48</v>
      </c>
      <c r="S33" s="3" t="s">
        <v>1723</v>
      </c>
      <c r="T33" s="3" t="s">
        <v>191</v>
      </c>
      <c r="U33" s="3" t="s">
        <v>278</v>
      </c>
      <c r="V33" s="3" t="s">
        <v>425</v>
      </c>
      <c r="W33" s="3" t="s">
        <v>465</v>
      </c>
      <c r="X33" s="3" t="s">
        <v>497</v>
      </c>
      <c r="Y33" s="4" t="s">
        <v>73</v>
      </c>
      <c r="Z33" s="4" t="s">
        <v>6206</v>
      </c>
      <c r="AA33" s="5" t="s">
        <v>13</v>
      </c>
      <c r="AB33" s="7">
        <v>18</v>
      </c>
      <c r="AC33" s="7">
        <v>0</v>
      </c>
      <c r="AD33" s="157">
        <v>135100</v>
      </c>
      <c r="AE33" s="158">
        <v>18</v>
      </c>
      <c r="AF33" t="str">
        <f>Y8&amp;Vários&amp;AQ4</f>
        <v>Beisebol e SoftebolVários</v>
      </c>
      <c r="AJ33" s="6" t="s">
        <v>6696</v>
      </c>
      <c r="AL33" t="s">
        <v>4</v>
      </c>
      <c r="AM33" s="184" t="s">
        <v>17</v>
      </c>
      <c r="AV33" s="9" t="s">
        <v>10</v>
      </c>
      <c r="AW33" s="14" t="s">
        <v>6361</v>
      </c>
      <c r="BR33" t="s">
        <v>6416</v>
      </c>
      <c r="BS33" t="s">
        <v>6419</v>
      </c>
      <c r="BU33">
        <v>5</v>
      </c>
    </row>
    <row r="34" spans="1:73" x14ac:dyDescent="0.35">
      <c r="A34" s="3" t="s">
        <v>2786</v>
      </c>
      <c r="B34" s="3" t="s">
        <v>2754</v>
      </c>
      <c r="C34" s="3" t="s">
        <v>1497</v>
      </c>
      <c r="D34" s="3" t="s">
        <v>598</v>
      </c>
      <c r="E34" s="3" t="s">
        <v>1181</v>
      </c>
      <c r="F34" s="3" t="s">
        <v>2089</v>
      </c>
      <c r="G34" s="3" t="s">
        <v>1253</v>
      </c>
      <c r="H34" s="3" t="s">
        <v>2175</v>
      </c>
      <c r="I34" s="3" t="s">
        <v>1363</v>
      </c>
      <c r="J34" s="3" t="s">
        <v>1428</v>
      </c>
      <c r="K34" s="3" t="s">
        <v>671</v>
      </c>
      <c r="L34" s="3" t="s">
        <v>756</v>
      </c>
      <c r="M34" s="3" t="s">
        <v>798</v>
      </c>
      <c r="N34" s="3" t="s">
        <v>877</v>
      </c>
      <c r="O34" s="3" t="s">
        <v>974</v>
      </c>
      <c r="P34" s="3" t="s">
        <v>1030</v>
      </c>
      <c r="Q34" s="3" t="s">
        <v>2534</v>
      </c>
      <c r="R34" s="3" t="s">
        <v>131</v>
      </c>
      <c r="T34" s="3" t="s">
        <v>199</v>
      </c>
      <c r="U34" s="3" t="s">
        <v>324</v>
      </c>
      <c r="V34" s="3" t="s">
        <v>421</v>
      </c>
      <c r="W34" s="3" t="s">
        <v>1969</v>
      </c>
      <c r="X34" s="3" t="s">
        <v>2017</v>
      </c>
      <c r="Y34" s="4" t="s">
        <v>172</v>
      </c>
      <c r="Z34" s="4" t="s">
        <v>6207</v>
      </c>
      <c r="AA34" s="5" t="s">
        <v>13</v>
      </c>
      <c r="AB34" s="7">
        <v>8</v>
      </c>
      <c r="AC34" s="7">
        <v>0</v>
      </c>
      <c r="AD34" s="157">
        <v>135112</v>
      </c>
      <c r="AE34" s="158">
        <v>9</v>
      </c>
      <c r="AF34" t="str">
        <f>Y9&amp;Vários&amp;AQ4</f>
        <v>BocciaVários</v>
      </c>
      <c r="AJ34" s="6" t="s">
        <v>6697</v>
      </c>
      <c r="AL34" t="s">
        <v>4</v>
      </c>
      <c r="AM34" s="184" t="s">
        <v>17</v>
      </c>
      <c r="AV34" s="10" t="s">
        <v>24</v>
      </c>
      <c r="AW34" s="14" t="s">
        <v>6376</v>
      </c>
      <c r="BR34" t="s">
        <v>6417</v>
      </c>
      <c r="BS34" t="s">
        <v>6420</v>
      </c>
    </row>
    <row r="35" spans="1:73" x14ac:dyDescent="0.35">
      <c r="A35" s="3" t="s">
        <v>2794</v>
      </c>
      <c r="B35" s="3" t="s">
        <v>2774</v>
      </c>
      <c r="C35" s="3" t="s">
        <v>1449</v>
      </c>
      <c r="D35" s="3" t="s">
        <v>570</v>
      </c>
      <c r="E35" s="3" t="s">
        <v>1158</v>
      </c>
      <c r="F35" s="3" t="s">
        <v>2090</v>
      </c>
      <c r="G35" s="4" t="s">
        <v>1257</v>
      </c>
      <c r="H35" s="3" t="s">
        <v>2187</v>
      </c>
      <c r="I35" s="3" t="s">
        <v>2219</v>
      </c>
      <c r="J35" s="3" t="s">
        <v>1385</v>
      </c>
      <c r="K35" s="3" t="s">
        <v>678</v>
      </c>
      <c r="L35" s="3" t="s">
        <v>719</v>
      </c>
      <c r="M35" s="3" t="s">
        <v>801</v>
      </c>
      <c r="N35" s="3" t="s">
        <v>885</v>
      </c>
      <c r="O35" s="3" t="s">
        <v>965</v>
      </c>
      <c r="P35" s="3" t="s">
        <v>998</v>
      </c>
      <c r="Q35" s="3" t="s">
        <v>2535</v>
      </c>
      <c r="R35" s="3" t="s">
        <v>98</v>
      </c>
      <c r="T35" s="3" t="s">
        <v>188</v>
      </c>
      <c r="U35" s="3" t="s">
        <v>247</v>
      </c>
      <c r="V35" s="3" t="s">
        <v>379</v>
      </c>
      <c r="W35" s="3" t="s">
        <v>1965</v>
      </c>
      <c r="X35" s="3" t="s">
        <v>531</v>
      </c>
      <c r="Y35" s="4" t="s">
        <v>55</v>
      </c>
      <c r="Z35" s="4" t="s">
        <v>6208</v>
      </c>
      <c r="AA35" s="5" t="s">
        <v>13</v>
      </c>
      <c r="AB35" s="7">
        <v>18</v>
      </c>
      <c r="AC35" s="7">
        <v>1</v>
      </c>
      <c r="AD35" s="157">
        <v>135124</v>
      </c>
      <c r="AE35" s="158">
        <v>6</v>
      </c>
      <c r="AF35" t="str">
        <f>Y10&amp;Vários&amp;AQ4</f>
        <v>BTT-XCOVários</v>
      </c>
      <c r="AJ35" s="6" t="s">
        <v>6698</v>
      </c>
      <c r="AL35" t="s">
        <v>4</v>
      </c>
      <c r="AM35" s="184" t="s">
        <v>17</v>
      </c>
      <c r="AW35" s="14" t="s">
        <v>6344</v>
      </c>
      <c r="BR35" t="s">
        <v>6418</v>
      </c>
    </row>
    <row r="36" spans="1:73" x14ac:dyDescent="0.35">
      <c r="A36" s="3" t="s">
        <v>2796</v>
      </c>
      <c r="B36" s="3" t="s">
        <v>2759</v>
      </c>
      <c r="C36" s="3" t="s">
        <v>1460</v>
      </c>
      <c r="D36" s="4" t="s">
        <v>630</v>
      </c>
      <c r="E36" s="3" t="s">
        <v>1190</v>
      </c>
      <c r="F36" s="3" t="s">
        <v>1226</v>
      </c>
      <c r="G36" s="3" t="s">
        <v>1259</v>
      </c>
      <c r="H36" s="3" t="s">
        <v>2179</v>
      </c>
      <c r="I36" s="3" t="s">
        <v>2202</v>
      </c>
      <c r="J36" s="3" t="s">
        <v>1388</v>
      </c>
      <c r="K36" s="3" t="s">
        <v>675</v>
      </c>
      <c r="L36" s="3" t="s">
        <v>740</v>
      </c>
      <c r="M36" s="3" t="s">
        <v>824</v>
      </c>
      <c r="N36" s="3" t="s">
        <v>930</v>
      </c>
      <c r="O36" s="3" t="s">
        <v>954</v>
      </c>
      <c r="P36" s="3" t="s">
        <v>1072</v>
      </c>
      <c r="Q36" s="3" t="s">
        <v>6079</v>
      </c>
      <c r="R36" s="3" t="s">
        <v>45</v>
      </c>
      <c r="T36" s="3" t="s">
        <v>206</v>
      </c>
      <c r="U36" s="3" t="s">
        <v>251</v>
      </c>
      <c r="V36" s="3" t="s">
        <v>424</v>
      </c>
      <c r="W36" s="3" t="s">
        <v>1972</v>
      </c>
      <c r="X36" s="3" t="s">
        <v>494</v>
      </c>
      <c r="Y36" s="4" t="s">
        <v>654</v>
      </c>
      <c r="Z36" s="4" t="s">
        <v>6209</v>
      </c>
      <c r="AA36" s="5" t="s">
        <v>13</v>
      </c>
      <c r="AB36" s="7">
        <v>18</v>
      </c>
      <c r="AC36" s="7">
        <v>0</v>
      </c>
      <c r="AD36" s="157">
        <v>135136</v>
      </c>
      <c r="AE36" s="158">
        <v>24</v>
      </c>
      <c r="AF36" t="str">
        <f>Y11&amp;Vários&amp;AQ4</f>
        <v>CanoagemVários</v>
      </c>
      <c r="AJ36" s="6" t="s">
        <v>22</v>
      </c>
      <c r="AL36" t="s">
        <v>23</v>
      </c>
      <c r="AM36" s="184" t="s">
        <v>17</v>
      </c>
      <c r="AW36" s="14" t="s">
        <v>6351</v>
      </c>
    </row>
    <row r="37" spans="1:73" x14ac:dyDescent="0.35">
      <c r="A37" s="3" t="s">
        <v>2795</v>
      </c>
      <c r="B37" s="3" t="s">
        <v>2760</v>
      </c>
      <c r="C37" s="3" t="s">
        <v>1481</v>
      </c>
      <c r="D37" s="3" t="s">
        <v>557</v>
      </c>
      <c r="E37" s="3" t="s">
        <v>1159</v>
      </c>
      <c r="F37" s="3" t="s">
        <v>6066</v>
      </c>
      <c r="G37" s="3" t="s">
        <v>1254</v>
      </c>
      <c r="H37" s="3" t="s">
        <v>2193</v>
      </c>
      <c r="I37" s="3" t="s">
        <v>2228</v>
      </c>
      <c r="J37" s="3" t="s">
        <v>1409</v>
      </c>
      <c r="K37" s="3" t="s">
        <v>2348</v>
      </c>
      <c r="L37" s="3" t="s">
        <v>713</v>
      </c>
      <c r="M37" s="3" t="s">
        <v>818</v>
      </c>
      <c r="N37" s="3" t="s">
        <v>929</v>
      </c>
      <c r="O37" s="3" t="s">
        <v>960</v>
      </c>
      <c r="P37" s="3" t="s">
        <v>999</v>
      </c>
      <c r="Q37" s="3" t="s">
        <v>2536</v>
      </c>
      <c r="R37" s="3" t="s">
        <v>143</v>
      </c>
      <c r="T37" s="3" t="s">
        <v>1560</v>
      </c>
      <c r="U37" s="3" t="s">
        <v>252</v>
      </c>
      <c r="V37" s="3" t="s">
        <v>443</v>
      </c>
      <c r="W37" s="3" t="s">
        <v>1951</v>
      </c>
      <c r="X37" s="3" t="s">
        <v>483</v>
      </c>
      <c r="Y37" s="4" t="s">
        <v>92</v>
      </c>
      <c r="Z37" s="4" t="s">
        <v>6210</v>
      </c>
      <c r="AA37" s="5" t="s">
        <v>13</v>
      </c>
      <c r="AB37" s="7">
        <v>8</v>
      </c>
      <c r="AC37" s="7">
        <v>0</v>
      </c>
      <c r="AD37" s="157">
        <v>135150</v>
      </c>
      <c r="AE37" s="158">
        <v>12</v>
      </c>
      <c r="AF37" t="str">
        <f>Y12&amp;AN2&amp;AR2</f>
        <v>CorfebolInfantil B (sub 13)Misto</v>
      </c>
      <c r="AJ37" s="4" t="s">
        <v>6668</v>
      </c>
      <c r="AK37" s="4"/>
      <c r="AL37" t="s">
        <v>23</v>
      </c>
      <c r="AM37" s="184" t="s">
        <v>17</v>
      </c>
      <c r="AW37" s="14" t="s">
        <v>6362</v>
      </c>
      <c r="BR37" t="s">
        <v>6421</v>
      </c>
    </row>
    <row r="38" spans="1:73" x14ac:dyDescent="0.35">
      <c r="A38" s="3" t="s">
        <v>2799</v>
      </c>
      <c r="B38" s="3" t="s">
        <v>2771</v>
      </c>
      <c r="C38" s="3" t="s">
        <v>1545</v>
      </c>
      <c r="D38" s="3" t="s">
        <v>608</v>
      </c>
      <c r="E38" s="3" t="s">
        <v>2058</v>
      </c>
      <c r="F38" s="3" t="s">
        <v>2078</v>
      </c>
      <c r="G38" s="3" t="s">
        <v>2152</v>
      </c>
      <c r="H38" s="3" t="s">
        <v>2176</v>
      </c>
      <c r="I38" s="3" t="s">
        <v>1367</v>
      </c>
      <c r="J38" s="3" t="s">
        <v>1396</v>
      </c>
      <c r="K38" s="3" t="s">
        <v>676</v>
      </c>
      <c r="L38" s="3" t="s">
        <v>745</v>
      </c>
      <c r="M38" s="3" t="s">
        <v>800</v>
      </c>
      <c r="N38" s="3" t="s">
        <v>906</v>
      </c>
      <c r="O38" s="3" t="s">
        <v>935</v>
      </c>
      <c r="P38" s="3" t="s">
        <v>1065</v>
      </c>
      <c r="Q38" s="3" t="s">
        <v>6084</v>
      </c>
      <c r="R38" s="3" t="s">
        <v>56</v>
      </c>
      <c r="T38" s="3" t="s">
        <v>1563</v>
      </c>
      <c r="U38" s="3" t="s">
        <v>284</v>
      </c>
      <c r="V38" s="3" t="s">
        <v>414</v>
      </c>
      <c r="W38" s="4" t="s">
        <v>1957</v>
      </c>
      <c r="X38" s="3" t="s">
        <v>524</v>
      </c>
      <c r="Y38" s="4" t="s">
        <v>320</v>
      </c>
      <c r="Z38" s="4" t="s">
        <v>6211</v>
      </c>
      <c r="AA38" s="5" t="s">
        <v>13</v>
      </c>
      <c r="AB38" s="7">
        <v>18</v>
      </c>
      <c r="AC38" s="7">
        <v>0</v>
      </c>
      <c r="AD38" s="157">
        <v>135161</v>
      </c>
      <c r="AE38" s="158">
        <v>12</v>
      </c>
      <c r="AF38" t="str">
        <f>Y12&amp;AN3&amp;AR2</f>
        <v>CorfebolIniciado (sub 15)Misto</v>
      </c>
      <c r="AJ38" s="6" t="s">
        <v>35</v>
      </c>
      <c r="AL38" t="s">
        <v>23</v>
      </c>
      <c r="AM38" s="184" t="s">
        <v>17</v>
      </c>
      <c r="AW38" s="14" t="s">
        <v>6377</v>
      </c>
    </row>
    <row r="39" spans="1:73" x14ac:dyDescent="0.35">
      <c r="A39" s="3" t="s">
        <v>2783</v>
      </c>
      <c r="B39" s="3" t="s">
        <v>2761</v>
      </c>
      <c r="C39" s="3" t="s">
        <v>1519</v>
      </c>
      <c r="D39" s="3" t="s">
        <v>565</v>
      </c>
      <c r="E39" s="3" t="s">
        <v>1183</v>
      </c>
      <c r="F39" s="3" t="s">
        <v>2086</v>
      </c>
      <c r="G39" s="3" t="s">
        <v>1247</v>
      </c>
      <c r="H39" s="3" t="s">
        <v>1337</v>
      </c>
      <c r="I39" s="3" t="s">
        <v>1368</v>
      </c>
      <c r="J39" s="3" t="s">
        <v>1401</v>
      </c>
      <c r="K39" s="3" t="s">
        <v>665</v>
      </c>
      <c r="L39" s="4" t="s">
        <v>724</v>
      </c>
      <c r="M39" s="3" t="s">
        <v>834</v>
      </c>
      <c r="N39" s="3" t="s">
        <v>903</v>
      </c>
      <c r="O39" s="3" t="s">
        <v>2282</v>
      </c>
      <c r="P39" s="3" t="s">
        <v>1012</v>
      </c>
      <c r="Q39" s="3" t="s">
        <v>5945</v>
      </c>
      <c r="R39" s="3" t="s">
        <v>78</v>
      </c>
      <c r="T39" s="3" t="s">
        <v>1564</v>
      </c>
      <c r="U39" s="3" t="s">
        <v>1771</v>
      </c>
      <c r="V39" s="3" t="s">
        <v>393</v>
      </c>
      <c r="W39" s="3" t="s">
        <v>1973</v>
      </c>
      <c r="X39" s="3" t="s">
        <v>502</v>
      </c>
      <c r="Y39" s="4" t="s">
        <v>54</v>
      </c>
      <c r="Z39" s="4" t="s">
        <v>6212</v>
      </c>
      <c r="AA39" s="5" t="s">
        <v>13</v>
      </c>
      <c r="AB39" s="7">
        <v>18</v>
      </c>
      <c r="AC39" s="7">
        <v>0</v>
      </c>
      <c r="AD39" s="157">
        <v>135173</v>
      </c>
      <c r="AE39" s="158">
        <v>18</v>
      </c>
      <c r="AF39" t="str">
        <f>Y12&amp;AN4&amp;AR2</f>
        <v>CorfebolJuvenil (sub 18)Misto</v>
      </c>
      <c r="AJ39" s="6" t="s">
        <v>6669</v>
      </c>
      <c r="AK39" s="6"/>
      <c r="AL39" t="s">
        <v>23</v>
      </c>
      <c r="AM39" s="184" t="s">
        <v>17</v>
      </c>
      <c r="AW39" s="14" t="s">
        <v>6352</v>
      </c>
    </row>
    <row r="40" spans="1:73" x14ac:dyDescent="0.35">
      <c r="B40" s="3" t="s">
        <v>2211</v>
      </c>
      <c r="C40" s="3" t="s">
        <v>1467</v>
      </c>
      <c r="D40" s="4" t="s">
        <v>619</v>
      </c>
      <c r="E40" s="3" t="s">
        <v>1186</v>
      </c>
      <c r="F40" s="3" t="s">
        <v>2076</v>
      </c>
      <c r="G40" s="3" t="s">
        <v>1279</v>
      </c>
      <c r="H40" s="3" t="s">
        <v>2188</v>
      </c>
      <c r="I40" s="3" t="s">
        <v>1369</v>
      </c>
      <c r="J40" s="3" t="s">
        <v>1403</v>
      </c>
      <c r="K40" s="3" t="s">
        <v>698</v>
      </c>
      <c r="L40" s="3" t="s">
        <v>765</v>
      </c>
      <c r="M40" s="3" t="s">
        <v>793</v>
      </c>
      <c r="N40" s="3" t="s">
        <v>926</v>
      </c>
      <c r="O40" s="3" t="s">
        <v>2291</v>
      </c>
      <c r="P40" s="3" t="s">
        <v>1041</v>
      </c>
      <c r="Q40" s="3" t="s">
        <v>6158</v>
      </c>
      <c r="R40" s="3" t="s">
        <v>88</v>
      </c>
      <c r="T40" s="3" t="s">
        <v>1570</v>
      </c>
      <c r="U40" s="3" t="s">
        <v>222</v>
      </c>
      <c r="V40" s="3" t="s">
        <v>383</v>
      </c>
      <c r="W40" s="3" t="s">
        <v>1974</v>
      </c>
      <c r="X40" s="3" t="s">
        <v>516</v>
      </c>
      <c r="Y40" s="4" t="s">
        <v>38</v>
      </c>
      <c r="Z40" s="4" t="s">
        <v>6213</v>
      </c>
      <c r="AA40" s="5" t="s">
        <v>13</v>
      </c>
      <c r="AB40" s="7">
        <v>18</v>
      </c>
      <c r="AC40" s="7">
        <v>0</v>
      </c>
      <c r="AD40" s="157">
        <v>135185</v>
      </c>
      <c r="AE40" s="158">
        <v>9</v>
      </c>
      <c r="AF40" t="str">
        <f>Y12&amp;AN5&amp;AR2</f>
        <v>CorfebolJúnior (sub 21)Misto</v>
      </c>
      <c r="AJ40" s="6" t="s">
        <v>124</v>
      </c>
      <c r="AK40" s="6"/>
      <c r="AL40" t="s">
        <v>23</v>
      </c>
      <c r="AM40" s="184" t="s">
        <v>17</v>
      </c>
      <c r="AW40" s="14" t="s">
        <v>6363</v>
      </c>
    </row>
    <row r="41" spans="1:73" x14ac:dyDescent="0.35">
      <c r="B41" s="3" t="s">
        <v>1553</v>
      </c>
      <c r="C41" s="3" t="s">
        <v>1528</v>
      </c>
      <c r="D41" s="3" t="s">
        <v>605</v>
      </c>
      <c r="E41" s="3" t="s">
        <v>1187</v>
      </c>
      <c r="F41" s="3" t="s">
        <v>2079</v>
      </c>
      <c r="G41" s="3" t="s">
        <v>1251</v>
      </c>
      <c r="H41" s="3" t="s">
        <v>2189</v>
      </c>
      <c r="I41" s="3" t="s">
        <v>1370</v>
      </c>
      <c r="J41" s="3" t="s">
        <v>1412</v>
      </c>
      <c r="K41" s="3" t="s">
        <v>2354</v>
      </c>
      <c r="L41" s="3" t="s">
        <v>744</v>
      </c>
      <c r="M41" s="3" t="s">
        <v>791</v>
      </c>
      <c r="N41" s="3" t="s">
        <v>923</v>
      </c>
      <c r="O41" s="3" t="s">
        <v>2273</v>
      </c>
      <c r="P41" s="3" t="s">
        <v>1068</v>
      </c>
      <c r="Q41" s="3" t="s">
        <v>6108</v>
      </c>
      <c r="R41" s="3" t="s">
        <v>141</v>
      </c>
      <c r="T41" s="3" t="s">
        <v>1579</v>
      </c>
      <c r="U41" s="3" t="s">
        <v>315</v>
      </c>
      <c r="V41" s="3" t="s">
        <v>3808</v>
      </c>
      <c r="W41" s="3" t="s">
        <v>1958</v>
      </c>
      <c r="X41" s="3" t="s">
        <v>528</v>
      </c>
      <c r="Y41" s="4" t="s">
        <v>47</v>
      </c>
      <c r="Z41" s="4" t="s">
        <v>6214</v>
      </c>
      <c r="AA41" s="5" t="s">
        <v>13</v>
      </c>
      <c r="AB41" s="7">
        <v>18</v>
      </c>
      <c r="AC41" s="7">
        <v>0</v>
      </c>
      <c r="AD41" s="157">
        <v>135197</v>
      </c>
      <c r="AE41" s="158">
        <v>9</v>
      </c>
      <c r="AF41" t="str">
        <f>Y13</f>
        <v>DE Comunidade</v>
      </c>
      <c r="AJ41" s="6" t="s">
        <v>6670</v>
      </c>
      <c r="AK41" s="6"/>
      <c r="AL41" t="s">
        <v>23</v>
      </c>
      <c r="AM41" s="184" t="s">
        <v>17</v>
      </c>
      <c r="AW41" s="14" t="s">
        <v>6378</v>
      </c>
    </row>
    <row r="42" spans="1:73" x14ac:dyDescent="0.35">
      <c r="C42" s="3" t="s">
        <v>1493</v>
      </c>
      <c r="D42" s="3" t="s">
        <v>623</v>
      </c>
      <c r="E42" s="3" t="s">
        <v>1148</v>
      </c>
      <c r="F42" s="3" t="s">
        <v>2093</v>
      </c>
      <c r="G42" s="3" t="s">
        <v>1286</v>
      </c>
      <c r="H42" s="3" t="s">
        <v>2171</v>
      </c>
      <c r="I42" s="3" t="s">
        <v>2203</v>
      </c>
      <c r="J42" s="3" t="s">
        <v>1414</v>
      </c>
      <c r="K42" s="3" t="s">
        <v>680</v>
      </c>
      <c r="L42" s="3" t="s">
        <v>775</v>
      </c>
      <c r="M42" s="3" t="s">
        <v>827</v>
      </c>
      <c r="N42" s="3" t="s">
        <v>896</v>
      </c>
      <c r="O42" s="3" t="s">
        <v>986</v>
      </c>
      <c r="P42" s="3" t="s">
        <v>996</v>
      </c>
      <c r="Q42" s="3" t="s">
        <v>2537</v>
      </c>
      <c r="R42" s="3" t="s">
        <v>101</v>
      </c>
      <c r="T42" s="3" t="s">
        <v>1595</v>
      </c>
      <c r="U42" s="3" t="s">
        <v>256</v>
      </c>
      <c r="V42" s="3" t="s">
        <v>375</v>
      </c>
      <c r="W42" s="3" t="s">
        <v>1948</v>
      </c>
      <c r="X42" s="3" t="s">
        <v>490</v>
      </c>
      <c r="Y42" s="4" t="s">
        <v>406</v>
      </c>
      <c r="Z42" s="4" t="s">
        <v>6215</v>
      </c>
      <c r="AA42" s="5" t="s">
        <v>13</v>
      </c>
      <c r="AB42" s="5">
        <v>18</v>
      </c>
      <c r="AC42" s="5">
        <v>0</v>
      </c>
      <c r="AD42" s="157">
        <v>135203</v>
      </c>
      <c r="AE42" s="158">
        <v>12</v>
      </c>
      <c r="AF42" t="str">
        <f>Y14</f>
        <v>DE Escola Ativa</v>
      </c>
      <c r="AJ42" s="6" t="s">
        <v>6582</v>
      </c>
      <c r="AK42" t="s">
        <v>6463</v>
      </c>
      <c r="AL42" t="s">
        <v>23</v>
      </c>
      <c r="AM42" s="184" t="s">
        <v>17</v>
      </c>
      <c r="AW42" s="14" t="s">
        <v>6364</v>
      </c>
    </row>
    <row r="43" spans="1:73" x14ac:dyDescent="0.35">
      <c r="C43" s="3" t="s">
        <v>2741</v>
      </c>
      <c r="D43" s="3" t="s">
        <v>591</v>
      </c>
      <c r="E43" s="3" t="s">
        <v>1157</v>
      </c>
      <c r="F43" s="3" t="s">
        <v>2087</v>
      </c>
      <c r="G43" s="3" t="s">
        <v>1248</v>
      </c>
      <c r="I43" s="3" t="s">
        <v>2220</v>
      </c>
      <c r="J43" s="3" t="s">
        <v>1418</v>
      </c>
      <c r="K43" s="3" t="s">
        <v>657</v>
      </c>
      <c r="L43" s="3" t="s">
        <v>735</v>
      </c>
      <c r="M43" s="3" t="s">
        <v>832</v>
      </c>
      <c r="N43" s="3" t="s">
        <v>901</v>
      </c>
      <c r="O43" s="3" t="s">
        <v>955</v>
      </c>
      <c r="P43" s="3" t="s">
        <v>1006</v>
      </c>
      <c r="Q43" s="3" t="s">
        <v>2538</v>
      </c>
      <c r="R43" s="3" t="s">
        <v>82</v>
      </c>
      <c r="T43" s="3" t="s">
        <v>1580</v>
      </c>
      <c r="U43" s="3" t="s">
        <v>257</v>
      </c>
      <c r="V43" s="3" t="s">
        <v>403</v>
      </c>
      <c r="W43" s="3" t="s">
        <v>1963</v>
      </c>
      <c r="X43" s="3" t="s">
        <v>489</v>
      </c>
      <c r="Y43" s="4" t="s">
        <v>216</v>
      </c>
      <c r="Z43" s="4" t="s">
        <v>6216</v>
      </c>
      <c r="AA43" s="5" t="s">
        <v>13</v>
      </c>
      <c r="AB43" s="5">
        <v>8</v>
      </c>
      <c r="AC43" s="5">
        <v>0</v>
      </c>
      <c r="AD43" s="157">
        <v>135215</v>
      </c>
      <c r="AE43" s="158">
        <v>27</v>
      </c>
      <c r="AF43" t="str">
        <f>Y15</f>
        <v>DE Sobre Rodas</v>
      </c>
      <c r="AJ43" s="6" t="s">
        <v>6671</v>
      </c>
      <c r="AK43" t="s">
        <v>6463</v>
      </c>
      <c r="AL43" t="s">
        <v>23</v>
      </c>
      <c r="AM43" s="184" t="s">
        <v>17</v>
      </c>
      <c r="AW43" s="14" t="s">
        <v>6379</v>
      </c>
    </row>
    <row r="44" spans="1:73" x14ac:dyDescent="0.35">
      <c r="C44" s="3" t="s">
        <v>2731</v>
      </c>
      <c r="D44" s="3" t="s">
        <v>2812</v>
      </c>
      <c r="E44" s="3" t="s">
        <v>1160</v>
      </c>
      <c r="F44" s="3" t="s">
        <v>2080</v>
      </c>
      <c r="G44" s="3" t="s">
        <v>1265</v>
      </c>
      <c r="I44" s="3" t="s">
        <v>1371</v>
      </c>
      <c r="J44" s="3" t="s">
        <v>1393</v>
      </c>
      <c r="K44" s="3" t="s">
        <v>661</v>
      </c>
      <c r="L44" s="3" t="s">
        <v>768</v>
      </c>
      <c r="M44" s="3" t="s">
        <v>812</v>
      </c>
      <c r="N44" s="3" t="s">
        <v>890</v>
      </c>
      <c r="O44" s="3" t="s">
        <v>988</v>
      </c>
      <c r="P44" s="3" t="s">
        <v>1047</v>
      </c>
      <c r="Q44" s="3" t="s">
        <v>5946</v>
      </c>
      <c r="R44" s="3" t="s">
        <v>99</v>
      </c>
      <c r="T44" s="3" t="s">
        <v>1598</v>
      </c>
      <c r="U44" s="3" t="s">
        <v>303</v>
      </c>
      <c r="V44" s="3" t="s">
        <v>1775</v>
      </c>
      <c r="W44" s="3" t="s">
        <v>1963</v>
      </c>
      <c r="X44" s="3" t="s">
        <v>1987</v>
      </c>
      <c r="Y44" s="6" t="s">
        <v>10</v>
      </c>
      <c r="Z44" s="6" t="s">
        <v>6217</v>
      </c>
      <c r="AA44" s="5" t="s">
        <v>13</v>
      </c>
      <c r="AB44" s="7">
        <v>18</v>
      </c>
      <c r="AC44" s="7">
        <v>1</v>
      </c>
      <c r="AD44" s="157">
        <v>135227</v>
      </c>
      <c r="AE44" s="158">
        <v>12</v>
      </c>
      <c r="AF44" t="str">
        <f>$Y$16&amp;$AV2&amp;$AO$2&amp;AR2</f>
        <v>Desportos Adaptados (Monomodalidade)AndebolVáriosMisto</v>
      </c>
      <c r="AJ44" s="6" t="s">
        <v>6581</v>
      </c>
      <c r="AL44" t="s">
        <v>23</v>
      </c>
      <c r="AM44" s="184" t="s">
        <v>17</v>
      </c>
      <c r="AW44" s="14" t="s">
        <v>6345</v>
      </c>
    </row>
    <row r="45" spans="1:73" x14ac:dyDescent="0.35">
      <c r="C45" s="3" t="s">
        <v>2732</v>
      </c>
      <c r="D45" s="3" t="s">
        <v>613</v>
      </c>
      <c r="E45" s="3" t="s">
        <v>1197</v>
      </c>
      <c r="F45" s="3" t="s">
        <v>2091</v>
      </c>
      <c r="G45" s="3" t="s">
        <v>2103</v>
      </c>
      <c r="I45" s="3" t="s">
        <v>2204</v>
      </c>
      <c r="J45" s="3" t="s">
        <v>1390</v>
      </c>
      <c r="K45" s="4" t="s">
        <v>672</v>
      </c>
      <c r="L45" s="3" t="s">
        <v>760</v>
      </c>
      <c r="M45" s="3" t="s">
        <v>794</v>
      </c>
      <c r="N45" s="3" t="s">
        <v>928</v>
      </c>
      <c r="O45" s="3" t="s">
        <v>942</v>
      </c>
      <c r="P45" s="3" t="s">
        <v>1038</v>
      </c>
      <c r="Q45" s="3" t="s">
        <v>2539</v>
      </c>
      <c r="R45" s="3" t="s">
        <v>70</v>
      </c>
      <c r="T45" s="3" t="s">
        <v>209</v>
      </c>
      <c r="U45" s="3" t="s">
        <v>336</v>
      </c>
      <c r="V45" s="3" t="s">
        <v>413</v>
      </c>
      <c r="W45" s="3" t="s">
        <v>1949</v>
      </c>
      <c r="X45" s="3" t="s">
        <v>2003</v>
      </c>
      <c r="Y45" s="6" t="s">
        <v>658</v>
      </c>
      <c r="Z45" s="6" t="s">
        <v>6218</v>
      </c>
      <c r="AA45" s="5" t="s">
        <v>13</v>
      </c>
      <c r="AB45" s="7">
        <v>18</v>
      </c>
      <c r="AC45" s="7">
        <v>1</v>
      </c>
      <c r="AD45" s="157">
        <v>135239</v>
      </c>
      <c r="AE45" s="158">
        <v>6</v>
      </c>
      <c r="AF45" t="str">
        <f>$Y$16&amp;$AV3&amp;$AO$2&amp;AR2</f>
        <v>Desportos Adaptados (Monomodalidade)ARE - DançaVáriosMisto</v>
      </c>
      <c r="AJ45" s="6" t="s">
        <v>6672</v>
      </c>
      <c r="AL45" t="s">
        <v>23</v>
      </c>
      <c r="AM45" s="184" t="s">
        <v>17</v>
      </c>
      <c r="AW45" s="14" t="s">
        <v>6353</v>
      </c>
    </row>
    <row r="46" spans="1:73" x14ac:dyDescent="0.35">
      <c r="C46" s="3" t="s">
        <v>2726</v>
      </c>
      <c r="D46" s="3" t="s">
        <v>563</v>
      </c>
      <c r="E46" s="3" t="s">
        <v>1165</v>
      </c>
      <c r="F46" s="3" t="s">
        <v>2081</v>
      </c>
      <c r="G46" s="3" t="s">
        <v>1310</v>
      </c>
      <c r="I46" s="3" t="s">
        <v>2229</v>
      </c>
      <c r="J46" s="3" t="s">
        <v>1429</v>
      </c>
      <c r="K46" s="3" t="s">
        <v>682</v>
      </c>
      <c r="L46" s="3" t="s">
        <v>2578</v>
      </c>
      <c r="M46" s="3" t="s">
        <v>840</v>
      </c>
      <c r="N46" s="3" t="s">
        <v>916</v>
      </c>
      <c r="O46" s="3" t="s">
        <v>963</v>
      </c>
      <c r="P46" s="3" t="s">
        <v>1064</v>
      </c>
      <c r="Q46" s="3" t="s">
        <v>2540</v>
      </c>
      <c r="R46" s="3" t="s">
        <v>46</v>
      </c>
      <c r="T46" s="3" t="s">
        <v>1571</v>
      </c>
      <c r="U46" s="3" t="s">
        <v>331</v>
      </c>
      <c r="V46" s="3" t="s">
        <v>444</v>
      </c>
      <c r="W46" s="3" t="s">
        <v>1959</v>
      </c>
      <c r="X46" s="3" t="s">
        <v>1998</v>
      </c>
      <c r="Y46" s="4" t="s">
        <v>24</v>
      </c>
      <c r="Z46" s="4" t="s">
        <v>6220</v>
      </c>
      <c r="AA46" s="5" t="s">
        <v>13</v>
      </c>
      <c r="AB46" s="2">
        <v>18</v>
      </c>
      <c r="AC46" s="2">
        <v>0</v>
      </c>
      <c r="AD46" s="157">
        <v>135240</v>
      </c>
      <c r="AE46" s="158">
        <v>18</v>
      </c>
      <c r="AF46" t="str">
        <f>$Y$16&amp;$AV4&amp;$AO$2&amp;AR2</f>
        <v>Desportos Adaptados (Monomodalidade)AtletismoVáriosMisto</v>
      </c>
      <c r="AJ46" s="6" t="s">
        <v>116</v>
      </c>
      <c r="AK46" s="6"/>
      <c r="AL46" t="s">
        <v>23</v>
      </c>
      <c r="AM46" s="184" t="s">
        <v>17</v>
      </c>
      <c r="AW46" s="14" t="s">
        <v>6365</v>
      </c>
    </row>
    <row r="47" spans="1:73" x14ac:dyDescent="0.35">
      <c r="C47" s="3" t="s">
        <v>2802</v>
      </c>
      <c r="D47" s="3" t="s">
        <v>636</v>
      </c>
      <c r="E47" s="3" t="s">
        <v>1201</v>
      </c>
      <c r="F47" s="3" t="s">
        <v>2097</v>
      </c>
      <c r="G47" s="3" t="s">
        <v>2126</v>
      </c>
      <c r="I47" s="3" t="s">
        <v>2234</v>
      </c>
      <c r="J47" s="3" t="s">
        <v>1406</v>
      </c>
      <c r="K47" s="3" t="s">
        <v>687</v>
      </c>
      <c r="L47" s="3" t="s">
        <v>2582</v>
      </c>
      <c r="M47" s="3" t="s">
        <v>2450</v>
      </c>
      <c r="N47" s="4" t="s">
        <v>914</v>
      </c>
      <c r="O47" s="3" t="s">
        <v>987</v>
      </c>
      <c r="P47" s="3" t="s">
        <v>1050</v>
      </c>
      <c r="Q47" s="3" t="s">
        <v>5963</v>
      </c>
      <c r="R47" s="4" t="s">
        <v>1693</v>
      </c>
      <c r="T47" s="3" t="s">
        <v>1581</v>
      </c>
      <c r="U47" s="3" t="s">
        <v>9</v>
      </c>
      <c r="V47" s="3" t="s">
        <v>417</v>
      </c>
      <c r="W47" s="3" t="s">
        <v>1955</v>
      </c>
      <c r="X47" s="3" t="s">
        <v>508</v>
      </c>
      <c r="AD47" s="157">
        <v>135252</v>
      </c>
      <c r="AE47" s="158">
        <v>54</v>
      </c>
      <c r="AF47" t="str">
        <f>$Y$16&amp;$AV5&amp;$AO$2&amp;AR2</f>
        <v>Desportos Adaptados (Monomodalidade)BadmintonVáriosMisto</v>
      </c>
      <c r="AJ47" s="6" t="s">
        <v>6673</v>
      </c>
      <c r="AK47" s="6"/>
      <c r="AL47" t="s">
        <v>23</v>
      </c>
      <c r="AM47" s="184" t="s">
        <v>17</v>
      </c>
      <c r="AW47" s="14" t="s">
        <v>6380</v>
      </c>
    </row>
    <row r="48" spans="1:73" x14ac:dyDescent="0.35">
      <c r="C48" s="3" t="s">
        <v>2804</v>
      </c>
      <c r="D48" s="3" t="s">
        <v>631</v>
      </c>
      <c r="E48" s="3" t="s">
        <v>1177</v>
      </c>
      <c r="F48" s="3" t="s">
        <v>1245</v>
      </c>
      <c r="G48" s="3" t="s">
        <v>1299</v>
      </c>
      <c r="I48" s="3" t="s">
        <v>2205</v>
      </c>
      <c r="J48" s="3" t="s">
        <v>1430</v>
      </c>
      <c r="K48" s="3" t="s">
        <v>685</v>
      </c>
      <c r="L48" s="3" t="s">
        <v>753</v>
      </c>
      <c r="M48" s="3" t="s">
        <v>847</v>
      </c>
      <c r="N48" s="3" t="s">
        <v>886</v>
      </c>
      <c r="O48" s="3" t="s">
        <v>975</v>
      </c>
      <c r="P48" s="3" t="s">
        <v>2705</v>
      </c>
      <c r="Q48" s="3" t="s">
        <v>6657</v>
      </c>
      <c r="R48" s="3" t="s">
        <v>65</v>
      </c>
      <c r="T48" s="3" t="s">
        <v>1582</v>
      </c>
      <c r="U48" s="3" t="s">
        <v>334</v>
      </c>
      <c r="V48" s="3" t="s">
        <v>398</v>
      </c>
      <c r="W48" s="3" t="s">
        <v>1961</v>
      </c>
      <c r="X48" s="3" t="s">
        <v>512</v>
      </c>
      <c r="AD48" s="157">
        <v>135264</v>
      </c>
      <c r="AE48" s="158">
        <v>7</v>
      </c>
      <c r="AF48" t="str">
        <f>$Y$16&amp;$AV6&amp;$AO$2&amp;AR2</f>
        <v>Desportos Adaptados (Monomodalidade)BasquetebolVáriosMisto</v>
      </c>
      <c r="AJ48" s="6" t="s">
        <v>304</v>
      </c>
      <c r="AK48" s="6"/>
      <c r="AL48" t="s">
        <v>23</v>
      </c>
      <c r="AM48" s="184" t="s">
        <v>17</v>
      </c>
      <c r="AW48" s="14" t="s">
        <v>6354</v>
      </c>
    </row>
    <row r="49" spans="3:49" x14ac:dyDescent="0.35">
      <c r="C49" s="3" t="s">
        <v>1488</v>
      </c>
      <c r="D49" s="3" t="s">
        <v>2827</v>
      </c>
      <c r="E49" s="3" t="s">
        <v>1162</v>
      </c>
      <c r="F49" s="3" t="s">
        <v>2098</v>
      </c>
      <c r="G49" s="3" t="s">
        <v>1287</v>
      </c>
      <c r="I49" s="3" t="s">
        <v>2221</v>
      </c>
      <c r="J49" s="3" t="s">
        <v>2254</v>
      </c>
      <c r="K49" s="4" t="s">
        <v>670</v>
      </c>
      <c r="L49" s="3" t="s">
        <v>2623</v>
      </c>
      <c r="M49" s="3" t="s">
        <v>816</v>
      </c>
      <c r="N49" s="3" t="s">
        <v>2560</v>
      </c>
      <c r="O49" s="3" t="s">
        <v>950</v>
      </c>
      <c r="P49" s="3" t="s">
        <v>1049</v>
      </c>
      <c r="Q49" s="3" t="s">
        <v>1143</v>
      </c>
      <c r="R49" s="3" t="s">
        <v>81</v>
      </c>
      <c r="T49" s="3" t="s">
        <v>6109</v>
      </c>
      <c r="U49" s="3" t="s">
        <v>343</v>
      </c>
      <c r="V49" s="3" t="s">
        <v>376</v>
      </c>
      <c r="W49" s="3" t="s">
        <v>1975</v>
      </c>
      <c r="X49" s="3" t="s">
        <v>2004</v>
      </c>
      <c r="AD49" s="157">
        <v>135290</v>
      </c>
      <c r="AE49" s="158">
        <v>12</v>
      </c>
      <c r="AF49" t="str">
        <f>$Y$16&amp;$AV7&amp;$AO$2&amp;AR2</f>
        <v>Desportos Adaptados (Monomodalidade)Beisebol e SoftebolVáriosMisto</v>
      </c>
      <c r="AJ49" s="6" t="s">
        <v>6674</v>
      </c>
      <c r="AK49" s="6"/>
      <c r="AL49" t="s">
        <v>23</v>
      </c>
      <c r="AM49" s="184" t="s">
        <v>17</v>
      </c>
      <c r="AW49" s="14" t="s">
        <v>6366</v>
      </c>
    </row>
    <row r="50" spans="3:49" x14ac:dyDescent="0.35">
      <c r="C50" s="3" t="s">
        <v>6178</v>
      </c>
      <c r="D50" s="3" t="s">
        <v>633</v>
      </c>
      <c r="E50" s="3" t="s">
        <v>1170</v>
      </c>
      <c r="F50" s="182"/>
      <c r="G50" s="3" t="s">
        <v>1300</v>
      </c>
      <c r="I50" s="3" t="s">
        <v>2206</v>
      </c>
      <c r="J50" s="3" t="s">
        <v>1425</v>
      </c>
      <c r="K50" s="3" t="s">
        <v>2506</v>
      </c>
      <c r="L50" s="3" t="s">
        <v>778</v>
      </c>
      <c r="M50" s="3" t="s">
        <v>843</v>
      </c>
      <c r="N50" s="3" t="s">
        <v>2561</v>
      </c>
      <c r="O50" s="3" t="s">
        <v>978</v>
      </c>
      <c r="P50" s="3" t="s">
        <v>1045</v>
      </c>
      <c r="Q50" s="3" t="s">
        <v>2541</v>
      </c>
      <c r="R50" s="3" t="s">
        <v>84</v>
      </c>
      <c r="T50" s="3" t="s">
        <v>1583</v>
      </c>
      <c r="U50" s="3" t="s">
        <v>221</v>
      </c>
      <c r="V50" s="3" t="s">
        <v>440</v>
      </c>
      <c r="W50" s="3" t="s">
        <v>1976</v>
      </c>
      <c r="X50" s="3" t="s">
        <v>2000</v>
      </c>
      <c r="AD50" s="157">
        <v>135318</v>
      </c>
      <c r="AE50" s="158">
        <v>36</v>
      </c>
      <c r="AF50" t="str">
        <f>$Y$16&amp;$AV8&amp;$AO$2&amp;$AR2</f>
        <v>Desportos Adaptados (Monomodalidade)BTT-XCOVáriosMisto</v>
      </c>
      <c r="AJ50" s="6" t="s">
        <v>650</v>
      </c>
      <c r="AL50" t="s">
        <v>4</v>
      </c>
      <c r="AM50" s="184" t="s">
        <v>3</v>
      </c>
      <c r="AW50" s="14" t="s">
        <v>6381</v>
      </c>
    </row>
    <row r="51" spans="3:49" x14ac:dyDescent="0.35">
      <c r="C51" s="3" t="s">
        <v>2733</v>
      </c>
      <c r="D51" s="3" t="s">
        <v>637</v>
      </c>
      <c r="E51" s="3" t="s">
        <v>1180</v>
      </c>
      <c r="G51" s="3" t="s">
        <v>1252</v>
      </c>
      <c r="I51" s="3" t="s">
        <v>2207</v>
      </c>
      <c r="J51" s="3" t="s">
        <v>2267</v>
      </c>
      <c r="K51" s="3" t="s">
        <v>2507</v>
      </c>
      <c r="L51" s="3" t="s">
        <v>747</v>
      </c>
      <c r="M51" s="3" t="s">
        <v>807</v>
      </c>
      <c r="N51" s="3" t="s">
        <v>5944</v>
      </c>
      <c r="O51" s="3" t="s">
        <v>2271</v>
      </c>
      <c r="P51" s="3" t="s">
        <v>1015</v>
      </c>
      <c r="Q51" s="3" t="s">
        <v>2542</v>
      </c>
      <c r="R51" s="3" t="s">
        <v>1711</v>
      </c>
      <c r="T51" s="3" t="s">
        <v>1584</v>
      </c>
      <c r="U51" s="3" t="s">
        <v>312</v>
      </c>
      <c r="V51" s="3" t="s">
        <v>390</v>
      </c>
      <c r="W51" s="3" t="s">
        <v>1952</v>
      </c>
      <c r="X51" s="3" t="s">
        <v>2005</v>
      </c>
      <c r="AD51" s="157">
        <v>135320</v>
      </c>
      <c r="AE51" s="158">
        <v>17</v>
      </c>
      <c r="AF51" t="str">
        <f>$Y$16&amp;$AV9&amp;$AO$2&amp;$AR2</f>
        <v>Desportos Adaptados (Monomodalidade)CanoagemVáriosMisto</v>
      </c>
      <c r="AJ51" s="6" t="s">
        <v>6596</v>
      </c>
      <c r="AK51" s="6"/>
      <c r="AL51" t="s">
        <v>4</v>
      </c>
      <c r="AM51" s="185" t="s">
        <v>6587</v>
      </c>
      <c r="AW51" s="14" t="s">
        <v>6367</v>
      </c>
    </row>
    <row r="52" spans="3:49" x14ac:dyDescent="0.35">
      <c r="C52" s="3" t="s">
        <v>2735</v>
      </c>
      <c r="D52" s="3" t="s">
        <v>600</v>
      </c>
      <c r="E52" s="3" t="s">
        <v>1152</v>
      </c>
      <c r="G52" s="3" t="s">
        <v>1258</v>
      </c>
      <c r="I52" s="3" t="s">
        <v>2208</v>
      </c>
      <c r="J52" s="3" t="s">
        <v>2246</v>
      </c>
      <c r="K52" s="3" t="s">
        <v>2329</v>
      </c>
      <c r="L52" s="3" t="s">
        <v>773</v>
      </c>
      <c r="M52" s="3" t="s">
        <v>836</v>
      </c>
      <c r="N52" s="3" t="s">
        <v>2473</v>
      </c>
      <c r="O52" s="3" t="s">
        <v>2290</v>
      </c>
      <c r="P52" s="3" t="s">
        <v>1009</v>
      </c>
      <c r="Q52" s="3" t="s">
        <v>6159</v>
      </c>
      <c r="R52" s="3" t="s">
        <v>79</v>
      </c>
      <c r="T52" s="3" t="s">
        <v>6160</v>
      </c>
      <c r="U52" s="3" t="s">
        <v>297</v>
      </c>
      <c r="V52" s="3" t="s">
        <v>401</v>
      </c>
      <c r="W52" s="3" t="s">
        <v>1970</v>
      </c>
      <c r="X52" s="3" t="s">
        <v>2023</v>
      </c>
      <c r="AD52" s="157">
        <v>135331</v>
      </c>
      <c r="AE52" s="158">
        <v>21</v>
      </c>
      <c r="AF52" t="str">
        <f>$Y$16&amp;$AV10&amp;$AO$2&amp;$AR2</f>
        <v>Desportos Adaptados (Monomodalidade)CorfebolVáriosMisto</v>
      </c>
      <c r="AJ52" t="s">
        <v>6598</v>
      </c>
      <c r="AL52" t="s">
        <v>4</v>
      </c>
      <c r="AM52" s="183" t="s">
        <v>6658</v>
      </c>
      <c r="AW52" s="14" t="s">
        <v>6382</v>
      </c>
    </row>
    <row r="53" spans="3:49" x14ac:dyDescent="0.35">
      <c r="C53" s="3" t="s">
        <v>2742</v>
      </c>
      <c r="D53" s="3" t="s">
        <v>587</v>
      </c>
      <c r="E53" s="3" t="s">
        <v>1182</v>
      </c>
      <c r="G53" s="3" t="s">
        <v>1255</v>
      </c>
      <c r="I53" s="3" t="s">
        <v>2209</v>
      </c>
      <c r="J53" s="3" t="s">
        <v>2255</v>
      </c>
      <c r="K53" s="3" t="s">
        <v>704</v>
      </c>
      <c r="L53" s="3" t="s">
        <v>738</v>
      </c>
      <c r="M53" s="3" t="s">
        <v>813</v>
      </c>
      <c r="N53" s="3" t="s">
        <v>2474</v>
      </c>
      <c r="O53" s="3" t="s">
        <v>2550</v>
      </c>
      <c r="P53" s="3" t="s">
        <v>1056</v>
      </c>
      <c r="Q53" s="3" t="s">
        <v>2543</v>
      </c>
      <c r="R53" s="3" t="s">
        <v>112</v>
      </c>
      <c r="T53" s="3" t="s">
        <v>1585</v>
      </c>
      <c r="U53" s="3" t="s">
        <v>237</v>
      </c>
      <c r="V53" s="3" t="s">
        <v>415</v>
      </c>
      <c r="W53" s="3" t="s">
        <v>1977</v>
      </c>
      <c r="X53" s="3" t="s">
        <v>2006</v>
      </c>
      <c r="AD53" s="157">
        <v>135343</v>
      </c>
      <c r="AE53" s="158">
        <v>6</v>
      </c>
      <c r="AF53" t="str">
        <f>$Y$16&amp;$AV11&amp;$AO$2&amp;$AR2</f>
        <v>Desportos Adaptados (Monomodalidade)EscaladaVáriosMisto</v>
      </c>
      <c r="AJ53" t="s">
        <v>6599</v>
      </c>
      <c r="AL53" t="s">
        <v>4</v>
      </c>
      <c r="AM53" s="183" t="s">
        <v>6659</v>
      </c>
      <c r="AW53" s="14" t="s">
        <v>6383</v>
      </c>
    </row>
    <row r="54" spans="3:49" x14ac:dyDescent="0.35">
      <c r="C54" s="3" t="s">
        <v>2808</v>
      </c>
      <c r="D54" s="3" t="s">
        <v>573</v>
      </c>
      <c r="E54" s="3" t="s">
        <v>1173</v>
      </c>
      <c r="G54" s="3" t="s">
        <v>1274</v>
      </c>
      <c r="I54" s="3" t="s">
        <v>5922</v>
      </c>
      <c r="J54" s="3" t="s">
        <v>2256</v>
      </c>
      <c r="K54" s="3" t="s">
        <v>2508</v>
      </c>
      <c r="L54" s="3" t="s">
        <v>728</v>
      </c>
      <c r="M54" s="3" t="s">
        <v>795</v>
      </c>
      <c r="N54" s="3" t="s">
        <v>2562</v>
      </c>
      <c r="O54" s="3" t="s">
        <v>2483</v>
      </c>
      <c r="P54" s="3" t="s">
        <v>1019</v>
      </c>
      <c r="Q54" s="3" t="s">
        <v>2544</v>
      </c>
      <c r="R54" s="3" t="s">
        <v>145</v>
      </c>
      <c r="T54" s="3" t="s">
        <v>1572</v>
      </c>
      <c r="U54" s="3" t="s">
        <v>239</v>
      </c>
      <c r="V54" s="3" t="s">
        <v>426</v>
      </c>
      <c r="W54" s="3" t="s">
        <v>1984</v>
      </c>
      <c r="X54" s="3" t="s">
        <v>2015</v>
      </c>
      <c r="AD54" s="157">
        <v>135355</v>
      </c>
      <c r="AE54" s="158">
        <v>9</v>
      </c>
      <c r="AF54" t="str">
        <f>$Y$16&amp;$AV12&amp;$AO$2&amp;$AR2</f>
        <v>Desportos Adaptados (Monomodalidade)EsgrimaVáriosMisto</v>
      </c>
      <c r="AJ54" t="s">
        <v>6600</v>
      </c>
      <c r="AL54" t="s">
        <v>4</v>
      </c>
      <c r="AM54" s="183" t="s">
        <v>6660</v>
      </c>
      <c r="AW54" s="14" t="s">
        <v>6386</v>
      </c>
    </row>
    <row r="55" spans="3:49" x14ac:dyDescent="0.35">
      <c r="C55" s="3" t="s">
        <v>2739</v>
      </c>
      <c r="D55" s="3" t="s">
        <v>610</v>
      </c>
      <c r="E55" s="3" t="s">
        <v>1191</v>
      </c>
      <c r="G55" s="3" t="s">
        <v>1280</v>
      </c>
      <c r="I55" s="3" t="s">
        <v>2210</v>
      </c>
      <c r="J55" s="3" t="s">
        <v>2257</v>
      </c>
      <c r="K55" s="3" t="s">
        <v>6069</v>
      </c>
      <c r="L55" s="3" t="s">
        <v>764</v>
      </c>
      <c r="M55" s="3" t="s">
        <v>792</v>
      </c>
      <c r="N55" s="3" t="s">
        <v>2475</v>
      </c>
      <c r="O55" s="4" t="s">
        <v>2551</v>
      </c>
      <c r="P55" s="3" t="s">
        <v>2719</v>
      </c>
      <c r="Q55" s="3" t="s">
        <v>2545</v>
      </c>
      <c r="R55" s="3" t="s">
        <v>74</v>
      </c>
      <c r="T55" s="3" t="s">
        <v>1586</v>
      </c>
      <c r="U55" s="3" t="s">
        <v>223</v>
      </c>
      <c r="V55" s="3" t="s">
        <v>436</v>
      </c>
      <c r="W55" s="3" t="s">
        <v>1953</v>
      </c>
      <c r="X55" s="3" t="s">
        <v>6118</v>
      </c>
      <c r="AD55" s="157">
        <v>135367</v>
      </c>
      <c r="AE55" s="158">
        <v>27</v>
      </c>
      <c r="AF55" t="str">
        <f>$Y$16&amp;$AV13&amp;$AO$2&amp;$AR2</f>
        <v>Desportos Adaptados (Monomodalidade)FutsalVáriosMisto</v>
      </c>
      <c r="AJ55" t="s">
        <v>30</v>
      </c>
      <c r="AL55" t="s">
        <v>4</v>
      </c>
      <c r="AM55" s="184" t="s">
        <v>3</v>
      </c>
      <c r="AW55" s="14" t="s">
        <v>6387</v>
      </c>
    </row>
    <row r="56" spans="3:49" x14ac:dyDescent="0.35">
      <c r="C56" s="3" t="s">
        <v>2734</v>
      </c>
      <c r="D56" s="3" t="s">
        <v>2834</v>
      </c>
      <c r="E56" s="3" t="s">
        <v>2041</v>
      </c>
      <c r="G56" s="3" t="s">
        <v>1285</v>
      </c>
      <c r="I56" s="3" t="s">
        <v>1372</v>
      </c>
      <c r="J56" s="3" t="s">
        <v>2237</v>
      </c>
      <c r="K56" s="3" t="s">
        <v>6051</v>
      </c>
      <c r="L56" s="3" t="s">
        <v>769</v>
      </c>
      <c r="M56" s="3" t="s">
        <v>841</v>
      </c>
      <c r="N56" s="3" t="s">
        <v>6170</v>
      </c>
      <c r="O56" s="3" t="s">
        <v>2272</v>
      </c>
      <c r="P56" s="3" t="s">
        <v>1076</v>
      </c>
      <c r="Q56" s="3" t="s">
        <v>2546</v>
      </c>
      <c r="R56" s="3" t="s">
        <v>95</v>
      </c>
      <c r="T56" s="3" t="s">
        <v>1565</v>
      </c>
      <c r="U56" s="3" t="s">
        <v>245</v>
      </c>
      <c r="V56" s="3" t="s">
        <v>437</v>
      </c>
      <c r="W56" s="3" t="s">
        <v>1786</v>
      </c>
      <c r="X56" s="3" t="s">
        <v>2007</v>
      </c>
      <c r="AD56" s="157">
        <v>135379</v>
      </c>
      <c r="AE56" s="158">
        <v>27</v>
      </c>
      <c r="AF56" t="str">
        <f>$Y$16&amp;$AV14&amp;$AO$2&amp;$AR2</f>
        <v>Desportos Adaptados (Monomodalidade)GinásticaVáriosMisto</v>
      </c>
      <c r="AJ56" t="s">
        <v>6597</v>
      </c>
      <c r="AL56" t="s">
        <v>4</v>
      </c>
      <c r="AM56" s="185" t="s">
        <v>6587</v>
      </c>
      <c r="AW56" s="14" t="s">
        <v>6388</v>
      </c>
    </row>
    <row r="57" spans="3:49" x14ac:dyDescent="0.35">
      <c r="C57" s="3" t="s">
        <v>2728</v>
      </c>
      <c r="D57" s="3" t="s">
        <v>2843</v>
      </c>
      <c r="E57" s="3" t="s">
        <v>2066</v>
      </c>
      <c r="G57" s="3" t="s">
        <v>1301</v>
      </c>
      <c r="I57" s="3" t="s">
        <v>1375</v>
      </c>
      <c r="J57" s="3" t="s">
        <v>1426</v>
      </c>
      <c r="K57" s="3" t="s">
        <v>6134</v>
      </c>
      <c r="L57" s="3" t="s">
        <v>755</v>
      </c>
      <c r="M57" s="3" t="s">
        <v>2451</v>
      </c>
      <c r="N57" s="3" t="s">
        <v>2476</v>
      </c>
      <c r="O57" s="3" t="s">
        <v>2286</v>
      </c>
      <c r="P57" s="3" t="s">
        <v>1034</v>
      </c>
      <c r="Q57" s="3" t="s">
        <v>5939</v>
      </c>
      <c r="R57" s="3" t="s">
        <v>80</v>
      </c>
      <c r="T57" s="3" t="s">
        <v>1566</v>
      </c>
      <c r="U57" s="3" t="s">
        <v>272</v>
      </c>
      <c r="V57" s="3" t="s">
        <v>434</v>
      </c>
      <c r="X57" s="3" t="s">
        <v>1988</v>
      </c>
      <c r="AD57" s="157">
        <v>135392</v>
      </c>
      <c r="AE57" s="158">
        <v>12</v>
      </c>
      <c r="AF57" t="str">
        <f>$Y$16&amp;$AV15&amp;$AO$2&amp;$AR2</f>
        <v>Desportos Adaptados (Monomodalidade)GolfeVáriosMisto</v>
      </c>
      <c r="AJ57" t="s">
        <v>6601</v>
      </c>
      <c r="AL57" t="s">
        <v>4</v>
      </c>
      <c r="AM57" s="183" t="s">
        <v>6658</v>
      </c>
      <c r="AW57" s="14" t="s">
        <v>6389</v>
      </c>
    </row>
    <row r="58" spans="3:49" x14ac:dyDescent="0.35">
      <c r="C58" s="3" t="s">
        <v>2737</v>
      </c>
      <c r="D58" s="3" t="s">
        <v>2818</v>
      </c>
      <c r="E58" s="3" t="s">
        <v>2036</v>
      </c>
      <c r="G58" s="3" t="s">
        <v>1263</v>
      </c>
      <c r="I58" s="3" t="s">
        <v>2226</v>
      </c>
      <c r="J58" s="3" t="s">
        <v>1427</v>
      </c>
      <c r="K58" s="3" t="s">
        <v>2304</v>
      </c>
      <c r="L58" s="3" t="s">
        <v>777</v>
      </c>
      <c r="M58" s="3" t="s">
        <v>828</v>
      </c>
      <c r="N58" s="3" t="s">
        <v>2495</v>
      </c>
      <c r="O58" s="3" t="s">
        <v>2294</v>
      </c>
      <c r="P58" s="3" t="s">
        <v>1010</v>
      </c>
      <c r="Q58" s="3" t="s">
        <v>5952</v>
      </c>
      <c r="R58" s="3" t="s">
        <v>110</v>
      </c>
      <c r="T58" s="3" t="s">
        <v>1587</v>
      </c>
      <c r="U58" s="3" t="s">
        <v>269</v>
      </c>
      <c r="V58" s="3" t="s">
        <v>384</v>
      </c>
      <c r="X58" s="3" t="s">
        <v>1995</v>
      </c>
      <c r="AD58" s="157">
        <v>135410</v>
      </c>
      <c r="AE58" s="158">
        <v>24</v>
      </c>
      <c r="AF58" t="str">
        <f>$Y$16&amp;$AV16&amp;$AO$2&amp;$AR2</f>
        <v>Desportos Adaptados (Monomodalidade)HipismoVáriosMisto</v>
      </c>
      <c r="AJ58" t="s">
        <v>6602</v>
      </c>
      <c r="AL58" t="s">
        <v>4</v>
      </c>
      <c r="AM58" s="183" t="s">
        <v>6659</v>
      </c>
      <c r="AW58" s="14" t="s">
        <v>6390</v>
      </c>
    </row>
    <row r="59" spans="3:49" x14ac:dyDescent="0.35">
      <c r="C59" s="3" t="s">
        <v>2743</v>
      </c>
      <c r="D59" s="3" t="s">
        <v>551</v>
      </c>
      <c r="E59" s="3" t="s">
        <v>2031</v>
      </c>
      <c r="G59" s="3" t="s">
        <v>1260</v>
      </c>
      <c r="I59" s="3" t="s">
        <v>2195</v>
      </c>
      <c r="J59" s="3" t="s">
        <v>2250</v>
      </c>
      <c r="K59" s="3" t="s">
        <v>2330</v>
      </c>
      <c r="L59" s="3" t="s">
        <v>761</v>
      </c>
      <c r="M59" s="3" t="s">
        <v>842</v>
      </c>
      <c r="N59" s="3" t="s">
        <v>2563</v>
      </c>
      <c r="O59" s="3" t="s">
        <v>6089</v>
      </c>
      <c r="P59" s="3" t="s">
        <v>1078</v>
      </c>
      <c r="Q59" s="3" t="s">
        <v>5984</v>
      </c>
      <c r="R59" s="3" t="s">
        <v>40</v>
      </c>
      <c r="T59" s="3" t="s">
        <v>1567</v>
      </c>
      <c r="U59" s="3" t="s">
        <v>314</v>
      </c>
      <c r="V59" s="3" t="s">
        <v>2013</v>
      </c>
      <c r="X59" s="3" t="s">
        <v>2024</v>
      </c>
      <c r="AD59" s="157">
        <v>135434</v>
      </c>
      <c r="AE59" s="158">
        <v>27</v>
      </c>
      <c r="AF59" t="str">
        <f>$Y$16&amp;$AV17&amp;$AO$2&amp;$AR2</f>
        <v>Desportos Adaptados (Monomodalidade)Hóquei em CampoVáriosMisto</v>
      </c>
      <c r="AJ59" t="s">
        <v>6603</v>
      </c>
      <c r="AL59" t="s">
        <v>4</v>
      </c>
      <c r="AM59" s="183" t="s">
        <v>6660</v>
      </c>
      <c r="AW59" s="14" t="s">
        <v>6391</v>
      </c>
    </row>
    <row r="60" spans="3:49" x14ac:dyDescent="0.35">
      <c r="C60" s="3" t="s">
        <v>2747</v>
      </c>
      <c r="D60" s="3" t="s">
        <v>535</v>
      </c>
      <c r="E60" s="3" t="s">
        <v>2027</v>
      </c>
      <c r="G60" s="3" t="s">
        <v>1302</v>
      </c>
      <c r="I60" s="3" t="s">
        <v>1376</v>
      </c>
      <c r="J60" s="3" t="s">
        <v>2268</v>
      </c>
      <c r="K60" s="3" t="s">
        <v>2509</v>
      </c>
      <c r="L60" s="3" t="s">
        <v>776</v>
      </c>
      <c r="M60" s="3" t="s">
        <v>844</v>
      </c>
      <c r="N60" s="3" t="s">
        <v>6168</v>
      </c>
      <c r="O60" s="3" t="s">
        <v>2277</v>
      </c>
      <c r="P60" s="3" t="s">
        <v>1084</v>
      </c>
      <c r="Q60" s="3" t="s">
        <v>6120</v>
      </c>
      <c r="R60" s="3" t="s">
        <v>118</v>
      </c>
      <c r="T60" s="3" t="s">
        <v>5909</v>
      </c>
      <c r="U60" s="3" t="s">
        <v>253</v>
      </c>
      <c r="V60" s="3" t="s">
        <v>1798</v>
      </c>
      <c r="X60" s="3" t="s">
        <v>2008</v>
      </c>
      <c r="AD60" s="157">
        <v>135446</v>
      </c>
      <c r="AE60" s="158">
        <v>6</v>
      </c>
      <c r="AF60" t="str">
        <f>$Y$16&amp;$AV18&amp;$AO$2&amp;$AR2</f>
        <v>Desportos Adaptados (Monomodalidade)JudoVáriosMisto</v>
      </c>
      <c r="AJ60" s="6" t="s">
        <v>6462</v>
      </c>
      <c r="AK60" s="6" t="s">
        <v>6441</v>
      </c>
      <c r="AL60" t="s">
        <v>23</v>
      </c>
      <c r="AM60" s="184" t="s">
        <v>17</v>
      </c>
      <c r="AW60" s="14" t="s">
        <v>6392</v>
      </c>
    </row>
    <row r="61" spans="3:49" x14ac:dyDescent="0.35">
      <c r="C61" s="3" t="s">
        <v>2751</v>
      </c>
      <c r="D61" s="3" t="s">
        <v>571</v>
      </c>
      <c r="E61" s="3" t="s">
        <v>2042</v>
      </c>
      <c r="G61" s="3" t="s">
        <v>1249</v>
      </c>
      <c r="I61" s="3" t="s">
        <v>6123</v>
      </c>
      <c r="J61" s="3" t="s">
        <v>2258</v>
      </c>
      <c r="K61" s="3" t="s">
        <v>703</v>
      </c>
      <c r="L61" s="3" t="s">
        <v>736</v>
      </c>
      <c r="M61" s="3" t="s">
        <v>826</v>
      </c>
      <c r="N61" s="3" t="s">
        <v>2564</v>
      </c>
      <c r="O61" s="3" t="s">
        <v>2485</v>
      </c>
      <c r="P61" s="3" t="s">
        <v>1025</v>
      </c>
      <c r="Q61" s="3" t="s">
        <v>6132</v>
      </c>
      <c r="R61" s="3" t="s">
        <v>61</v>
      </c>
      <c r="T61" s="3" t="s">
        <v>5908</v>
      </c>
      <c r="U61" s="3" t="s">
        <v>268</v>
      </c>
      <c r="V61" s="3" t="s">
        <v>1809</v>
      </c>
      <c r="X61" s="3" t="s">
        <v>2019</v>
      </c>
      <c r="AD61" s="157">
        <v>135471</v>
      </c>
      <c r="AE61" s="158">
        <v>36</v>
      </c>
      <c r="AF61" t="str">
        <f>$Y$16&amp;$AV19&amp;$AO$2&amp;$AR2</f>
        <v>Desportos Adaptados (Monomodalidade)LutaVáriosMisto</v>
      </c>
      <c r="AJ61" s="6" t="s">
        <v>6675</v>
      </c>
      <c r="AK61" s="6" t="s">
        <v>6441</v>
      </c>
      <c r="AL61" t="s">
        <v>23</v>
      </c>
      <c r="AM61" s="184" t="s">
        <v>17</v>
      </c>
      <c r="AW61" s="14" t="s">
        <v>6368</v>
      </c>
    </row>
    <row r="62" spans="3:49" x14ac:dyDescent="0.35">
      <c r="C62" s="3" t="s">
        <v>2809</v>
      </c>
      <c r="D62" s="3" t="s">
        <v>576</v>
      </c>
      <c r="E62" s="3" t="s">
        <v>2055</v>
      </c>
      <c r="G62" s="3" t="s">
        <v>1303</v>
      </c>
      <c r="I62" s="3" t="s">
        <v>1379</v>
      </c>
      <c r="J62" s="3" t="s">
        <v>1607</v>
      </c>
      <c r="K62" s="3" t="s">
        <v>2305</v>
      </c>
      <c r="L62" s="3" t="s">
        <v>766</v>
      </c>
      <c r="M62" s="3" t="s">
        <v>849</v>
      </c>
      <c r="N62" s="3" t="s">
        <v>5956</v>
      </c>
      <c r="O62" s="3" t="s">
        <v>6068</v>
      </c>
      <c r="P62" s="3" t="s">
        <v>1059</v>
      </c>
      <c r="Q62" s="3" t="s">
        <v>5929</v>
      </c>
      <c r="R62" s="3" t="s">
        <v>142</v>
      </c>
      <c r="T62" s="3" t="s">
        <v>5910</v>
      </c>
      <c r="U62" s="3" t="s">
        <v>330</v>
      </c>
      <c r="V62" s="3" t="s">
        <v>1774</v>
      </c>
      <c r="X62" s="3" t="s">
        <v>2022</v>
      </c>
      <c r="AD62" s="157">
        <v>135483</v>
      </c>
      <c r="AE62" s="158">
        <v>39</v>
      </c>
      <c r="AF62" t="str">
        <f>$Y$16&amp;$AV20&amp;$AO$2&amp;$AR2</f>
        <v>Desportos Adaptados (Monomodalidade)NataçãoVáriosMisto</v>
      </c>
      <c r="AJ62" s="6" t="s">
        <v>41</v>
      </c>
      <c r="AK62" s="6"/>
      <c r="AL62" t="s">
        <v>23</v>
      </c>
      <c r="AM62" s="184" t="s">
        <v>17</v>
      </c>
      <c r="AW62" s="14" t="s">
        <v>6384</v>
      </c>
    </row>
    <row r="63" spans="3:49" x14ac:dyDescent="0.35">
      <c r="C63" s="3" t="s">
        <v>1552</v>
      </c>
      <c r="D63" s="3" t="s">
        <v>582</v>
      </c>
      <c r="E63" s="3" t="s">
        <v>2067</v>
      </c>
      <c r="G63" s="3" t="s">
        <v>1291</v>
      </c>
      <c r="I63" s="3" t="s">
        <v>2211</v>
      </c>
      <c r="J63" s="3" t="s">
        <v>2259</v>
      </c>
      <c r="K63" s="3" t="s">
        <v>5964</v>
      </c>
      <c r="L63" s="3" t="s">
        <v>751</v>
      </c>
      <c r="M63" s="3" t="s">
        <v>848</v>
      </c>
      <c r="N63" s="3" t="s">
        <v>6122</v>
      </c>
      <c r="O63" s="3" t="s">
        <v>6080</v>
      </c>
      <c r="P63" s="3" t="s">
        <v>1067</v>
      </c>
      <c r="Q63" s="3" t="s">
        <v>5970</v>
      </c>
      <c r="R63" s="3" t="s">
        <v>108</v>
      </c>
      <c r="T63" s="3" t="s">
        <v>1573</v>
      </c>
      <c r="U63" s="3" t="s">
        <v>319</v>
      </c>
      <c r="V63" s="3" t="s">
        <v>1740</v>
      </c>
      <c r="X63" s="3" t="s">
        <v>6036</v>
      </c>
      <c r="AD63" s="157">
        <v>135495</v>
      </c>
      <c r="AE63" s="158">
        <v>6</v>
      </c>
      <c r="AF63" t="str">
        <f>$Y$16&amp;$AV21&amp;$AO$2&amp;$AR2</f>
        <v>Desportos Adaptados (Monomodalidade)OrientaçãoVáriosMisto</v>
      </c>
      <c r="AJ63" s="6" t="s">
        <v>6676</v>
      </c>
      <c r="AK63" s="6"/>
      <c r="AL63" t="s">
        <v>23</v>
      </c>
      <c r="AM63" s="184" t="s">
        <v>17</v>
      </c>
      <c r="AW63" s="14" t="s">
        <v>6393</v>
      </c>
    </row>
    <row r="64" spans="3:49" x14ac:dyDescent="0.35">
      <c r="D64" s="3" t="s">
        <v>585</v>
      </c>
      <c r="E64" s="3" t="s">
        <v>1184</v>
      </c>
      <c r="G64" s="3" t="s">
        <v>2141</v>
      </c>
      <c r="I64" s="3" t="s">
        <v>2230</v>
      </c>
      <c r="J64" s="3" t="s">
        <v>6048</v>
      </c>
      <c r="K64" s="3" t="s">
        <v>5931</v>
      </c>
      <c r="L64" s="3" t="s">
        <v>2601</v>
      </c>
      <c r="M64" s="3" t="s">
        <v>822</v>
      </c>
      <c r="N64" s="3" t="s">
        <v>6130</v>
      </c>
      <c r="O64" s="3" t="s">
        <v>6100</v>
      </c>
      <c r="P64" s="3" t="s">
        <v>997</v>
      </c>
      <c r="Q64" s="3" t="s">
        <v>6126</v>
      </c>
      <c r="R64" s="3" t="s">
        <v>102</v>
      </c>
      <c r="U64" s="3" t="s">
        <v>306</v>
      </c>
      <c r="V64" s="3" t="s">
        <v>1731</v>
      </c>
      <c r="X64" s="3" t="s">
        <v>6128</v>
      </c>
      <c r="AD64" s="157">
        <v>135501</v>
      </c>
      <c r="AE64" s="158">
        <v>30</v>
      </c>
      <c r="AF64" t="str">
        <f>$Y$16&amp;$AV22&amp;$AO$2&amp;$AR2</f>
        <v>Desportos Adaptados (Monomodalidade)PadelVáriosMisto</v>
      </c>
      <c r="AJ64" s="6" t="s">
        <v>127</v>
      </c>
      <c r="AK64" s="6"/>
      <c r="AL64" t="s">
        <v>23</v>
      </c>
      <c r="AM64" s="184" t="s">
        <v>17</v>
      </c>
      <c r="AW64" s="14" t="s">
        <v>6394</v>
      </c>
    </row>
    <row r="65" spans="4:49" x14ac:dyDescent="0.35">
      <c r="D65" s="3" t="s">
        <v>588</v>
      </c>
      <c r="E65" s="3" t="s">
        <v>2032</v>
      </c>
      <c r="G65" s="3" t="s">
        <v>2104</v>
      </c>
      <c r="I65" s="3" t="s">
        <v>1380</v>
      </c>
      <c r="J65" s="3" t="s">
        <v>6050</v>
      </c>
      <c r="K65" s="3" t="s">
        <v>2331</v>
      </c>
      <c r="L65" s="3" t="s">
        <v>2613</v>
      </c>
      <c r="M65" s="3" t="s">
        <v>789</v>
      </c>
      <c r="N65" s="3" t="s">
        <v>2496</v>
      </c>
      <c r="O65" s="3" t="s">
        <v>2278</v>
      </c>
      <c r="P65" s="3" t="s">
        <v>1080</v>
      </c>
      <c r="R65" s="3" t="s">
        <v>94</v>
      </c>
      <c r="U65" s="3" t="s">
        <v>318</v>
      </c>
      <c r="V65" s="3" t="s">
        <v>1799</v>
      </c>
      <c r="X65" s="3" t="s">
        <v>2009</v>
      </c>
      <c r="AD65" s="157">
        <v>135513</v>
      </c>
      <c r="AE65" s="158">
        <v>24</v>
      </c>
      <c r="AF65" t="str">
        <f>$Y$16&amp;$AV23&amp;$AO$2&amp;$AR2</f>
        <v>Desportos Adaptados (Monomodalidade)PatinagemVáriosMisto</v>
      </c>
      <c r="AJ65" s="6" t="s">
        <v>6677</v>
      </c>
      <c r="AK65" s="6"/>
      <c r="AL65" t="s">
        <v>23</v>
      </c>
      <c r="AM65" s="184" t="s">
        <v>17</v>
      </c>
      <c r="AW65" s="14" t="s">
        <v>6395</v>
      </c>
    </row>
    <row r="66" spans="4:49" x14ac:dyDescent="0.35">
      <c r="D66" s="3" t="s">
        <v>596</v>
      </c>
      <c r="E66" s="3" t="s">
        <v>2037</v>
      </c>
      <c r="G66" s="3" t="s">
        <v>2111</v>
      </c>
      <c r="I66" s="3" t="s">
        <v>6150</v>
      </c>
      <c r="J66" s="3" t="s">
        <v>6049</v>
      </c>
      <c r="K66" s="3" t="s">
        <v>6107</v>
      </c>
      <c r="L66" s="3" t="s">
        <v>779</v>
      </c>
      <c r="M66" s="3" t="s">
        <v>869</v>
      </c>
      <c r="N66" s="3" t="s">
        <v>2497</v>
      </c>
      <c r="O66" s="3" t="s">
        <v>2486</v>
      </c>
      <c r="P66" s="3" t="s">
        <v>1022</v>
      </c>
      <c r="R66" s="3" t="s">
        <v>87</v>
      </c>
      <c r="U66" s="3" t="s">
        <v>274</v>
      </c>
      <c r="V66" s="3" t="s">
        <v>1732</v>
      </c>
      <c r="X66" s="3" t="s">
        <v>2016</v>
      </c>
      <c r="AD66" s="157">
        <v>135525</v>
      </c>
      <c r="AE66" s="158">
        <v>24</v>
      </c>
      <c r="AF66" t="str">
        <f>$Y$16&amp;$AV24&amp;$AO$2&amp;$AR2</f>
        <v>Desportos Adaptados (Monomodalidade)RemoVáriosMisto</v>
      </c>
      <c r="AJ66" t="s">
        <v>652</v>
      </c>
      <c r="AL66" t="s">
        <v>4</v>
      </c>
      <c r="AM66" s="185" t="s">
        <v>3</v>
      </c>
      <c r="AW66" s="14" t="s">
        <v>6396</v>
      </c>
    </row>
    <row r="67" spans="4:49" x14ac:dyDescent="0.35">
      <c r="D67" s="3" t="s">
        <v>601</v>
      </c>
      <c r="E67" s="3" t="s">
        <v>1185</v>
      </c>
      <c r="G67" s="3" t="s">
        <v>2150</v>
      </c>
      <c r="I67" s="3" t="s">
        <v>5920</v>
      </c>
      <c r="J67" s="3" t="s">
        <v>2260</v>
      </c>
      <c r="K67" s="3" t="s">
        <v>2510</v>
      </c>
      <c r="L67" s="3" t="s">
        <v>2626</v>
      </c>
      <c r="M67" s="4" t="s">
        <v>2361</v>
      </c>
      <c r="N67" s="3" t="s">
        <v>5982</v>
      </c>
      <c r="O67" s="3" t="s">
        <v>991</v>
      </c>
      <c r="P67" s="3" t="s">
        <v>1085</v>
      </c>
      <c r="R67" s="3" t="s">
        <v>133</v>
      </c>
      <c r="U67" s="3" t="s">
        <v>259</v>
      </c>
      <c r="V67" s="3" t="s">
        <v>396</v>
      </c>
      <c r="AD67" s="157">
        <v>135537</v>
      </c>
      <c r="AE67" s="158">
        <v>15</v>
      </c>
      <c r="AF67" t="str">
        <f>$Y$16&amp;$AV25&amp;$AO$2&amp;$AR2</f>
        <v>Desportos Adaptados (Monomodalidade)RugbyVáriosMisto</v>
      </c>
      <c r="AJ67" t="s">
        <v>6604</v>
      </c>
      <c r="AL67" t="s">
        <v>4</v>
      </c>
      <c r="AM67" s="185" t="s">
        <v>6587</v>
      </c>
      <c r="AW67" s="14" t="s">
        <v>6397</v>
      </c>
    </row>
    <row r="68" spans="4:49" x14ac:dyDescent="0.35">
      <c r="D68" s="3" t="s">
        <v>606</v>
      </c>
      <c r="E68" s="3" t="s">
        <v>2043</v>
      </c>
      <c r="G68" s="3" t="s">
        <v>2105</v>
      </c>
      <c r="I68" s="3" t="s">
        <v>2222</v>
      </c>
      <c r="K68" s="3" t="s">
        <v>700</v>
      </c>
      <c r="L68" s="3" t="s">
        <v>2602</v>
      </c>
      <c r="M68" s="3" t="s">
        <v>2362</v>
      </c>
      <c r="N68" s="3" t="s">
        <v>6127</v>
      </c>
      <c r="O68" s="3" t="s">
        <v>2279</v>
      </c>
      <c r="P68" s="3" t="s">
        <v>1086</v>
      </c>
      <c r="R68" s="3" t="s">
        <v>72</v>
      </c>
      <c r="U68" s="3" t="s">
        <v>261</v>
      </c>
      <c r="V68" s="3" t="s">
        <v>1794</v>
      </c>
      <c r="AD68" s="157">
        <v>135549</v>
      </c>
      <c r="AE68" s="158">
        <v>48</v>
      </c>
      <c r="AF68" t="str">
        <f>$Y$16&amp;$AV26&amp;$AO$2&amp;$AR2</f>
        <v>Desportos Adaptados (Monomodalidade)SurfVáriosMisto</v>
      </c>
      <c r="AJ68" t="s">
        <v>6605</v>
      </c>
      <c r="AL68" t="s">
        <v>4</v>
      </c>
      <c r="AM68" s="185" t="s">
        <v>6587</v>
      </c>
      <c r="AW68" s="14" t="s">
        <v>6385</v>
      </c>
    </row>
    <row r="69" spans="4:49" x14ac:dyDescent="0.35">
      <c r="D69" s="3" t="s">
        <v>611</v>
      </c>
      <c r="E69" s="3" t="s">
        <v>2063</v>
      </c>
      <c r="G69" s="3" t="s">
        <v>2112</v>
      </c>
      <c r="K69" s="3" t="s">
        <v>2332</v>
      </c>
      <c r="L69" s="3" t="s">
        <v>780</v>
      </c>
      <c r="M69" s="3" t="s">
        <v>850</v>
      </c>
      <c r="N69" s="3" t="s">
        <v>5923</v>
      </c>
      <c r="O69" s="3" t="s">
        <v>2552</v>
      </c>
      <c r="P69" s="3" t="s">
        <v>1027</v>
      </c>
      <c r="R69" s="3" t="s">
        <v>97</v>
      </c>
      <c r="U69" s="3" t="s">
        <v>317</v>
      </c>
      <c r="V69" s="3" t="s">
        <v>1795</v>
      </c>
      <c r="AD69" s="157">
        <v>135550</v>
      </c>
      <c r="AE69" s="158">
        <v>36</v>
      </c>
      <c r="AF69" t="str">
        <f>$Y$16&amp;$AV27&amp;$AO$2&amp;$AR2</f>
        <v>Desportos Adaptados (Monomodalidade)TaekwondoVáriosMisto</v>
      </c>
      <c r="AJ69" t="s">
        <v>6606</v>
      </c>
      <c r="AL69" t="s">
        <v>4</v>
      </c>
      <c r="AM69" s="183" t="s">
        <v>6659</v>
      </c>
      <c r="AW69" s="14" t="s">
        <v>6398</v>
      </c>
    </row>
    <row r="70" spans="4:49" x14ac:dyDescent="0.35">
      <c r="D70" s="3" t="s">
        <v>614</v>
      </c>
      <c r="E70" s="3" t="s">
        <v>2033</v>
      </c>
      <c r="G70" s="3" t="s">
        <v>2164</v>
      </c>
      <c r="K70" s="3" t="s">
        <v>702</v>
      </c>
      <c r="L70" s="3" t="s">
        <v>2618</v>
      </c>
      <c r="M70" s="3" t="s">
        <v>2363</v>
      </c>
      <c r="N70" s="3" t="s">
        <v>2498</v>
      </c>
      <c r="O70" s="3" t="s">
        <v>2487</v>
      </c>
      <c r="P70" s="3" t="s">
        <v>995</v>
      </c>
      <c r="R70" s="3" t="s">
        <v>1699</v>
      </c>
      <c r="U70" s="3" t="s">
        <v>263</v>
      </c>
      <c r="V70" s="3" t="s">
        <v>1733</v>
      </c>
      <c r="AD70" s="157">
        <v>135562</v>
      </c>
      <c r="AE70" s="158">
        <v>39</v>
      </c>
      <c r="AF70" t="str">
        <f>$Y$16&amp;$AV28&amp;$AO$2&amp;$AR2</f>
        <v>Desportos Adaptados (Monomodalidade)TénisVáriosMisto</v>
      </c>
      <c r="AJ70" t="s">
        <v>6607</v>
      </c>
      <c r="AL70" t="s">
        <v>4</v>
      </c>
      <c r="AM70" s="183" t="s">
        <v>6660</v>
      </c>
      <c r="AW70" s="14" t="s">
        <v>6399</v>
      </c>
    </row>
    <row r="71" spans="4:49" x14ac:dyDescent="0.35">
      <c r="D71" s="3" t="s">
        <v>617</v>
      </c>
      <c r="E71" s="3" t="s">
        <v>2028</v>
      </c>
      <c r="G71" s="3" t="s">
        <v>2144</v>
      </c>
      <c r="K71" s="3" t="s">
        <v>5959</v>
      </c>
      <c r="L71" s="3" t="s">
        <v>2327</v>
      </c>
      <c r="M71" s="3" t="s">
        <v>2364</v>
      </c>
      <c r="N71" s="3" t="s">
        <v>932</v>
      </c>
      <c r="O71" s="3" t="s">
        <v>2553</v>
      </c>
      <c r="P71" s="3" t="s">
        <v>1075</v>
      </c>
      <c r="R71" s="3" t="s">
        <v>126</v>
      </c>
      <c r="U71" s="3" t="s">
        <v>262</v>
      </c>
      <c r="V71" s="3" t="s">
        <v>1800</v>
      </c>
      <c r="AD71" s="157">
        <v>135574</v>
      </c>
      <c r="AE71" s="158">
        <v>24</v>
      </c>
      <c r="AF71" t="str">
        <f>$Y$16&amp;$AV29&amp;$AO$2&amp;$AR2</f>
        <v>Desportos Adaptados (Monomodalidade)Ténis de MesaVáriosMisto</v>
      </c>
      <c r="AJ71" s="6" t="s">
        <v>238</v>
      </c>
      <c r="AK71" s="6"/>
      <c r="AL71" t="s">
        <v>23</v>
      </c>
      <c r="AM71" s="184" t="s">
        <v>17</v>
      </c>
      <c r="AW71" s="14" t="s">
        <v>6400</v>
      </c>
    </row>
    <row r="72" spans="4:49" x14ac:dyDescent="0.35">
      <c r="D72" s="3" t="s">
        <v>624</v>
      </c>
      <c r="E72" s="3" t="s">
        <v>2044</v>
      </c>
      <c r="G72" s="3" t="s">
        <v>2157</v>
      </c>
      <c r="K72" s="3" t="s">
        <v>5976</v>
      </c>
      <c r="L72" s="3" t="s">
        <v>2590</v>
      </c>
      <c r="M72" s="3" t="s">
        <v>2365</v>
      </c>
      <c r="N72" s="3" t="s">
        <v>2565</v>
      </c>
      <c r="O72" s="3" t="s">
        <v>2554</v>
      </c>
      <c r="P72" s="3" t="s">
        <v>1079</v>
      </c>
      <c r="R72" s="3" t="s">
        <v>90</v>
      </c>
      <c r="U72" s="3" t="s">
        <v>322</v>
      </c>
      <c r="V72" s="3" t="s">
        <v>1741</v>
      </c>
      <c r="AD72" s="157">
        <v>135586</v>
      </c>
      <c r="AE72" s="158">
        <v>45</v>
      </c>
      <c r="AF72" t="str">
        <f>$Y$16&amp;$AV30&amp;$AO$2&amp;$AR2</f>
        <v>Desportos Adaptados (Monomodalidade)Tiro com ArcoVáriosMisto</v>
      </c>
      <c r="AJ72" s="6" t="s">
        <v>6678</v>
      </c>
      <c r="AK72" s="6"/>
      <c r="AL72" t="s">
        <v>23</v>
      </c>
      <c r="AM72" s="184" t="s">
        <v>17</v>
      </c>
      <c r="AW72" s="14" t="s">
        <v>6401</v>
      </c>
    </row>
    <row r="73" spans="4:49" x14ac:dyDescent="0.35">
      <c r="D73" s="3" t="s">
        <v>627</v>
      </c>
      <c r="E73" s="3" t="s">
        <v>2068</v>
      </c>
      <c r="G73" s="3" t="s">
        <v>1296</v>
      </c>
      <c r="K73" s="3" t="s">
        <v>6099</v>
      </c>
      <c r="L73" s="3" t="s">
        <v>2627</v>
      </c>
      <c r="M73" s="3" t="s">
        <v>2366</v>
      </c>
      <c r="N73" s="3" t="s">
        <v>6139</v>
      </c>
      <c r="O73" s="3" t="s">
        <v>2555</v>
      </c>
      <c r="P73" s="3" t="s">
        <v>1077</v>
      </c>
      <c r="R73" s="3" t="s">
        <v>21</v>
      </c>
      <c r="U73" s="3" t="s">
        <v>359</v>
      </c>
      <c r="V73" s="3" t="s">
        <v>1756</v>
      </c>
      <c r="AD73" s="157">
        <v>135598</v>
      </c>
      <c r="AE73" s="158">
        <v>24</v>
      </c>
      <c r="AF73" t="str">
        <f>$Y$16&amp;$AV31&amp;$AO$2&amp;$AR2</f>
        <v>Desportos Adaptados (Monomodalidade)TriatloVáriosMisto</v>
      </c>
      <c r="AJ73" s="6" t="s">
        <v>254</v>
      </c>
      <c r="AK73" s="6"/>
      <c r="AL73" t="s">
        <v>23</v>
      </c>
      <c r="AM73" s="184" t="s">
        <v>17</v>
      </c>
      <c r="AW73" s="14" t="s">
        <v>6402</v>
      </c>
    </row>
    <row r="74" spans="4:49" x14ac:dyDescent="0.35">
      <c r="D74" s="3" t="s">
        <v>643</v>
      </c>
      <c r="E74" s="3" t="s">
        <v>2064</v>
      </c>
      <c r="G74" s="3" t="s">
        <v>6090</v>
      </c>
      <c r="K74" s="3" t="s">
        <v>2333</v>
      </c>
      <c r="L74" s="3" t="s">
        <v>6156</v>
      </c>
      <c r="M74" s="3" t="s">
        <v>2367</v>
      </c>
      <c r="N74" s="3" t="s">
        <v>6074</v>
      </c>
      <c r="O74" s="3" t="s">
        <v>2295</v>
      </c>
      <c r="P74" s="3" t="s">
        <v>1032</v>
      </c>
      <c r="R74" s="3" t="s">
        <v>59</v>
      </c>
      <c r="U74" s="3" t="s">
        <v>333</v>
      </c>
      <c r="V74" s="3" t="s">
        <v>1801</v>
      </c>
      <c r="AD74" s="157">
        <v>135604</v>
      </c>
      <c r="AE74" s="158">
        <v>21</v>
      </c>
      <c r="AF74" t="str">
        <f>$Y$16&amp;$AV32&amp;$AO$2&amp;AR2</f>
        <v>Desportos Adaptados (Monomodalidade)VelaVáriosMisto</v>
      </c>
      <c r="AJ74" s="6" t="s">
        <v>6679</v>
      </c>
      <c r="AK74" s="6"/>
      <c r="AL74" t="s">
        <v>23</v>
      </c>
      <c r="AM74" s="184" t="s">
        <v>17</v>
      </c>
      <c r="AW74" s="14" t="s">
        <v>6403</v>
      </c>
    </row>
    <row r="75" spans="4:49" x14ac:dyDescent="0.35">
      <c r="D75" s="3" t="s">
        <v>2841</v>
      </c>
      <c r="E75" s="3" t="s">
        <v>2034</v>
      </c>
      <c r="G75" s="3" t="s">
        <v>2113</v>
      </c>
      <c r="K75" s="3" t="s">
        <v>2334</v>
      </c>
      <c r="L75" s="3" t="s">
        <v>6087</v>
      </c>
      <c r="M75" s="3" t="s">
        <v>2368</v>
      </c>
      <c r="N75" s="3" t="s">
        <v>5985</v>
      </c>
      <c r="O75" s="3" t="s">
        <v>2556</v>
      </c>
      <c r="P75" s="3" t="s">
        <v>1081</v>
      </c>
      <c r="R75" s="3" t="s">
        <v>109</v>
      </c>
      <c r="U75" s="3" t="s">
        <v>266</v>
      </c>
      <c r="V75" s="3" t="s">
        <v>1734</v>
      </c>
      <c r="AD75" s="157">
        <v>135616</v>
      </c>
      <c r="AE75" s="158">
        <v>27</v>
      </c>
      <c r="AF75" t="str">
        <f>$Y$16&amp;$AV33&amp;$AO$2&amp;$AR2</f>
        <v>Desportos Adaptados (Monomodalidade)VoleibolVáriosMisto</v>
      </c>
      <c r="AJ75" s="6" t="s">
        <v>602</v>
      </c>
      <c r="AK75" s="6"/>
      <c r="AL75" t="s">
        <v>23</v>
      </c>
      <c r="AM75" s="184" t="s">
        <v>17</v>
      </c>
      <c r="AW75" s="14" t="s">
        <v>6404</v>
      </c>
    </row>
    <row r="76" spans="4:49" x14ac:dyDescent="0.35">
      <c r="D76" s="3" t="s">
        <v>2830</v>
      </c>
      <c r="E76" s="3" t="s">
        <v>2045</v>
      </c>
      <c r="G76" s="3" t="s">
        <v>2114</v>
      </c>
      <c r="K76" s="3" t="s">
        <v>6102</v>
      </c>
      <c r="L76" s="3" t="s">
        <v>2591</v>
      </c>
      <c r="M76" s="3" t="s">
        <v>872</v>
      </c>
      <c r="N76" s="3" t="s">
        <v>6071</v>
      </c>
      <c r="O76" s="3" t="s">
        <v>2287</v>
      </c>
      <c r="P76" s="3" t="s">
        <v>1053</v>
      </c>
      <c r="R76" s="4" t="s">
        <v>34</v>
      </c>
      <c r="U76" s="3" t="s">
        <v>342</v>
      </c>
      <c r="V76" s="3" t="s">
        <v>2014</v>
      </c>
      <c r="AD76" s="157">
        <v>135628</v>
      </c>
      <c r="AE76" s="158">
        <v>18</v>
      </c>
      <c r="AF76" t="str">
        <f>$Y$16&amp;$AV34&amp;$AO$2&amp;$AR2</f>
        <v>Desportos Adaptados (Monomodalidade)XadrezVáriosMisto</v>
      </c>
      <c r="AJ76" s="6" t="s">
        <v>6680</v>
      </c>
      <c r="AK76" s="6"/>
      <c r="AL76" t="s">
        <v>23</v>
      </c>
      <c r="AM76" s="184" t="s">
        <v>17</v>
      </c>
      <c r="AW76" s="14" t="s">
        <v>6405</v>
      </c>
    </row>
    <row r="77" spans="4:49" x14ac:dyDescent="0.35">
      <c r="D77" s="3" t="s">
        <v>2831</v>
      </c>
      <c r="E77" s="3" t="s">
        <v>2038</v>
      </c>
      <c r="G77" s="3" t="s">
        <v>2115</v>
      </c>
      <c r="K77" s="3" t="s">
        <v>706</v>
      </c>
      <c r="L77" s="3" t="s">
        <v>6075</v>
      </c>
      <c r="M77" s="3" t="s">
        <v>6070</v>
      </c>
      <c r="O77" s="3" t="s">
        <v>2557</v>
      </c>
      <c r="P77" s="3" t="s">
        <v>1082</v>
      </c>
      <c r="R77" s="3" t="s">
        <v>135</v>
      </c>
      <c r="U77" s="3" t="s">
        <v>364</v>
      </c>
      <c r="V77" s="3" t="s">
        <v>1742</v>
      </c>
      <c r="AD77" s="157">
        <v>135641</v>
      </c>
      <c r="AE77" s="158">
        <v>12</v>
      </c>
      <c r="AF77" t="str">
        <f>Y17&amp;$AO$2&amp;$AR2</f>
        <v>Desportos Adaptados - MultiatividadesVáriosMisto</v>
      </c>
      <c r="AJ77" s="6" t="s">
        <v>273</v>
      </c>
      <c r="AK77" s="6"/>
      <c r="AL77" t="s">
        <v>23</v>
      </c>
      <c r="AM77" s="184" t="s">
        <v>17</v>
      </c>
      <c r="AW77" s="14" t="s">
        <v>6406</v>
      </c>
    </row>
    <row r="78" spans="4:49" x14ac:dyDescent="0.35">
      <c r="D78" s="3" t="s">
        <v>2837</v>
      </c>
      <c r="E78" s="3" t="s">
        <v>2060</v>
      </c>
      <c r="G78" s="3" t="s">
        <v>2116</v>
      </c>
      <c r="K78" s="3" t="s">
        <v>6052</v>
      </c>
      <c r="L78" s="3" t="s">
        <v>2603</v>
      </c>
      <c r="M78" s="3" t="s">
        <v>2369</v>
      </c>
      <c r="O78" s="3" t="s">
        <v>2324</v>
      </c>
      <c r="P78" s="3" t="s">
        <v>1083</v>
      </c>
      <c r="R78" s="3" t="s">
        <v>53</v>
      </c>
      <c r="U78" s="3" t="s">
        <v>267</v>
      </c>
      <c r="V78" s="3" t="s">
        <v>1810</v>
      </c>
      <c r="AD78" s="157">
        <v>135653</v>
      </c>
      <c r="AE78" s="158">
        <v>60</v>
      </c>
      <c r="AF78" t="str">
        <f>Y18&amp;$AO$2&amp;$AR2</f>
        <v>Desportos Gímnicos - GinásticaVáriosMisto</v>
      </c>
      <c r="AJ78" s="6" t="s">
        <v>6681</v>
      </c>
      <c r="AK78" s="6"/>
      <c r="AL78" t="s">
        <v>23</v>
      </c>
      <c r="AM78" s="184" t="s">
        <v>17</v>
      </c>
      <c r="AW78" s="14" t="s">
        <v>6407</v>
      </c>
    </row>
    <row r="79" spans="4:49" x14ac:dyDescent="0.35">
      <c r="D79" s="3" t="s">
        <v>2508</v>
      </c>
      <c r="E79" s="3" t="s">
        <v>2073</v>
      </c>
      <c r="G79" s="3" t="s">
        <v>2133</v>
      </c>
      <c r="K79" s="3" t="s">
        <v>2335</v>
      </c>
      <c r="L79" s="3" t="s">
        <v>781</v>
      </c>
      <c r="M79" s="3" t="s">
        <v>6175</v>
      </c>
      <c r="O79" s="3" t="s">
        <v>2488</v>
      </c>
      <c r="P79" s="3" t="s">
        <v>1074</v>
      </c>
      <c r="R79" s="3" t="s">
        <v>77</v>
      </c>
      <c r="U79" s="3" t="s">
        <v>347</v>
      </c>
      <c r="V79" s="3" t="s">
        <v>404</v>
      </c>
      <c r="AD79" s="157">
        <v>145014</v>
      </c>
      <c r="AE79" s="158">
        <v>27</v>
      </c>
      <c r="AF79" t="str">
        <f>Y19&amp;Vários&amp;MISTO</f>
        <v>EscaladaVáriosMisto</v>
      </c>
      <c r="AJ79" s="6" t="s">
        <v>44</v>
      </c>
      <c r="AK79" s="6"/>
      <c r="AL79" t="s">
        <v>23</v>
      </c>
      <c r="AM79" s="184" t="s">
        <v>17</v>
      </c>
    </row>
    <row r="80" spans="4:49" x14ac:dyDescent="0.35">
      <c r="D80" s="3" t="s">
        <v>2813</v>
      </c>
      <c r="E80" s="3" t="s">
        <v>1202</v>
      </c>
      <c r="G80" s="3" t="s">
        <v>2117</v>
      </c>
      <c r="K80" s="3" t="s">
        <v>2511</v>
      </c>
      <c r="L80" s="3" t="s">
        <v>2619</v>
      </c>
      <c r="M80" s="3" t="s">
        <v>5941</v>
      </c>
      <c r="O80" s="3" t="s">
        <v>2489</v>
      </c>
      <c r="P80" s="3" t="s">
        <v>1036</v>
      </c>
      <c r="R80" s="3" t="s">
        <v>57</v>
      </c>
      <c r="U80" s="3" t="s">
        <v>228</v>
      </c>
      <c r="V80" s="3" t="s">
        <v>6063</v>
      </c>
      <c r="AD80" s="157">
        <v>145026</v>
      </c>
      <c r="AE80" s="158">
        <v>42</v>
      </c>
      <c r="AF80" t="str">
        <f>Y20&amp;Vários&amp;MISTO</f>
        <v>EsgrimaVáriosMisto</v>
      </c>
      <c r="AJ80" s="6" t="s">
        <v>6682</v>
      </c>
      <c r="AK80" s="6"/>
      <c r="AL80" t="s">
        <v>23</v>
      </c>
      <c r="AM80" s="184" t="s">
        <v>17</v>
      </c>
    </row>
    <row r="81" spans="4:39" x14ac:dyDescent="0.35">
      <c r="D81" s="3" t="s">
        <v>5914</v>
      </c>
      <c r="E81" s="3" t="s">
        <v>2069</v>
      </c>
      <c r="G81" s="3" t="s">
        <v>2118</v>
      </c>
      <c r="K81" s="3" t="s">
        <v>5953</v>
      </c>
      <c r="L81" s="3" t="s">
        <v>6097</v>
      </c>
      <c r="M81" s="3" t="s">
        <v>2370</v>
      </c>
      <c r="O81" s="3" t="s">
        <v>2490</v>
      </c>
      <c r="P81" s="3" t="s">
        <v>1040</v>
      </c>
      <c r="R81" s="3" t="s">
        <v>146</v>
      </c>
      <c r="U81" s="3" t="s">
        <v>369</v>
      </c>
      <c r="V81" s="3" t="s">
        <v>6014</v>
      </c>
      <c r="AD81" s="157">
        <v>145051</v>
      </c>
      <c r="AE81" s="158">
        <v>21</v>
      </c>
      <c r="AF81" t="str">
        <f>$Y$21&amp;AN2&amp;AQ2</f>
        <v>Futebol de PraiaInfantil B (sub 13)Feminino</v>
      </c>
      <c r="AJ81" s="6" t="s">
        <v>36</v>
      </c>
      <c r="AK81" s="6"/>
      <c r="AL81" t="s">
        <v>23</v>
      </c>
      <c r="AM81" s="184" t="s">
        <v>17</v>
      </c>
    </row>
    <row r="82" spans="4:39" x14ac:dyDescent="0.35">
      <c r="D82" s="3" t="s">
        <v>2821</v>
      </c>
      <c r="E82" s="3" t="s">
        <v>1203</v>
      </c>
      <c r="G82" s="3" t="s">
        <v>2162</v>
      </c>
      <c r="K82" s="3" t="s">
        <v>5958</v>
      </c>
      <c r="L82" s="3" t="s">
        <v>6143</v>
      </c>
      <c r="M82" s="3" t="s">
        <v>2371</v>
      </c>
      <c r="O82" s="3" t="s">
        <v>2280</v>
      </c>
      <c r="P82" s="3" t="s">
        <v>2707</v>
      </c>
      <c r="R82" s="3" t="s">
        <v>63</v>
      </c>
      <c r="U82" s="3" t="s">
        <v>366</v>
      </c>
      <c r="V82" s="3" t="s">
        <v>377</v>
      </c>
      <c r="AD82" s="157">
        <v>145063</v>
      </c>
      <c r="AE82" s="158">
        <v>6</v>
      </c>
      <c r="AF82" t="str">
        <f>$Y$21&amp;AN2&amp;AQ3</f>
        <v>Futebol de PraiaInfantil B (sub 13)Masculino</v>
      </c>
      <c r="AJ82" s="6" t="s">
        <v>6683</v>
      </c>
      <c r="AK82" s="6"/>
      <c r="AL82" t="s">
        <v>23</v>
      </c>
      <c r="AM82" s="184" t="s">
        <v>17</v>
      </c>
    </row>
    <row r="83" spans="4:39" x14ac:dyDescent="0.35">
      <c r="D83" s="3" t="s">
        <v>2828</v>
      </c>
      <c r="E83" s="3" t="s">
        <v>1204</v>
      </c>
      <c r="G83" s="3" t="s">
        <v>1297</v>
      </c>
      <c r="K83" s="3" t="s">
        <v>2336</v>
      </c>
      <c r="L83" s="3" t="s">
        <v>6105</v>
      </c>
      <c r="M83" s="3" t="s">
        <v>2372</v>
      </c>
      <c r="O83" s="3" t="s">
        <v>2300</v>
      </c>
      <c r="P83" s="3" t="s">
        <v>2708</v>
      </c>
      <c r="R83" s="3" t="s">
        <v>1709</v>
      </c>
      <c r="U83" s="3" t="s">
        <v>368</v>
      </c>
      <c r="V83" s="3" t="s">
        <v>1757</v>
      </c>
      <c r="AD83" s="157">
        <v>145087</v>
      </c>
      <c r="AE83" s="158">
        <v>21</v>
      </c>
      <c r="AF83" t="str">
        <f>$Y$21&amp;AN2&amp;AR2</f>
        <v>Futebol de PraiaInfantil B (sub 13)Misto</v>
      </c>
      <c r="AJ83" s="6" t="s">
        <v>75</v>
      </c>
      <c r="AK83" s="4"/>
      <c r="AL83" t="s">
        <v>23</v>
      </c>
      <c r="AM83" s="184" t="s">
        <v>17</v>
      </c>
    </row>
    <row r="84" spans="4:39" x14ac:dyDescent="0.35">
      <c r="D84" s="3" t="s">
        <v>5917</v>
      </c>
      <c r="E84" s="3" t="s">
        <v>2039</v>
      </c>
      <c r="G84" s="3" t="s">
        <v>2154</v>
      </c>
      <c r="K84" s="3" t="s">
        <v>2512</v>
      </c>
      <c r="L84" s="3" t="s">
        <v>2628</v>
      </c>
      <c r="M84" s="3" t="s">
        <v>5980</v>
      </c>
      <c r="O84" s="3" t="s">
        <v>2281</v>
      </c>
      <c r="P84" s="3" t="s">
        <v>2709</v>
      </c>
      <c r="R84" s="3" t="s">
        <v>129</v>
      </c>
      <c r="U84" s="3" t="s">
        <v>301</v>
      </c>
      <c r="V84" s="3" t="s">
        <v>1802</v>
      </c>
      <c r="AD84" s="157">
        <v>145099</v>
      </c>
      <c r="AE84" s="158">
        <v>36</v>
      </c>
      <c r="AF84" t="str">
        <f>$Y$21&amp;AN3&amp;AQ2</f>
        <v>Futebol de PraiaIniciado (sub 15)Feminino</v>
      </c>
      <c r="AJ84" s="6" t="s">
        <v>6684</v>
      </c>
      <c r="AK84" s="4"/>
      <c r="AL84" t="s">
        <v>23</v>
      </c>
      <c r="AM84" s="184" t="s">
        <v>17</v>
      </c>
    </row>
    <row r="85" spans="4:39" x14ac:dyDescent="0.35">
      <c r="D85" s="3" t="s">
        <v>2814</v>
      </c>
      <c r="G85" s="3" t="s">
        <v>2155</v>
      </c>
      <c r="K85" s="3" t="s">
        <v>2513</v>
      </c>
      <c r="L85" s="3" t="s">
        <v>2599</v>
      </c>
      <c r="M85" s="3" t="s">
        <v>2373</v>
      </c>
      <c r="O85" s="3" t="s">
        <v>2296</v>
      </c>
      <c r="P85" s="3" t="s">
        <v>2639</v>
      </c>
      <c r="R85" s="3" t="s">
        <v>39</v>
      </c>
      <c r="U85" s="3" t="s">
        <v>299</v>
      </c>
      <c r="AD85" s="157">
        <v>145105</v>
      </c>
      <c r="AE85" s="158">
        <v>12</v>
      </c>
      <c r="AF85" t="str">
        <f>$Y$21&amp;AN3&amp;AQ3</f>
        <v>Futebol de PraiaIniciado (sub 15)Masculino</v>
      </c>
      <c r="AJ85" s="4" t="s">
        <v>73</v>
      </c>
      <c r="AK85" s="4"/>
      <c r="AL85" t="s">
        <v>23</v>
      </c>
      <c r="AM85" s="184" t="s">
        <v>17</v>
      </c>
    </row>
    <row r="86" spans="4:39" x14ac:dyDescent="0.35">
      <c r="D86" s="3" t="s">
        <v>6111</v>
      </c>
      <c r="G86" s="3" t="s">
        <v>2119</v>
      </c>
      <c r="K86" s="3" t="s">
        <v>2306</v>
      </c>
      <c r="L86" s="3" t="s">
        <v>2604</v>
      </c>
      <c r="M86" s="3" t="s">
        <v>2374</v>
      </c>
      <c r="O86" s="3" t="s">
        <v>989</v>
      </c>
      <c r="P86" s="3" t="s">
        <v>2710</v>
      </c>
      <c r="R86" s="3" t="s">
        <v>100</v>
      </c>
      <c r="U86" s="3" t="s">
        <v>242</v>
      </c>
      <c r="AD86" s="157">
        <v>145130</v>
      </c>
      <c r="AE86" s="158">
        <v>42</v>
      </c>
      <c r="AF86" t="str">
        <f>$Y$21&amp;AN4&amp;AQ2</f>
        <v>Futebol de PraiaJuvenil (sub 18)Feminino</v>
      </c>
      <c r="AJ86" s="4" t="s">
        <v>6685</v>
      </c>
      <c r="AK86" s="4"/>
      <c r="AL86" t="s">
        <v>23</v>
      </c>
      <c r="AM86" s="184" t="s">
        <v>17</v>
      </c>
    </row>
    <row r="87" spans="4:39" x14ac:dyDescent="0.35">
      <c r="D87" s="3" t="s">
        <v>2824</v>
      </c>
      <c r="G87" s="3" t="s">
        <v>2106</v>
      </c>
      <c r="K87" s="3" t="s">
        <v>5928</v>
      </c>
      <c r="L87" s="3" t="s">
        <v>2605</v>
      </c>
      <c r="M87" s="3" t="s">
        <v>859</v>
      </c>
      <c r="O87" s="3" t="s">
        <v>2288</v>
      </c>
      <c r="P87" s="3" t="s">
        <v>6179</v>
      </c>
      <c r="R87" s="3" t="s">
        <v>117</v>
      </c>
      <c r="U87" s="3" t="s">
        <v>271</v>
      </c>
      <c r="AD87" s="157">
        <v>145142</v>
      </c>
      <c r="AE87" s="158">
        <v>12</v>
      </c>
      <c r="AF87" t="str">
        <f>$Y$21&amp;AN4&amp;AQ3</f>
        <v>Futebol de PraiaJuvenil (sub 18)Masculino</v>
      </c>
      <c r="AJ87" s="4" t="s">
        <v>172</v>
      </c>
      <c r="AK87" s="4"/>
      <c r="AL87" t="s">
        <v>23</v>
      </c>
      <c r="AM87" s="184" t="s">
        <v>17</v>
      </c>
    </row>
    <row r="88" spans="4:39" x14ac:dyDescent="0.35">
      <c r="D88" s="3" t="s">
        <v>1618</v>
      </c>
      <c r="G88" s="3" t="s">
        <v>2134</v>
      </c>
      <c r="K88" s="3" t="s">
        <v>2514</v>
      </c>
      <c r="L88" s="3" t="s">
        <v>2620</v>
      </c>
      <c r="M88" s="3" t="s">
        <v>851</v>
      </c>
      <c r="O88" s="3" t="s">
        <v>990</v>
      </c>
      <c r="P88" s="3" t="s">
        <v>2664</v>
      </c>
      <c r="R88" s="3" t="s">
        <v>111</v>
      </c>
      <c r="U88" s="3" t="s">
        <v>341</v>
      </c>
      <c r="AD88" s="157">
        <v>145178</v>
      </c>
      <c r="AE88" s="158">
        <v>27</v>
      </c>
      <c r="AF88" t="str">
        <f>$Y$21&amp;AN5&amp;AQ2</f>
        <v>Futebol de PraiaJúnior (sub 21)Feminino</v>
      </c>
      <c r="AJ88" s="4" t="s">
        <v>6686</v>
      </c>
      <c r="AK88" s="4"/>
      <c r="AL88" t="s">
        <v>23</v>
      </c>
      <c r="AM88" s="184" t="s">
        <v>17</v>
      </c>
    </row>
    <row r="89" spans="4:39" x14ac:dyDescent="0.35">
      <c r="D89" s="3" t="s">
        <v>6093</v>
      </c>
      <c r="G89" s="3" t="s">
        <v>2142</v>
      </c>
      <c r="K89" s="3" t="s">
        <v>2337</v>
      </c>
      <c r="L89" s="3" t="s">
        <v>2632</v>
      </c>
      <c r="M89" s="4" t="s">
        <v>2375</v>
      </c>
      <c r="O89" s="3" t="s">
        <v>2325</v>
      </c>
      <c r="P89" s="3" t="s">
        <v>6174</v>
      </c>
      <c r="R89" s="3" t="s">
        <v>91</v>
      </c>
      <c r="U89" s="3" t="s">
        <v>276</v>
      </c>
      <c r="AD89" s="157">
        <v>145180</v>
      </c>
      <c r="AE89" s="158">
        <v>15</v>
      </c>
      <c r="AF89" t="str">
        <f>$Y$21&amp;AN5&amp;AQ3</f>
        <v>Futebol de PraiaJúnior (sub 21)Masculino</v>
      </c>
      <c r="AJ89" t="s">
        <v>55</v>
      </c>
      <c r="AL89" t="s">
        <v>4</v>
      </c>
      <c r="AM89" s="185" t="s">
        <v>3</v>
      </c>
    </row>
    <row r="90" spans="4:39" x14ac:dyDescent="0.35">
      <c r="D90" s="3" t="s">
        <v>6154</v>
      </c>
      <c r="G90" s="3" t="s">
        <v>2120</v>
      </c>
      <c r="K90" s="3" t="s">
        <v>2307</v>
      </c>
      <c r="L90" s="3" t="s">
        <v>2576</v>
      </c>
      <c r="M90" s="3" t="s">
        <v>866</v>
      </c>
      <c r="O90" s="3" t="s">
        <v>5977</v>
      </c>
      <c r="P90" s="3" t="s">
        <v>2640</v>
      </c>
      <c r="R90" s="3" t="s">
        <v>123</v>
      </c>
      <c r="U90" s="3" t="s">
        <v>308</v>
      </c>
      <c r="AD90" s="157">
        <v>145191</v>
      </c>
      <c r="AE90" s="158">
        <v>33</v>
      </c>
      <c r="AF90" t="str">
        <f>$Y$22&amp;AN2&amp;AQ2</f>
        <v>FutsalInfantil B (sub 13)Feminino</v>
      </c>
      <c r="AJ90" t="s">
        <v>6609</v>
      </c>
      <c r="AL90" t="s">
        <v>4</v>
      </c>
      <c r="AM90" s="184" t="s">
        <v>17</v>
      </c>
    </row>
    <row r="91" spans="4:39" x14ac:dyDescent="0.35">
      <c r="D91" s="3" t="s">
        <v>2810</v>
      </c>
      <c r="G91" s="3" t="s">
        <v>2145</v>
      </c>
      <c r="K91" s="3" t="s">
        <v>2308</v>
      </c>
      <c r="L91" s="3" t="s">
        <v>2574</v>
      </c>
      <c r="M91" s="3" t="s">
        <v>6166</v>
      </c>
      <c r="O91" s="3" t="s">
        <v>6067</v>
      </c>
      <c r="P91" s="3" t="s">
        <v>2679</v>
      </c>
      <c r="R91" s="3" t="s">
        <v>128</v>
      </c>
      <c r="U91" s="3" t="s">
        <v>280</v>
      </c>
      <c r="AD91" s="157">
        <v>145221</v>
      </c>
      <c r="AE91" s="158">
        <v>18</v>
      </c>
      <c r="AF91" t="str">
        <f>$Y$22&amp;AN2&amp;AQ3</f>
        <v>FutsalInfantil B (sub 13)Masculino</v>
      </c>
      <c r="AJ91" t="s">
        <v>6608</v>
      </c>
      <c r="AL91" t="s">
        <v>4</v>
      </c>
      <c r="AM91" s="184" t="s">
        <v>6587</v>
      </c>
    </row>
    <row r="92" spans="4:39" x14ac:dyDescent="0.35">
      <c r="D92" s="3" t="s">
        <v>2819</v>
      </c>
      <c r="G92" s="3" t="s">
        <v>2148</v>
      </c>
      <c r="K92" s="3" t="s">
        <v>2515</v>
      </c>
      <c r="L92" s="3" t="s">
        <v>2579</v>
      </c>
      <c r="M92" s="3" t="s">
        <v>2376</v>
      </c>
      <c r="O92" s="3" t="s">
        <v>2558</v>
      </c>
      <c r="P92" s="3" t="s">
        <v>2665</v>
      </c>
      <c r="R92" s="3" t="s">
        <v>49</v>
      </c>
      <c r="U92" s="3" t="s">
        <v>296</v>
      </c>
      <c r="AD92" s="157">
        <v>145269</v>
      </c>
      <c r="AE92" s="158">
        <v>54</v>
      </c>
      <c r="AF92" t="str">
        <f>$Y$22&amp;AN2&amp;AR2</f>
        <v>FutsalInfantil B (sub 13)Misto</v>
      </c>
      <c r="AJ92" t="s">
        <v>6610</v>
      </c>
      <c r="AL92" t="s">
        <v>4</v>
      </c>
      <c r="AM92" s="184" t="s">
        <v>3</v>
      </c>
    </row>
    <row r="93" spans="4:39" x14ac:dyDescent="0.35">
      <c r="D93" s="3" t="s">
        <v>2829</v>
      </c>
      <c r="G93" s="3" t="s">
        <v>1607</v>
      </c>
      <c r="K93" s="3" t="s">
        <v>2338</v>
      </c>
      <c r="L93" s="3" t="s">
        <v>2584</v>
      </c>
      <c r="M93" s="3" t="s">
        <v>781</v>
      </c>
      <c r="P93" s="3" t="s">
        <v>2672</v>
      </c>
      <c r="R93" s="3" t="s">
        <v>1680</v>
      </c>
      <c r="U93" s="3" t="s">
        <v>281</v>
      </c>
      <c r="AD93" s="157">
        <v>145282</v>
      </c>
      <c r="AE93" s="158">
        <v>5</v>
      </c>
      <c r="AF93" t="str">
        <f>$Y$22&amp;AN3&amp;AQ2</f>
        <v>FutsalIniciado (sub 15)Feminino</v>
      </c>
      <c r="AJ93" t="s">
        <v>6611</v>
      </c>
      <c r="AK93" s="6"/>
      <c r="AL93" t="s">
        <v>4</v>
      </c>
      <c r="AM93" s="184" t="s">
        <v>3</v>
      </c>
    </row>
    <row r="94" spans="4:39" x14ac:dyDescent="0.35">
      <c r="D94" s="3" t="s">
        <v>2822</v>
      </c>
      <c r="G94" s="3" t="s">
        <v>2107</v>
      </c>
      <c r="K94" s="3" t="s">
        <v>5966</v>
      </c>
      <c r="L94" s="3" t="s">
        <v>2597</v>
      </c>
      <c r="M94" s="3" t="s">
        <v>2377</v>
      </c>
      <c r="P94" s="3" t="s">
        <v>2692</v>
      </c>
      <c r="R94" s="3" t="s">
        <v>1640</v>
      </c>
      <c r="U94" s="3" t="s">
        <v>1863</v>
      </c>
      <c r="AD94" s="157">
        <v>145312</v>
      </c>
      <c r="AE94" s="158">
        <v>36</v>
      </c>
      <c r="AF94" t="str">
        <f>$Y$22&amp;AN3&amp;AQ3</f>
        <v>FutsalIniciado (sub 15)Masculino</v>
      </c>
      <c r="AJ94" s="4" t="s">
        <v>654</v>
      </c>
      <c r="AK94" s="4"/>
      <c r="AL94" t="s">
        <v>23</v>
      </c>
      <c r="AM94" s="184" t="s">
        <v>17</v>
      </c>
    </row>
    <row r="95" spans="4:39" x14ac:dyDescent="0.35">
      <c r="D95" s="3" t="s">
        <v>2842</v>
      </c>
      <c r="G95" s="3" t="s">
        <v>2158</v>
      </c>
      <c r="K95" s="3" t="s">
        <v>5993</v>
      </c>
      <c r="L95" s="3" t="s">
        <v>2606</v>
      </c>
      <c r="M95" s="3" t="s">
        <v>5994</v>
      </c>
      <c r="P95" s="3" t="s">
        <v>2701</v>
      </c>
      <c r="R95" s="3" t="s">
        <v>1654</v>
      </c>
      <c r="U95" s="3" t="s">
        <v>1892</v>
      </c>
      <c r="AD95" s="157">
        <v>145324</v>
      </c>
      <c r="AE95" s="158">
        <v>15</v>
      </c>
      <c r="AF95" t="str">
        <f>$Y$22&amp;AN4&amp;AQ2</f>
        <v>FutsalJuvenil (sub 18)Feminino</v>
      </c>
      <c r="AJ95" s="4" t="s">
        <v>6687</v>
      </c>
      <c r="AK95" s="4"/>
      <c r="AL95" t="s">
        <v>23</v>
      </c>
      <c r="AM95" s="184" t="s">
        <v>17</v>
      </c>
    </row>
    <row r="96" spans="4:39" x14ac:dyDescent="0.35">
      <c r="D96" s="3" t="s">
        <v>2815</v>
      </c>
      <c r="G96" s="3" t="s">
        <v>5913</v>
      </c>
      <c r="K96" s="3" t="s">
        <v>2309</v>
      </c>
      <c r="L96" s="3" t="s">
        <v>2614</v>
      </c>
      <c r="M96" s="3" t="s">
        <v>2378</v>
      </c>
      <c r="P96" s="3" t="s">
        <v>6085</v>
      </c>
      <c r="R96" s="3" t="s">
        <v>1705</v>
      </c>
      <c r="U96" s="3" t="s">
        <v>1864</v>
      </c>
      <c r="AD96" s="157">
        <v>145336</v>
      </c>
      <c r="AE96" s="158">
        <v>36</v>
      </c>
      <c r="AF96" t="str">
        <f>$Y$22&amp;AN4&amp;AQ3</f>
        <v>FutsalJuvenil (sub 18)Masculino</v>
      </c>
      <c r="AJ96" s="4" t="s">
        <v>92</v>
      </c>
      <c r="AK96" s="4"/>
      <c r="AL96" t="s">
        <v>23</v>
      </c>
      <c r="AM96" s="184" t="s">
        <v>17</v>
      </c>
    </row>
    <row r="97" spans="4:39" x14ac:dyDescent="0.35">
      <c r="D97" s="3" t="s">
        <v>2832</v>
      </c>
      <c r="G97" s="3" t="s">
        <v>2160</v>
      </c>
      <c r="K97" s="3" t="s">
        <v>5936</v>
      </c>
      <c r="L97" s="3" t="s">
        <v>2607</v>
      </c>
      <c r="M97" s="3" t="s">
        <v>873</v>
      </c>
      <c r="P97" s="3" t="s">
        <v>6086</v>
      </c>
      <c r="R97" s="3" t="s">
        <v>1643</v>
      </c>
      <c r="U97" s="3" t="s">
        <v>365</v>
      </c>
      <c r="AD97" s="157">
        <v>145348</v>
      </c>
      <c r="AE97" s="158">
        <v>33</v>
      </c>
      <c r="AF97" t="str">
        <f>$Y$22&amp;$AN$5&amp;AQ2</f>
        <v>FutsalJúnior (sub 21)Feminino</v>
      </c>
      <c r="AJ97" s="4" t="s">
        <v>6688</v>
      </c>
      <c r="AK97" s="4"/>
      <c r="AL97" t="s">
        <v>23</v>
      </c>
      <c r="AM97" s="184" t="s">
        <v>17</v>
      </c>
    </row>
    <row r="98" spans="4:39" x14ac:dyDescent="0.35">
      <c r="D98" s="3" t="s">
        <v>2836</v>
      </c>
      <c r="G98" s="3" t="s">
        <v>2121</v>
      </c>
      <c r="K98" s="3" t="s">
        <v>5924</v>
      </c>
      <c r="L98" s="3" t="s">
        <v>783</v>
      </c>
      <c r="M98" s="3" t="s">
        <v>855</v>
      </c>
      <c r="P98" s="3" t="s">
        <v>1088</v>
      </c>
      <c r="R98" s="3" t="s">
        <v>1649</v>
      </c>
      <c r="U98" s="3" t="s">
        <v>1866</v>
      </c>
      <c r="AD98" s="157">
        <v>145373</v>
      </c>
      <c r="AE98" s="158">
        <v>33</v>
      </c>
      <c r="AF98" t="str">
        <f>$Y$22&amp;$AN$5&amp;AQ3</f>
        <v>FutsalJúnior (sub 21)Masculino</v>
      </c>
      <c r="AJ98" s="4" t="s">
        <v>320</v>
      </c>
      <c r="AK98" s="4"/>
      <c r="AL98" t="s">
        <v>23</v>
      </c>
      <c r="AM98" s="184" t="s">
        <v>17</v>
      </c>
    </row>
    <row r="99" spans="4:39" x14ac:dyDescent="0.35">
      <c r="D99" s="3" t="s">
        <v>2838</v>
      </c>
      <c r="G99" s="3" t="s">
        <v>2135</v>
      </c>
      <c r="K99" s="3" t="s">
        <v>2310</v>
      </c>
      <c r="L99" s="3" t="s">
        <v>2608</v>
      </c>
      <c r="M99" s="3" t="s">
        <v>6094</v>
      </c>
      <c r="P99" s="3" t="s">
        <v>1093</v>
      </c>
      <c r="R99" s="3" t="s">
        <v>1601</v>
      </c>
      <c r="U99" s="3" t="s">
        <v>328</v>
      </c>
      <c r="AD99" s="157">
        <v>145385</v>
      </c>
      <c r="AE99" s="158">
        <v>27</v>
      </c>
      <c r="AF99" t="str">
        <f>Y23&amp;Vários&amp;MISTO</f>
        <v>GoalballVáriosMisto</v>
      </c>
      <c r="AJ99" s="4" t="s">
        <v>6689</v>
      </c>
      <c r="AK99" s="4"/>
      <c r="AL99" t="s">
        <v>23</v>
      </c>
      <c r="AM99" s="184" t="s">
        <v>17</v>
      </c>
    </row>
    <row r="100" spans="4:39" x14ac:dyDescent="0.35">
      <c r="D100" s="3" t="s">
        <v>2823</v>
      </c>
      <c r="G100" s="3" t="s">
        <v>2131</v>
      </c>
      <c r="K100" s="3" t="s">
        <v>5932</v>
      </c>
      <c r="L100" s="3" t="s">
        <v>2609</v>
      </c>
      <c r="M100" s="3" t="s">
        <v>2379</v>
      </c>
      <c r="P100" s="3" t="s">
        <v>2680</v>
      </c>
      <c r="R100" s="3" t="s">
        <v>1681</v>
      </c>
      <c r="U100" s="3" t="s">
        <v>1868</v>
      </c>
      <c r="AD100" s="157">
        <v>145397</v>
      </c>
      <c r="AE100" s="158">
        <v>42</v>
      </c>
      <c r="AF100" t="str">
        <f>Y24&amp;Vários&amp;MISTO</f>
        <v>GolfeVáriosMisto</v>
      </c>
      <c r="AJ100" s="4" t="s">
        <v>54</v>
      </c>
      <c r="AK100" s="4"/>
      <c r="AL100" t="s">
        <v>23</v>
      </c>
      <c r="AM100" s="184" t="s">
        <v>17</v>
      </c>
    </row>
    <row r="101" spans="4:39" x14ac:dyDescent="0.35">
      <c r="D101" s="3" t="s">
        <v>2825</v>
      </c>
      <c r="G101" s="3" t="s">
        <v>2122</v>
      </c>
      <c r="K101" s="3" t="s">
        <v>5943</v>
      </c>
      <c r="L101" s="3" t="s">
        <v>784</v>
      </c>
      <c r="M101" s="3" t="s">
        <v>5951</v>
      </c>
      <c r="P101" s="3" t="s">
        <v>2673</v>
      </c>
      <c r="R101" s="3" t="s">
        <v>1678</v>
      </c>
      <c r="U101" s="3" t="s">
        <v>218</v>
      </c>
      <c r="AD101" s="157">
        <v>145403</v>
      </c>
      <c r="AE101" s="158">
        <v>30</v>
      </c>
      <c r="AF101" t="str">
        <f>Y25&amp;Vários&amp;MISTO</f>
        <v>HipismoVáriosMisto</v>
      </c>
      <c r="AJ101" s="4" t="s">
        <v>6690</v>
      </c>
      <c r="AK101" s="4"/>
      <c r="AL101" t="s">
        <v>23</v>
      </c>
      <c r="AM101" s="184" t="s">
        <v>17</v>
      </c>
    </row>
    <row r="102" spans="4:39" x14ac:dyDescent="0.35">
      <c r="D102" s="3" t="s">
        <v>2816</v>
      </c>
      <c r="G102" s="3" t="s">
        <v>2123</v>
      </c>
      <c r="K102" s="3" t="s">
        <v>5997</v>
      </c>
      <c r="L102" s="3" t="s">
        <v>2629</v>
      </c>
      <c r="M102" s="3" t="s">
        <v>6165</v>
      </c>
      <c r="P102" s="3" t="s">
        <v>2685</v>
      </c>
      <c r="R102" s="3" t="s">
        <v>1602</v>
      </c>
      <c r="U102" s="3" t="s">
        <v>339</v>
      </c>
      <c r="AD102" s="157">
        <v>145415</v>
      </c>
      <c r="AE102" s="158">
        <v>39</v>
      </c>
      <c r="AF102" t="str">
        <f>$Y$26&amp;$AN$2&amp;AR2</f>
        <v>Hóquei em CampoInfantil B (sub 13)Misto</v>
      </c>
      <c r="AJ102" s="4" t="s">
        <v>38</v>
      </c>
      <c r="AK102" s="4"/>
      <c r="AL102" t="s">
        <v>23</v>
      </c>
      <c r="AM102" s="184" t="s">
        <v>17</v>
      </c>
    </row>
    <row r="103" spans="4:39" x14ac:dyDescent="0.35">
      <c r="D103" s="3" t="s">
        <v>2833</v>
      </c>
      <c r="K103" s="3" t="s">
        <v>2516</v>
      </c>
      <c r="L103" s="3" t="s">
        <v>2633</v>
      </c>
      <c r="M103" s="3" t="s">
        <v>2380</v>
      </c>
      <c r="P103" s="3" t="s">
        <v>2711</v>
      </c>
      <c r="R103" s="3" t="s">
        <v>1682</v>
      </c>
      <c r="U103" s="3" t="s">
        <v>289</v>
      </c>
      <c r="AD103" s="157">
        <v>145427</v>
      </c>
      <c r="AE103" s="158">
        <v>36</v>
      </c>
      <c r="AF103" t="str">
        <f>$Y$26&amp;$AN$2&amp;AQ3</f>
        <v>Hóquei em CampoInfantil B (sub 13)Masculino</v>
      </c>
      <c r="AJ103" s="4" t="s">
        <v>6691</v>
      </c>
      <c r="AK103" s="4"/>
      <c r="AL103" t="s">
        <v>23</v>
      </c>
      <c r="AM103" s="184" t="s">
        <v>17</v>
      </c>
    </row>
    <row r="104" spans="4:39" x14ac:dyDescent="0.35">
      <c r="D104" s="3" t="s">
        <v>2839</v>
      </c>
      <c r="K104" s="3" t="s">
        <v>5957</v>
      </c>
      <c r="L104" s="3" t="s">
        <v>2592</v>
      </c>
      <c r="M104" s="3" t="s">
        <v>2381</v>
      </c>
      <c r="P104" s="3" t="s">
        <v>2712</v>
      </c>
      <c r="R104" s="3" t="s">
        <v>107</v>
      </c>
      <c r="U104" s="3" t="s">
        <v>311</v>
      </c>
      <c r="AD104" s="157">
        <v>145439</v>
      </c>
      <c r="AE104" s="158">
        <v>15</v>
      </c>
      <c r="AF104" t="str">
        <f>$Y$26&amp;$AN$2&amp;AR2</f>
        <v>Hóquei em CampoInfantil B (sub 13)Misto</v>
      </c>
      <c r="AJ104" s="4" t="s">
        <v>47</v>
      </c>
      <c r="AK104" s="4"/>
      <c r="AL104" t="s">
        <v>23</v>
      </c>
      <c r="AM104" s="184" t="s">
        <v>17</v>
      </c>
    </row>
    <row r="105" spans="4:39" x14ac:dyDescent="0.35">
      <c r="D105" s="3" t="s">
        <v>2840</v>
      </c>
      <c r="K105" s="3" t="s">
        <v>5962</v>
      </c>
      <c r="L105" s="3" t="s">
        <v>782</v>
      </c>
      <c r="M105" s="3" t="s">
        <v>2382</v>
      </c>
      <c r="P105" s="3" t="s">
        <v>2693</v>
      </c>
      <c r="R105" s="3" t="s">
        <v>1615</v>
      </c>
      <c r="U105" s="3" t="s">
        <v>226</v>
      </c>
      <c r="AD105" s="157">
        <v>145440</v>
      </c>
      <c r="AE105" s="158">
        <v>33</v>
      </c>
      <c r="AF105" t="str">
        <f>$Y$26&amp;$AN$3&amp;AQ2</f>
        <v>Hóquei em CampoIniciado (sub 15)Feminino</v>
      </c>
      <c r="AJ105" s="4" t="s">
        <v>6692</v>
      </c>
      <c r="AK105" s="4"/>
      <c r="AL105" t="s">
        <v>23</v>
      </c>
      <c r="AM105" s="184" t="s">
        <v>17</v>
      </c>
    </row>
    <row r="106" spans="4:39" x14ac:dyDescent="0.35">
      <c r="D106" s="3" t="s">
        <v>5918</v>
      </c>
      <c r="K106" s="3" t="s">
        <v>5954</v>
      </c>
      <c r="L106" s="3" t="s">
        <v>6116</v>
      </c>
      <c r="M106" s="3" t="s">
        <v>6104</v>
      </c>
      <c r="P106" s="3" t="s">
        <v>2681</v>
      </c>
      <c r="R106" s="3" t="s">
        <v>1616</v>
      </c>
      <c r="U106" s="3" t="s">
        <v>229</v>
      </c>
      <c r="AD106" s="157">
        <v>145452</v>
      </c>
      <c r="AE106" s="158">
        <v>15</v>
      </c>
      <c r="AF106" t="str">
        <f>$Y$26&amp;$AN$3&amp;AQ3</f>
        <v>Hóquei em CampoIniciado (sub 15)Masculino</v>
      </c>
      <c r="AJ106" s="4" t="s">
        <v>406</v>
      </c>
      <c r="AK106" s="4"/>
      <c r="AL106" t="s">
        <v>23</v>
      </c>
      <c r="AM106" s="184" t="s">
        <v>17</v>
      </c>
    </row>
    <row r="107" spans="4:39" x14ac:dyDescent="0.35">
      <c r="D107" s="3" t="s">
        <v>5919</v>
      </c>
      <c r="K107" s="3" t="s">
        <v>5996</v>
      </c>
      <c r="L107" s="3" t="s">
        <v>2621</v>
      </c>
      <c r="M107" s="3" t="s">
        <v>858</v>
      </c>
      <c r="P107" s="3" t="s">
        <v>1090</v>
      </c>
      <c r="R107" s="3" t="s">
        <v>1683</v>
      </c>
      <c r="U107" s="3" t="s">
        <v>326</v>
      </c>
      <c r="AD107" s="157">
        <v>145464</v>
      </c>
      <c r="AE107" s="158">
        <v>27</v>
      </c>
      <c r="AF107" t="str">
        <f>$Y$26&amp;$AN$3&amp;AR2</f>
        <v>Hóquei em CampoIniciado (sub 15)Misto</v>
      </c>
      <c r="AJ107" s="4" t="s">
        <v>6693</v>
      </c>
      <c r="AK107" s="4"/>
      <c r="AL107" t="s">
        <v>23</v>
      </c>
      <c r="AM107" s="184" t="s">
        <v>17</v>
      </c>
    </row>
    <row r="108" spans="4:39" x14ac:dyDescent="0.35">
      <c r="D108" s="3" t="s">
        <v>5916</v>
      </c>
      <c r="K108" s="3" t="s">
        <v>6177</v>
      </c>
      <c r="L108" s="3" t="s">
        <v>2593</v>
      </c>
      <c r="M108" s="3" t="s">
        <v>2383</v>
      </c>
      <c r="P108" s="3" t="s">
        <v>6091</v>
      </c>
      <c r="R108" s="3" t="s">
        <v>1684</v>
      </c>
      <c r="U108" s="3" t="s">
        <v>231</v>
      </c>
      <c r="AD108" s="157">
        <v>145476</v>
      </c>
      <c r="AE108" s="158">
        <v>45</v>
      </c>
      <c r="AF108" t="str">
        <f>$Y$26&amp;$AN$4&amp;AQ2</f>
        <v>Hóquei em CampoJuvenil (sub 18)Feminino</v>
      </c>
      <c r="AJ108" s="4" t="s">
        <v>216</v>
      </c>
      <c r="AK108" s="6"/>
      <c r="AL108" t="s">
        <v>23</v>
      </c>
      <c r="AM108" s="184" t="s">
        <v>17</v>
      </c>
    </row>
    <row r="109" spans="4:39" x14ac:dyDescent="0.35">
      <c r="D109" s="3" t="s">
        <v>2820</v>
      </c>
      <c r="K109" s="3" t="s">
        <v>5975</v>
      </c>
      <c r="L109" s="3" t="s">
        <v>2594</v>
      </c>
      <c r="M109" s="3" t="s">
        <v>2384</v>
      </c>
      <c r="P109" s="3" t="s">
        <v>6028</v>
      </c>
      <c r="R109" s="3" t="s">
        <v>1650</v>
      </c>
      <c r="U109" s="3" t="s">
        <v>340</v>
      </c>
      <c r="AD109" s="157">
        <v>145488</v>
      </c>
      <c r="AE109" s="158">
        <v>6</v>
      </c>
      <c r="AF109" t="str">
        <f>$Y$26&amp;$AN$4&amp;AQ3</f>
        <v>Hóquei em CampoJuvenil (sub 18)Masculino</v>
      </c>
      <c r="AJ109" s="4" t="s">
        <v>6694</v>
      </c>
      <c r="AK109" s="6"/>
      <c r="AL109" t="s">
        <v>23</v>
      </c>
      <c r="AM109" s="184" t="s">
        <v>17</v>
      </c>
    </row>
    <row r="110" spans="4:39" x14ac:dyDescent="0.35">
      <c r="D110" s="3" t="s">
        <v>6173</v>
      </c>
      <c r="K110" s="3" t="s">
        <v>2339</v>
      </c>
      <c r="L110" s="3" t="s">
        <v>2595</v>
      </c>
      <c r="M110" s="3" t="s">
        <v>2385</v>
      </c>
      <c r="P110" s="3" t="s">
        <v>1091</v>
      </c>
      <c r="R110" s="3" t="s">
        <v>1655</v>
      </c>
      <c r="U110" s="3" t="s">
        <v>235</v>
      </c>
      <c r="AD110" s="157">
        <v>145490</v>
      </c>
      <c r="AE110" s="158">
        <v>15</v>
      </c>
      <c r="AF110" t="str">
        <f>$Y$26&amp;$AN$5&amp;AQ2</f>
        <v>Hóquei em CampoJúnior (sub 21)Feminino</v>
      </c>
      <c r="AJ110" t="s">
        <v>10</v>
      </c>
      <c r="AL110" t="s">
        <v>4</v>
      </c>
      <c r="AM110" s="184" t="s">
        <v>3</v>
      </c>
    </row>
    <row r="111" spans="4:39" x14ac:dyDescent="0.35">
      <c r="D111" s="3" t="s">
        <v>6148</v>
      </c>
      <c r="K111" s="3" t="s">
        <v>5968</v>
      </c>
      <c r="L111" s="3" t="s">
        <v>6019</v>
      </c>
      <c r="M111" s="3" t="s">
        <v>2386</v>
      </c>
      <c r="P111" s="3" t="s">
        <v>1087</v>
      </c>
      <c r="R111" s="3" t="s">
        <v>1617</v>
      </c>
      <c r="U111" s="3" t="s">
        <v>241</v>
      </c>
      <c r="AD111" s="157">
        <v>145518</v>
      </c>
      <c r="AE111" s="158">
        <v>30</v>
      </c>
      <c r="AF111" t="str">
        <f>$Y$26&amp;$AN$5&amp;AQ3</f>
        <v>Hóquei em CampoJúnior (sub 21)Masculino</v>
      </c>
      <c r="AJ111" t="s">
        <v>6612</v>
      </c>
      <c r="AL111" t="s">
        <v>4</v>
      </c>
      <c r="AM111" s="185" t="s">
        <v>6587</v>
      </c>
    </row>
    <row r="112" spans="4:39" x14ac:dyDescent="0.35">
      <c r="K112" s="3" t="s">
        <v>5965</v>
      </c>
      <c r="L112" s="3" t="s">
        <v>2622</v>
      </c>
      <c r="M112" s="3" t="s">
        <v>2387</v>
      </c>
      <c r="P112" s="3" t="s">
        <v>6171</v>
      </c>
      <c r="R112" s="3" t="s">
        <v>136</v>
      </c>
      <c r="U112" s="3" t="s">
        <v>349</v>
      </c>
      <c r="AD112" s="157">
        <v>145520</v>
      </c>
      <c r="AE112" s="158">
        <v>6</v>
      </c>
      <c r="AF112" t="str">
        <f t="shared" ref="AF112:AF119" si="0">Y27&amp;Vários&amp;MISTO</f>
        <v>JudoVáriosMisto</v>
      </c>
      <c r="AJ112" t="s">
        <v>6613</v>
      </c>
      <c r="AK112" s="4"/>
      <c r="AL112" t="s">
        <v>4</v>
      </c>
      <c r="AM112" s="183" t="s">
        <v>6658</v>
      </c>
    </row>
    <row r="113" spans="11:39" x14ac:dyDescent="0.35">
      <c r="K113" s="3" t="s">
        <v>5926</v>
      </c>
      <c r="L113" s="3" t="s">
        <v>6058</v>
      </c>
      <c r="M113" s="3" t="s">
        <v>2388</v>
      </c>
      <c r="P113" s="3" t="s">
        <v>6167</v>
      </c>
      <c r="R113" s="3" t="s">
        <v>51</v>
      </c>
      <c r="U113" s="3" t="s">
        <v>321</v>
      </c>
      <c r="AD113" s="157">
        <v>145531</v>
      </c>
      <c r="AE113" s="158">
        <v>27</v>
      </c>
      <c r="AF113" t="str">
        <f t="shared" si="0"/>
        <v>LutaVáriosMisto</v>
      </c>
      <c r="AJ113" t="s">
        <v>6614</v>
      </c>
      <c r="AL113" t="s">
        <v>4</v>
      </c>
      <c r="AM113" s="183" t="s">
        <v>6659</v>
      </c>
    </row>
    <row r="114" spans="11:39" x14ac:dyDescent="0.35">
      <c r="K114" s="3" t="s">
        <v>6064</v>
      </c>
      <c r="L114" s="3" t="s">
        <v>2610</v>
      </c>
      <c r="M114" s="3" t="s">
        <v>2389</v>
      </c>
      <c r="P114" s="3" t="s">
        <v>6021</v>
      </c>
      <c r="R114" s="3" t="s">
        <v>1656</v>
      </c>
      <c r="U114" s="3" t="s">
        <v>348</v>
      </c>
      <c r="AD114" s="157">
        <v>145543</v>
      </c>
      <c r="AE114" s="158">
        <v>39</v>
      </c>
      <c r="AF114" t="str">
        <f t="shared" si="0"/>
        <v>Multiatividades de Ar LivreVáriosMisto</v>
      </c>
      <c r="AJ114" t="s">
        <v>6615</v>
      </c>
      <c r="AL114" t="s">
        <v>4</v>
      </c>
      <c r="AM114" s="183" t="s">
        <v>6660</v>
      </c>
    </row>
    <row r="115" spans="11:39" x14ac:dyDescent="0.35">
      <c r="K115" s="3" t="s">
        <v>5978</v>
      </c>
      <c r="M115" s="3" t="s">
        <v>2390</v>
      </c>
      <c r="P115" s="3" t="s">
        <v>2666</v>
      </c>
      <c r="R115" s="3" t="s">
        <v>6061</v>
      </c>
      <c r="U115" s="3" t="s">
        <v>353</v>
      </c>
      <c r="AD115" s="157">
        <v>145555</v>
      </c>
      <c r="AE115" s="158">
        <v>33</v>
      </c>
      <c r="AF115" t="str">
        <f t="shared" si="0"/>
        <v>NataçãoVáriosMisto</v>
      </c>
      <c r="AJ115" t="s">
        <v>658</v>
      </c>
      <c r="AL115" t="s">
        <v>4</v>
      </c>
      <c r="AM115" s="184" t="s">
        <v>3</v>
      </c>
    </row>
    <row r="116" spans="11:39" x14ac:dyDescent="0.35">
      <c r="K116" s="3" t="s">
        <v>6073</v>
      </c>
      <c r="M116" s="3" t="s">
        <v>2391</v>
      </c>
      <c r="P116" s="3" t="s">
        <v>2637</v>
      </c>
      <c r="R116" s="3" t="s">
        <v>6106</v>
      </c>
      <c r="U116" s="3" t="s">
        <v>300</v>
      </c>
      <c r="AD116" s="157">
        <v>145567</v>
      </c>
      <c r="AE116" s="158">
        <v>63</v>
      </c>
      <c r="AF116" t="str">
        <f t="shared" si="0"/>
        <v>OrientaçãoVáriosMisto</v>
      </c>
      <c r="AJ116" t="s">
        <v>6616</v>
      </c>
      <c r="AL116" t="s">
        <v>4</v>
      </c>
      <c r="AM116" s="185" t="s">
        <v>6587</v>
      </c>
    </row>
    <row r="117" spans="11:39" x14ac:dyDescent="0.35">
      <c r="K117" s="3" t="s">
        <v>705</v>
      </c>
      <c r="M117" s="3" t="s">
        <v>2392</v>
      </c>
      <c r="P117" s="3" t="s">
        <v>6101</v>
      </c>
      <c r="R117" s="3" t="s">
        <v>1657</v>
      </c>
      <c r="U117" s="3" t="s">
        <v>344</v>
      </c>
      <c r="AD117" s="157">
        <v>150009</v>
      </c>
      <c r="AE117" s="158">
        <v>27</v>
      </c>
      <c r="AF117" t="str">
        <f t="shared" si="0"/>
        <v>PadelVáriosMisto</v>
      </c>
      <c r="AJ117" t="s">
        <v>6617</v>
      </c>
      <c r="AL117" t="s">
        <v>4</v>
      </c>
      <c r="AM117" s="183" t="s">
        <v>6658</v>
      </c>
    </row>
    <row r="118" spans="11:39" x14ac:dyDescent="0.35">
      <c r="K118" s="3" t="s">
        <v>5973</v>
      </c>
      <c r="M118" s="3" t="s">
        <v>2393</v>
      </c>
      <c r="P118" s="3" t="s">
        <v>6103</v>
      </c>
      <c r="R118" s="3" t="s">
        <v>1603</v>
      </c>
      <c r="U118" s="3" t="s">
        <v>316</v>
      </c>
      <c r="AD118" s="157">
        <v>150083</v>
      </c>
      <c r="AE118" s="158">
        <v>15</v>
      </c>
      <c r="AF118" t="str">
        <f t="shared" si="0"/>
        <v>PatinagemVáriosMisto</v>
      </c>
      <c r="AJ118" t="s">
        <v>6618</v>
      </c>
      <c r="AL118" t="s">
        <v>4</v>
      </c>
      <c r="AM118" s="183" t="s">
        <v>6659</v>
      </c>
    </row>
    <row r="119" spans="11:39" x14ac:dyDescent="0.35">
      <c r="K119" s="3" t="s">
        <v>5940</v>
      </c>
      <c r="M119" s="3" t="s">
        <v>2394</v>
      </c>
      <c r="P119" s="3" t="s">
        <v>2713</v>
      </c>
      <c r="R119" s="3" t="s">
        <v>1658</v>
      </c>
      <c r="U119" s="3" t="s">
        <v>220</v>
      </c>
      <c r="AD119" s="157">
        <v>150095</v>
      </c>
      <c r="AE119" s="158">
        <v>12</v>
      </c>
      <c r="AF119" t="str">
        <f t="shared" si="0"/>
        <v>RemoVáriosMisto</v>
      </c>
      <c r="AJ119" t="s">
        <v>6619</v>
      </c>
      <c r="AL119" t="s">
        <v>4</v>
      </c>
      <c r="AM119" s="183" t="s">
        <v>6660</v>
      </c>
    </row>
    <row r="120" spans="11:39" x14ac:dyDescent="0.35">
      <c r="K120" s="3" t="s">
        <v>5971</v>
      </c>
      <c r="M120" s="3" t="s">
        <v>856</v>
      </c>
      <c r="P120" s="3" t="s">
        <v>6153</v>
      </c>
      <c r="R120" s="3" t="s">
        <v>6161</v>
      </c>
      <c r="U120" s="3" t="s">
        <v>290</v>
      </c>
      <c r="AD120" s="157">
        <v>150137</v>
      </c>
      <c r="AE120" s="158">
        <v>39</v>
      </c>
      <c r="AF120" t="str">
        <f>Y35&amp;AN2&amp;MISTO</f>
        <v>RugbyInfantil B (sub 13)Misto</v>
      </c>
      <c r="AJ120" s="4" t="s">
        <v>24</v>
      </c>
      <c r="AL120" t="s">
        <v>23</v>
      </c>
      <c r="AM120" s="184" t="s">
        <v>17</v>
      </c>
    </row>
    <row r="121" spans="11:39" x14ac:dyDescent="0.35">
      <c r="K121" s="3" t="s">
        <v>5930</v>
      </c>
      <c r="M121" s="3" t="s">
        <v>2395</v>
      </c>
      <c r="P121" s="3" t="s">
        <v>2641</v>
      </c>
      <c r="R121" s="3" t="s">
        <v>1618</v>
      </c>
      <c r="U121" s="3" t="s">
        <v>291</v>
      </c>
      <c r="AD121" s="157">
        <v>150149</v>
      </c>
      <c r="AE121" s="158">
        <v>36</v>
      </c>
      <c r="AF121" t="str">
        <f>$Y$35&amp;$AN$3&amp;AQ2</f>
        <v>RugbyIniciado (sub 15)Feminino</v>
      </c>
      <c r="AJ121" s="4" t="s">
        <v>6695</v>
      </c>
      <c r="AL121" t="s">
        <v>23</v>
      </c>
      <c r="AM121" s="184" t="s">
        <v>17</v>
      </c>
    </row>
    <row r="122" spans="11:39" x14ac:dyDescent="0.35">
      <c r="K122" s="3" t="s">
        <v>6129</v>
      </c>
      <c r="M122" s="3" t="s">
        <v>6115</v>
      </c>
      <c r="P122" s="3" t="s">
        <v>2642</v>
      </c>
      <c r="R122" s="3" t="s">
        <v>1619</v>
      </c>
      <c r="U122" s="3" t="s">
        <v>292</v>
      </c>
      <c r="AD122" s="157">
        <v>150162</v>
      </c>
      <c r="AE122" s="158">
        <v>24</v>
      </c>
      <c r="AF122" t="str">
        <f>$Y$35&amp;$AN$3&amp;AQ3</f>
        <v>RugbyIniciado (sub 15)Masculino</v>
      </c>
    </row>
    <row r="123" spans="11:39" x14ac:dyDescent="0.35">
      <c r="K123" s="3" t="s">
        <v>2340</v>
      </c>
      <c r="M123" s="3" t="s">
        <v>2396</v>
      </c>
      <c r="P123" s="3" t="s">
        <v>2682</v>
      </c>
      <c r="R123" s="3" t="s">
        <v>1620</v>
      </c>
      <c r="U123" s="3" t="s">
        <v>356</v>
      </c>
      <c r="AD123" s="157">
        <v>150198</v>
      </c>
      <c r="AE123" s="158">
        <v>12</v>
      </c>
      <c r="AF123" t="str">
        <f>$Y$35&amp;$AN$3&amp;AR2</f>
        <v>RugbyIniciado (sub 15)Misto</v>
      </c>
    </row>
    <row r="124" spans="11:39" x14ac:dyDescent="0.35">
      <c r="K124" s="3" t="s">
        <v>6135</v>
      </c>
      <c r="M124" s="3" t="s">
        <v>6053</v>
      </c>
      <c r="P124" s="3" t="s">
        <v>2686</v>
      </c>
      <c r="R124" s="3" t="s">
        <v>1685</v>
      </c>
      <c r="U124" s="3" t="s">
        <v>264</v>
      </c>
      <c r="AD124" s="157">
        <v>150204</v>
      </c>
      <c r="AE124" s="158">
        <v>12</v>
      </c>
      <c r="AF124" t="str">
        <f>$Y$35&amp;$AN$4&amp;AQ2</f>
        <v>RugbyJuvenil (sub 18)Feminino</v>
      </c>
    </row>
    <row r="125" spans="11:39" x14ac:dyDescent="0.35">
      <c r="K125" s="3" t="s">
        <v>2517</v>
      </c>
      <c r="M125" s="3" t="s">
        <v>2397</v>
      </c>
      <c r="P125" s="3" t="s">
        <v>2714</v>
      </c>
      <c r="R125" s="3" t="s">
        <v>1686</v>
      </c>
      <c r="U125" s="3" t="s">
        <v>332</v>
      </c>
      <c r="AD125" s="157">
        <v>150216</v>
      </c>
      <c r="AE125" s="158">
        <v>27</v>
      </c>
      <c r="AF125" t="str">
        <f>$Y$35&amp;$AN$4&amp;AQ3</f>
        <v>RugbyJuvenil (sub 18)Masculino</v>
      </c>
    </row>
    <row r="126" spans="11:39" x14ac:dyDescent="0.35">
      <c r="K126" s="3" t="s">
        <v>2518</v>
      </c>
      <c r="M126" s="3" t="s">
        <v>2398</v>
      </c>
      <c r="P126" s="3" t="s">
        <v>6030</v>
      </c>
      <c r="R126" s="3" t="s">
        <v>1621</v>
      </c>
      <c r="U126" s="3" t="s">
        <v>1877</v>
      </c>
      <c r="AD126" s="157">
        <v>150230</v>
      </c>
      <c r="AE126" s="158">
        <v>27</v>
      </c>
      <c r="AF126" t="str">
        <f>$Y$35&amp;$AN$5&amp;AQ2</f>
        <v>RugbyJúnior (sub 21)Feminino</v>
      </c>
    </row>
    <row r="127" spans="11:39" x14ac:dyDescent="0.35">
      <c r="K127" s="3" t="s">
        <v>2341</v>
      </c>
      <c r="M127" s="3" t="s">
        <v>2399</v>
      </c>
      <c r="P127" s="4" t="s">
        <v>6172</v>
      </c>
      <c r="R127" s="3" t="s">
        <v>1622</v>
      </c>
      <c r="U127" s="3" t="s">
        <v>305</v>
      </c>
      <c r="AD127" s="157">
        <v>150241</v>
      </c>
      <c r="AE127" s="158">
        <v>48</v>
      </c>
      <c r="AF127" t="str">
        <f>$Y$35&amp;$AN$5&amp;AQ3</f>
        <v>RugbyJúnior (sub 21)Masculino</v>
      </c>
    </row>
    <row r="128" spans="11:39" x14ac:dyDescent="0.35">
      <c r="K128" s="3" t="s">
        <v>2342</v>
      </c>
      <c r="M128" s="3" t="s">
        <v>2400</v>
      </c>
      <c r="P128" s="3" t="s">
        <v>2715</v>
      </c>
      <c r="R128" s="3" t="s">
        <v>1687</v>
      </c>
      <c r="U128" s="3" t="s">
        <v>293</v>
      </c>
      <c r="AD128" s="157">
        <v>150253</v>
      </c>
      <c r="AE128" s="158">
        <v>12</v>
      </c>
      <c r="AF128" t="str">
        <f t="shared" ref="AF128:AF135" si="1">Y36&amp;Vários&amp;MISTO</f>
        <v>SkateVáriosMisto</v>
      </c>
    </row>
    <row r="129" spans="11:32" x14ac:dyDescent="0.35">
      <c r="K129" s="3" t="s">
        <v>2519</v>
      </c>
      <c r="M129" s="3" t="s">
        <v>2401</v>
      </c>
      <c r="P129" s="3" t="s">
        <v>1092</v>
      </c>
      <c r="R129" s="3" t="s">
        <v>1659</v>
      </c>
      <c r="U129" s="3" t="s">
        <v>327</v>
      </c>
      <c r="AD129" s="157">
        <v>150290</v>
      </c>
      <c r="AE129" s="158">
        <v>9</v>
      </c>
      <c r="AF129" t="str">
        <f t="shared" si="1"/>
        <v>SurfVáriosMisto</v>
      </c>
    </row>
    <row r="130" spans="11:32" x14ac:dyDescent="0.35">
      <c r="K130" s="3" t="s">
        <v>2343</v>
      </c>
      <c r="M130" s="3" t="s">
        <v>2402</v>
      </c>
      <c r="P130" s="3" t="s">
        <v>2694</v>
      </c>
      <c r="R130" s="3" t="s">
        <v>1604</v>
      </c>
      <c r="U130" s="3" t="s">
        <v>282</v>
      </c>
      <c r="AD130" s="157">
        <v>150307</v>
      </c>
      <c r="AE130" s="158">
        <v>12</v>
      </c>
      <c r="AF130" t="str">
        <f t="shared" si="1"/>
        <v>TaekwondoVáriosMisto</v>
      </c>
    </row>
    <row r="131" spans="11:32" x14ac:dyDescent="0.35">
      <c r="K131" s="3" t="s">
        <v>2311</v>
      </c>
      <c r="M131" s="3" t="s">
        <v>2403</v>
      </c>
      <c r="P131" s="3" t="s">
        <v>2667</v>
      </c>
      <c r="R131" s="3" t="s">
        <v>62</v>
      </c>
      <c r="U131" s="3" t="s">
        <v>6081</v>
      </c>
      <c r="AD131" s="157">
        <v>150319</v>
      </c>
      <c r="AE131" s="158">
        <v>15</v>
      </c>
      <c r="AF131" t="str">
        <f t="shared" si="1"/>
        <v>TénisVáriosMisto</v>
      </c>
    </row>
    <row r="132" spans="11:32" x14ac:dyDescent="0.35">
      <c r="K132" s="3" t="s">
        <v>2344</v>
      </c>
      <c r="M132" s="3" t="s">
        <v>2404</v>
      </c>
      <c r="P132" s="3" t="s">
        <v>2695</v>
      </c>
      <c r="R132" s="3" t="s">
        <v>6060</v>
      </c>
      <c r="U132" s="3" t="s">
        <v>1813</v>
      </c>
      <c r="AD132" s="157">
        <v>150320</v>
      </c>
      <c r="AE132" s="158">
        <v>39</v>
      </c>
      <c r="AF132" t="str">
        <f t="shared" si="1"/>
        <v>Ténis de MesaVáriosMisto</v>
      </c>
    </row>
    <row r="133" spans="11:32" x14ac:dyDescent="0.35">
      <c r="K133" s="3" t="s">
        <v>6155</v>
      </c>
      <c r="M133" s="3" t="s">
        <v>867</v>
      </c>
      <c r="P133" s="3" t="s">
        <v>2716</v>
      </c>
      <c r="R133" s="3" t="s">
        <v>1706</v>
      </c>
      <c r="U133" s="3" t="s">
        <v>1814</v>
      </c>
      <c r="AD133" s="157">
        <v>150356</v>
      </c>
      <c r="AE133" s="158">
        <v>18</v>
      </c>
      <c r="AF133" t="str">
        <f t="shared" si="1"/>
        <v>Tiro com ArcoVáriosMisto</v>
      </c>
    </row>
    <row r="134" spans="11:32" x14ac:dyDescent="0.35">
      <c r="K134" s="3" t="s">
        <v>2345</v>
      </c>
      <c r="M134" s="3" t="s">
        <v>2405</v>
      </c>
      <c r="P134" s="3" t="s">
        <v>2674</v>
      </c>
      <c r="R134" s="3" t="s">
        <v>1688</v>
      </c>
      <c r="U134" s="3" t="s">
        <v>1900</v>
      </c>
      <c r="AD134" s="157">
        <v>150370</v>
      </c>
      <c r="AE134" s="158">
        <v>21</v>
      </c>
      <c r="AF134" t="str">
        <f t="shared" si="1"/>
        <v>TriatloVáriosMisto</v>
      </c>
    </row>
    <row r="135" spans="11:32" x14ac:dyDescent="0.35">
      <c r="K135" s="3" t="s">
        <v>699</v>
      </c>
      <c r="M135" s="3" t="s">
        <v>868</v>
      </c>
      <c r="P135" s="3" t="s">
        <v>2643</v>
      </c>
      <c r="R135" s="3" t="s">
        <v>1645</v>
      </c>
      <c r="U135" s="3" t="s">
        <v>6082</v>
      </c>
      <c r="AD135" s="157">
        <v>150381</v>
      </c>
      <c r="AE135" s="158">
        <v>33</v>
      </c>
      <c r="AF135" t="str">
        <f t="shared" si="1"/>
        <v>VelaVáriosMisto</v>
      </c>
    </row>
    <row r="136" spans="11:32" x14ac:dyDescent="0.35">
      <c r="K136" s="3" t="s">
        <v>701</v>
      </c>
      <c r="M136" s="3" t="s">
        <v>2406</v>
      </c>
      <c r="P136" s="3" t="s">
        <v>2644</v>
      </c>
      <c r="R136" s="3" t="s">
        <v>1700</v>
      </c>
      <c r="U136" s="3" t="s">
        <v>1815</v>
      </c>
      <c r="AD136" s="157">
        <v>150393</v>
      </c>
      <c r="AE136" s="158">
        <v>18</v>
      </c>
      <c r="AF136" t="str">
        <f>$Y$44&amp;AN2&amp;AQ2</f>
        <v>VoleibolInfantil B (sub 13)Feminino</v>
      </c>
    </row>
    <row r="137" spans="11:32" x14ac:dyDescent="0.35">
      <c r="K137" s="3" t="s">
        <v>707</v>
      </c>
      <c r="M137" s="3" t="s">
        <v>2407</v>
      </c>
      <c r="P137" s="3" t="s">
        <v>2683</v>
      </c>
      <c r="R137" s="3" t="s">
        <v>1623</v>
      </c>
      <c r="U137" s="3" t="s">
        <v>1918</v>
      </c>
      <c r="AD137" s="157">
        <v>150400</v>
      </c>
      <c r="AE137" s="158">
        <v>9</v>
      </c>
      <c r="AF137" t="str">
        <f>$Y$44&amp;AN2&amp;AQ3</f>
        <v>VoleibolInfantil B (sub 13)Masculino</v>
      </c>
    </row>
    <row r="138" spans="11:32" x14ac:dyDescent="0.35">
      <c r="K138" s="3" t="s">
        <v>2346</v>
      </c>
      <c r="M138" s="3" t="s">
        <v>2408</v>
      </c>
      <c r="P138" s="3" t="s">
        <v>2645</v>
      </c>
      <c r="R138" s="3" t="s">
        <v>6113</v>
      </c>
      <c r="U138" s="3" t="s">
        <v>1919</v>
      </c>
      <c r="AD138" s="157">
        <v>150411</v>
      </c>
      <c r="AE138" s="158">
        <v>27</v>
      </c>
      <c r="AF138" t="str">
        <f>$Y$44&amp;AN2&amp;AR2</f>
        <v>VoleibolInfantil B (sub 13)Misto</v>
      </c>
    </row>
    <row r="139" spans="11:32" x14ac:dyDescent="0.35">
      <c r="K139" s="3" t="s">
        <v>2347</v>
      </c>
      <c r="M139" s="3" t="s">
        <v>2409</v>
      </c>
      <c r="P139" s="3" t="s">
        <v>2646</v>
      </c>
      <c r="R139" s="3" t="s">
        <v>1701</v>
      </c>
      <c r="U139" s="3" t="s">
        <v>1780</v>
      </c>
      <c r="AD139" s="157">
        <v>150447</v>
      </c>
      <c r="AE139" s="158">
        <v>15</v>
      </c>
      <c r="AF139" t="str">
        <f>$Y$44&amp;AN3&amp;AQ2</f>
        <v>VoleibolIniciado (sub 15)Feminino</v>
      </c>
    </row>
    <row r="140" spans="11:32" x14ac:dyDescent="0.35">
      <c r="M140" s="3" t="s">
        <v>2410</v>
      </c>
      <c r="P140" s="3" t="s">
        <v>6027</v>
      </c>
      <c r="R140" s="3" t="s">
        <v>1689</v>
      </c>
      <c r="U140" s="3" t="s">
        <v>1816</v>
      </c>
      <c r="AD140" s="157">
        <v>150459</v>
      </c>
      <c r="AE140" s="158">
        <v>36</v>
      </c>
      <c r="AF140" t="str">
        <f>$Y$44&amp;AN3&amp;AQ3</f>
        <v>VoleibolIniciado (sub 15)Masculino</v>
      </c>
    </row>
    <row r="141" spans="11:32" x14ac:dyDescent="0.35">
      <c r="M141" s="3" t="s">
        <v>2411</v>
      </c>
      <c r="P141" s="3" t="s">
        <v>1089</v>
      </c>
      <c r="R141" s="3" t="s">
        <v>1690</v>
      </c>
      <c r="U141" s="3" t="s">
        <v>1920</v>
      </c>
      <c r="AD141" s="157">
        <v>150460</v>
      </c>
      <c r="AE141" s="158">
        <v>3</v>
      </c>
      <c r="AF141" t="str">
        <f>$Y$44&amp;AN4&amp;AQ2</f>
        <v>VoleibolJuvenil (sub 18)Feminino</v>
      </c>
    </row>
    <row r="142" spans="11:32" x14ac:dyDescent="0.35">
      <c r="M142" s="3" t="s">
        <v>2412</v>
      </c>
      <c r="P142" s="3" t="s">
        <v>6024</v>
      </c>
      <c r="R142" s="3" t="s">
        <v>1660</v>
      </c>
      <c r="U142" s="3" t="s">
        <v>1921</v>
      </c>
      <c r="AD142" s="157">
        <v>150496</v>
      </c>
      <c r="AE142" s="158">
        <v>36</v>
      </c>
      <c r="AF142" t="str">
        <f>$Y$44&amp;AN4&amp;AQ3</f>
        <v>VoleibolJuvenil (sub 18)Masculino</v>
      </c>
    </row>
    <row r="143" spans="11:32" x14ac:dyDescent="0.35">
      <c r="M143" s="3" t="s">
        <v>2413</v>
      </c>
      <c r="P143" s="3" t="s">
        <v>6031</v>
      </c>
      <c r="R143" s="3" t="s">
        <v>1661</v>
      </c>
      <c r="U143" s="3" t="s">
        <v>1896</v>
      </c>
      <c r="AD143" s="157">
        <v>150502</v>
      </c>
      <c r="AE143" s="158">
        <v>21</v>
      </c>
      <c r="AF143" t="str">
        <f>$Y$44&amp;AN5&amp;AQ2</f>
        <v>VoleibolJúnior (sub 21)Feminino</v>
      </c>
    </row>
    <row r="144" spans="11:32" x14ac:dyDescent="0.35">
      <c r="M144" s="3" t="s">
        <v>2414</v>
      </c>
      <c r="P144" s="3" t="s">
        <v>6032</v>
      </c>
      <c r="R144" s="3" t="s">
        <v>1605</v>
      </c>
      <c r="U144" s="3" t="s">
        <v>1817</v>
      </c>
      <c r="AD144" s="157">
        <v>150514</v>
      </c>
      <c r="AE144" s="158">
        <v>6</v>
      </c>
      <c r="AF144" t="str">
        <f>$Y$44&amp;AN5&amp;AQ3</f>
        <v>VoleibolJúnior (sub 21)Masculino</v>
      </c>
    </row>
    <row r="145" spans="13:32" x14ac:dyDescent="0.35">
      <c r="M145" s="3" t="s">
        <v>2415</v>
      </c>
      <c r="P145" s="3" t="s">
        <v>2647</v>
      </c>
      <c r="R145" s="3" t="s">
        <v>1624</v>
      </c>
      <c r="U145" s="3" t="s">
        <v>6040</v>
      </c>
      <c r="AD145" s="157">
        <v>150526</v>
      </c>
      <c r="AE145" s="158">
        <v>27</v>
      </c>
      <c r="AF145" t="str">
        <f>$Y$45&amp;$AN$2&amp;AQ2</f>
        <v>Voleibol de PraiaInfantil B (sub 13)Feminino</v>
      </c>
    </row>
    <row r="146" spans="13:32" x14ac:dyDescent="0.35">
      <c r="M146" s="3" t="s">
        <v>2416</v>
      </c>
      <c r="P146" s="3" t="s">
        <v>2687</v>
      </c>
      <c r="R146" s="3" t="s">
        <v>1646</v>
      </c>
      <c r="U146" s="3" t="s">
        <v>6007</v>
      </c>
      <c r="AD146" s="157">
        <v>150538</v>
      </c>
      <c r="AE146" s="158">
        <v>15</v>
      </c>
      <c r="AF146" t="str">
        <f>$Y$45&amp;$AN$2&amp;AQ3</f>
        <v>Voleibol de PraiaInfantil B (sub 13)Masculino</v>
      </c>
    </row>
    <row r="147" spans="13:32" x14ac:dyDescent="0.35">
      <c r="M147" s="3" t="s">
        <v>5955</v>
      </c>
      <c r="P147" s="3" t="s">
        <v>6025</v>
      </c>
      <c r="R147" s="3" t="s">
        <v>1651</v>
      </c>
      <c r="U147" s="3" t="s">
        <v>1886</v>
      </c>
      <c r="AD147" s="157">
        <v>150551</v>
      </c>
      <c r="AE147" s="158">
        <v>21</v>
      </c>
      <c r="AF147" t="str">
        <f>$Y$45&amp;$AN$2&amp;AR2</f>
        <v>Voleibol de PraiaInfantil B (sub 13)Misto</v>
      </c>
    </row>
    <row r="148" spans="13:32" x14ac:dyDescent="0.35">
      <c r="M148" s="3" t="s">
        <v>5991</v>
      </c>
      <c r="P148" s="3" t="s">
        <v>6026</v>
      </c>
      <c r="R148" s="3" t="s">
        <v>1606</v>
      </c>
      <c r="U148" s="3" t="s">
        <v>1818</v>
      </c>
      <c r="AD148" s="157">
        <v>150563</v>
      </c>
      <c r="AE148" s="158">
        <v>12</v>
      </c>
      <c r="AF148" t="str">
        <f>$Y$45&amp;$AN$3&amp;AQ2</f>
        <v>Voleibol de PraiaIniciado (sub 15)Feminino</v>
      </c>
    </row>
    <row r="149" spans="13:32" x14ac:dyDescent="0.35">
      <c r="M149" s="3" t="s">
        <v>5927</v>
      </c>
      <c r="P149" s="3" t="s">
        <v>6023</v>
      </c>
      <c r="R149" s="3" t="s">
        <v>1674</v>
      </c>
      <c r="U149" s="3" t="s">
        <v>1819</v>
      </c>
      <c r="AD149" s="157">
        <v>150575</v>
      </c>
      <c r="AE149" s="158">
        <v>18</v>
      </c>
      <c r="AF149" t="str">
        <f>$Y$45&amp;$AN$3&amp;AQ3</f>
        <v>Voleibol de PraiaIniciado (sub 15)Masculino</v>
      </c>
    </row>
    <row r="150" spans="13:32" x14ac:dyDescent="0.35">
      <c r="M150" s="3" t="s">
        <v>2417</v>
      </c>
      <c r="P150" s="3" t="s">
        <v>6029</v>
      </c>
      <c r="R150" s="3" t="s">
        <v>1662</v>
      </c>
      <c r="U150" s="3" t="s">
        <v>1922</v>
      </c>
      <c r="AD150" s="157">
        <v>150587</v>
      </c>
      <c r="AE150" s="158">
        <v>21</v>
      </c>
      <c r="AF150" t="str">
        <f>$Y$45&amp;$AN$4&amp;AQ2</f>
        <v>Voleibol de PraiaJuvenil (sub 18)Feminino</v>
      </c>
    </row>
    <row r="151" spans="13:32" x14ac:dyDescent="0.35">
      <c r="M151" s="3" t="s">
        <v>2418</v>
      </c>
      <c r="P151" s="3" t="s">
        <v>6022</v>
      </c>
      <c r="R151" s="3" t="s">
        <v>1707</v>
      </c>
      <c r="U151" s="3" t="s">
        <v>1820</v>
      </c>
      <c r="AD151" s="157">
        <v>150605</v>
      </c>
      <c r="AE151" s="158">
        <v>15</v>
      </c>
      <c r="AF151" t="str">
        <f>$Y$45&amp;$AN$4&amp;AQ3</f>
        <v>Voleibol de PraiaJuvenil (sub 18)Masculino</v>
      </c>
    </row>
    <row r="152" spans="13:32" x14ac:dyDescent="0.35">
      <c r="M152" s="3" t="s">
        <v>6078</v>
      </c>
      <c r="P152" s="3" t="s">
        <v>6020</v>
      </c>
      <c r="R152" s="3" t="s">
        <v>1607</v>
      </c>
      <c r="U152" s="3" t="s">
        <v>1821</v>
      </c>
      <c r="AD152" s="157">
        <v>150617</v>
      </c>
      <c r="AE152" s="158">
        <v>9</v>
      </c>
      <c r="AF152" t="str">
        <f>$Y$45&amp;$AN$5&amp;AQ2</f>
        <v>Voleibol de PraiaJúnior (sub 21)Feminino</v>
      </c>
    </row>
    <row r="153" spans="13:32" x14ac:dyDescent="0.35">
      <c r="M153" s="3" t="s">
        <v>2419</v>
      </c>
      <c r="P153" s="3" t="s">
        <v>6033</v>
      </c>
      <c r="R153" s="3" t="s">
        <v>1607</v>
      </c>
      <c r="U153" s="3" t="s">
        <v>1822</v>
      </c>
      <c r="AD153" s="157">
        <v>150629</v>
      </c>
      <c r="AE153" s="158">
        <v>12</v>
      </c>
      <c r="AF153" t="str">
        <f>$Y$45&amp;$AN$5&amp;AQ3</f>
        <v>Voleibol de PraiaJúnior (sub 21)Masculino</v>
      </c>
    </row>
    <row r="154" spans="13:32" x14ac:dyDescent="0.35">
      <c r="M154" s="3" t="s">
        <v>5938</v>
      </c>
      <c r="P154" s="3" t="s">
        <v>2717</v>
      </c>
      <c r="R154" s="3" t="s">
        <v>1607</v>
      </c>
      <c r="U154" s="3" t="s">
        <v>1823</v>
      </c>
      <c r="AD154" s="157">
        <v>150630</v>
      </c>
      <c r="AE154" s="158">
        <v>15</v>
      </c>
      <c r="AF154" t="str">
        <f>Y46&amp;Vários&amp;MISTO</f>
        <v>XadrezVáriosMisto</v>
      </c>
    </row>
    <row r="155" spans="13:32" x14ac:dyDescent="0.35">
      <c r="M155" s="3" t="s">
        <v>2420</v>
      </c>
      <c r="P155" s="3" t="s">
        <v>2648</v>
      </c>
      <c r="R155" s="3" t="s">
        <v>139</v>
      </c>
      <c r="U155" s="3" t="s">
        <v>1824</v>
      </c>
      <c r="AD155" s="157">
        <v>150642</v>
      </c>
      <c r="AE155" s="158">
        <v>30</v>
      </c>
    </row>
    <row r="156" spans="13:32" x14ac:dyDescent="0.35">
      <c r="M156" s="3" t="s">
        <v>5947</v>
      </c>
      <c r="P156" s="3" t="s">
        <v>2649</v>
      </c>
      <c r="R156" s="3" t="s">
        <v>1625</v>
      </c>
      <c r="U156" s="3" t="s">
        <v>1825</v>
      </c>
      <c r="AD156" s="157">
        <v>150666</v>
      </c>
      <c r="AE156" s="158">
        <v>24</v>
      </c>
    </row>
    <row r="157" spans="13:32" x14ac:dyDescent="0.35">
      <c r="M157" s="3" t="s">
        <v>5987</v>
      </c>
      <c r="P157" s="3" t="s">
        <v>2718</v>
      </c>
      <c r="R157" s="3" t="s">
        <v>140</v>
      </c>
      <c r="U157" s="3" t="s">
        <v>1887</v>
      </c>
      <c r="AD157" s="157">
        <v>150678</v>
      </c>
      <c r="AE157" s="158">
        <v>6</v>
      </c>
    </row>
    <row r="158" spans="13:32" x14ac:dyDescent="0.35">
      <c r="M158" s="3" t="s">
        <v>2421</v>
      </c>
      <c r="P158" s="3" t="s">
        <v>2650</v>
      </c>
      <c r="R158" s="3" t="s">
        <v>1626</v>
      </c>
      <c r="U158" s="3" t="s">
        <v>1923</v>
      </c>
      <c r="AD158" s="157">
        <v>150680</v>
      </c>
      <c r="AE158" s="158">
        <v>18</v>
      </c>
    </row>
    <row r="159" spans="13:32" x14ac:dyDescent="0.35">
      <c r="M159" s="3" t="s">
        <v>5961</v>
      </c>
      <c r="P159" s="3" t="s">
        <v>2688</v>
      </c>
      <c r="R159" s="3" t="s">
        <v>1641</v>
      </c>
      <c r="U159" s="3" t="s">
        <v>1826</v>
      </c>
      <c r="AD159" s="157">
        <v>150710</v>
      </c>
      <c r="AE159" s="158">
        <v>9</v>
      </c>
    </row>
    <row r="160" spans="13:32" x14ac:dyDescent="0.35">
      <c r="M160" s="3" t="s">
        <v>2422</v>
      </c>
      <c r="P160" s="3" t="s">
        <v>2668</v>
      </c>
      <c r="R160" s="3" t="s">
        <v>1627</v>
      </c>
      <c r="U160" s="3" t="s">
        <v>6088</v>
      </c>
      <c r="AD160" s="157">
        <v>150721</v>
      </c>
      <c r="AE160" s="158">
        <v>39</v>
      </c>
    </row>
    <row r="161" spans="13:31" x14ac:dyDescent="0.35">
      <c r="M161" s="3" t="s">
        <v>2423</v>
      </c>
      <c r="P161" s="3" t="s">
        <v>6076</v>
      </c>
      <c r="R161" s="3" t="s">
        <v>1628</v>
      </c>
      <c r="U161" s="3" t="s">
        <v>6004</v>
      </c>
      <c r="AD161" s="157">
        <v>150733</v>
      </c>
      <c r="AE161" s="158">
        <v>18</v>
      </c>
    </row>
    <row r="162" spans="13:31" x14ac:dyDescent="0.35">
      <c r="M162" s="3" t="s">
        <v>2424</v>
      </c>
      <c r="P162" s="3" t="s">
        <v>2689</v>
      </c>
      <c r="U162" s="3" t="s">
        <v>1745</v>
      </c>
      <c r="AD162" s="157">
        <v>150745</v>
      </c>
      <c r="AE162" s="158">
        <v>30</v>
      </c>
    </row>
    <row r="163" spans="13:31" x14ac:dyDescent="0.35">
      <c r="M163" s="3" t="s">
        <v>854</v>
      </c>
      <c r="P163" s="3" t="s">
        <v>6142</v>
      </c>
      <c r="U163" s="3" t="s">
        <v>6141</v>
      </c>
      <c r="AD163" s="157">
        <v>150757</v>
      </c>
      <c r="AE163" s="158">
        <v>18</v>
      </c>
    </row>
    <row r="164" spans="13:31" x14ac:dyDescent="0.35">
      <c r="M164" s="3" t="s">
        <v>6131</v>
      </c>
      <c r="U164" s="3" t="s">
        <v>1761</v>
      </c>
      <c r="AD164" s="157">
        <v>150769</v>
      </c>
      <c r="AE164" s="158">
        <v>33</v>
      </c>
    </row>
    <row r="165" spans="13:31" x14ac:dyDescent="0.35">
      <c r="M165" s="3" t="s">
        <v>5979</v>
      </c>
      <c r="U165" s="3" t="s">
        <v>1827</v>
      </c>
      <c r="AD165" s="157">
        <v>150770</v>
      </c>
      <c r="AE165" s="158">
        <v>30</v>
      </c>
    </row>
    <row r="166" spans="13:31" x14ac:dyDescent="0.35">
      <c r="M166" s="3" t="s">
        <v>2425</v>
      </c>
      <c r="U166" s="4" t="s">
        <v>1924</v>
      </c>
      <c r="AD166" s="157">
        <v>150782</v>
      </c>
      <c r="AE166" s="158">
        <v>15</v>
      </c>
    </row>
    <row r="167" spans="13:31" x14ac:dyDescent="0.35">
      <c r="M167" s="3" t="s">
        <v>852</v>
      </c>
      <c r="U167" s="3" t="s">
        <v>6162</v>
      </c>
      <c r="AD167" s="157">
        <v>150800</v>
      </c>
      <c r="AE167" s="158">
        <v>38</v>
      </c>
    </row>
    <row r="168" spans="13:31" x14ac:dyDescent="0.35">
      <c r="M168" s="3" t="s">
        <v>2855</v>
      </c>
      <c r="U168" s="3" t="s">
        <v>6000</v>
      </c>
      <c r="AD168" s="157">
        <v>150812</v>
      </c>
      <c r="AE168" s="158">
        <v>15</v>
      </c>
    </row>
    <row r="169" spans="13:31" x14ac:dyDescent="0.35">
      <c r="M169" s="3" t="s">
        <v>2426</v>
      </c>
      <c r="U169" s="3" t="s">
        <v>1828</v>
      </c>
      <c r="AD169" s="157">
        <v>150824</v>
      </c>
      <c r="AE169" s="158">
        <v>33</v>
      </c>
    </row>
    <row r="170" spans="13:31" x14ac:dyDescent="0.35">
      <c r="M170" s="3" t="s">
        <v>2427</v>
      </c>
      <c r="U170" s="3" t="s">
        <v>1829</v>
      </c>
      <c r="AD170" s="157">
        <v>150836</v>
      </c>
      <c r="AE170" s="158">
        <v>24</v>
      </c>
    </row>
    <row r="171" spans="13:31" x14ac:dyDescent="0.35">
      <c r="M171" s="3" t="s">
        <v>2428</v>
      </c>
      <c r="U171" s="3" t="s">
        <v>6110</v>
      </c>
      <c r="AD171" s="157">
        <v>150848</v>
      </c>
      <c r="AE171" s="158">
        <v>51</v>
      </c>
    </row>
    <row r="172" spans="13:31" x14ac:dyDescent="0.35">
      <c r="M172" s="3" t="s">
        <v>5990</v>
      </c>
      <c r="U172" s="3" t="s">
        <v>1897</v>
      </c>
      <c r="AD172" s="157">
        <v>150850</v>
      </c>
      <c r="AE172" s="158">
        <v>27</v>
      </c>
    </row>
    <row r="173" spans="13:31" x14ac:dyDescent="0.35">
      <c r="M173" s="3" t="s">
        <v>5986</v>
      </c>
      <c r="U173" s="3" t="s">
        <v>285</v>
      </c>
      <c r="AD173" s="157">
        <v>150861</v>
      </c>
      <c r="AE173" s="158">
        <v>12</v>
      </c>
    </row>
    <row r="174" spans="13:31" x14ac:dyDescent="0.35">
      <c r="M174" s="3" t="s">
        <v>5934</v>
      </c>
      <c r="U174" s="3" t="s">
        <v>1901</v>
      </c>
      <c r="AD174" s="157">
        <v>150873</v>
      </c>
      <c r="AE174" s="158">
        <v>27</v>
      </c>
    </row>
    <row r="175" spans="13:31" x14ac:dyDescent="0.35">
      <c r="M175" s="3" t="s">
        <v>5967</v>
      </c>
      <c r="U175" s="3" t="s">
        <v>351</v>
      </c>
      <c r="AD175" s="157">
        <v>150885</v>
      </c>
      <c r="AE175" s="158">
        <v>15</v>
      </c>
    </row>
    <row r="176" spans="13:31" x14ac:dyDescent="0.35">
      <c r="M176" s="3" t="s">
        <v>857</v>
      </c>
      <c r="U176" s="3" t="s">
        <v>1888</v>
      </c>
      <c r="AD176" s="157">
        <v>150897</v>
      </c>
      <c r="AE176" s="158">
        <v>15</v>
      </c>
    </row>
    <row r="177" spans="13:31" x14ac:dyDescent="0.35">
      <c r="M177" s="3" t="s">
        <v>5950</v>
      </c>
      <c r="U177" s="3" t="s">
        <v>1925</v>
      </c>
      <c r="AD177" s="157">
        <v>150915</v>
      </c>
      <c r="AE177" s="158">
        <v>15</v>
      </c>
    </row>
    <row r="178" spans="13:31" x14ac:dyDescent="0.35">
      <c r="M178" s="3" t="s">
        <v>2429</v>
      </c>
      <c r="U178" s="3" t="s">
        <v>1830</v>
      </c>
      <c r="AD178" s="157">
        <v>150927</v>
      </c>
      <c r="AE178" s="158">
        <v>21</v>
      </c>
    </row>
    <row r="179" spans="13:31" x14ac:dyDescent="0.35">
      <c r="M179" s="3" t="s">
        <v>2430</v>
      </c>
      <c r="U179" s="3" t="s">
        <v>286</v>
      </c>
      <c r="AD179" s="157">
        <v>150939</v>
      </c>
      <c r="AE179" s="158">
        <v>18</v>
      </c>
    </row>
    <row r="180" spans="13:31" x14ac:dyDescent="0.35">
      <c r="M180" s="3" t="s">
        <v>2431</v>
      </c>
      <c r="U180" s="3" t="s">
        <v>1831</v>
      </c>
      <c r="AD180" s="157">
        <v>150940</v>
      </c>
      <c r="AE180" s="158">
        <v>15</v>
      </c>
    </row>
    <row r="181" spans="13:31" x14ac:dyDescent="0.35">
      <c r="M181" s="3" t="s">
        <v>5972</v>
      </c>
      <c r="U181" s="3" t="s">
        <v>1909</v>
      </c>
      <c r="AD181" s="157">
        <v>150952</v>
      </c>
      <c r="AE181" s="158">
        <v>27</v>
      </c>
    </row>
    <row r="182" spans="13:31" x14ac:dyDescent="0.35">
      <c r="M182" s="3" t="s">
        <v>5933</v>
      </c>
      <c r="U182" s="3" t="s">
        <v>6016</v>
      </c>
      <c r="AD182" s="157">
        <v>150964</v>
      </c>
      <c r="AE182" s="158">
        <v>15</v>
      </c>
    </row>
    <row r="183" spans="13:31" x14ac:dyDescent="0.35">
      <c r="M183" s="3" t="s">
        <v>6121</v>
      </c>
      <c r="U183" s="3" t="s">
        <v>307</v>
      </c>
      <c r="AD183" s="157">
        <v>150976</v>
      </c>
      <c r="AE183" s="158">
        <v>36</v>
      </c>
    </row>
    <row r="184" spans="13:31" x14ac:dyDescent="0.35">
      <c r="M184" s="3" t="s">
        <v>5960</v>
      </c>
      <c r="U184" s="3" t="s">
        <v>6092</v>
      </c>
      <c r="AD184" s="157">
        <v>150988</v>
      </c>
      <c r="AE184" s="158">
        <v>36</v>
      </c>
    </row>
    <row r="185" spans="13:31" x14ac:dyDescent="0.35">
      <c r="M185" s="3" t="s">
        <v>6125</v>
      </c>
      <c r="U185" s="3" t="s">
        <v>6119</v>
      </c>
      <c r="AD185" s="157">
        <v>150990</v>
      </c>
      <c r="AE185" s="158">
        <v>39</v>
      </c>
    </row>
    <row r="186" spans="13:31" x14ac:dyDescent="0.35">
      <c r="M186" s="3" t="s">
        <v>5983</v>
      </c>
      <c r="U186" s="3" t="s">
        <v>1926</v>
      </c>
      <c r="AD186" s="157">
        <v>151002</v>
      </c>
      <c r="AE186" s="158">
        <v>18</v>
      </c>
    </row>
    <row r="187" spans="13:31" x14ac:dyDescent="0.35">
      <c r="M187" s="3" t="s">
        <v>6054</v>
      </c>
      <c r="U187" s="3" t="s">
        <v>1927</v>
      </c>
      <c r="AD187" s="157">
        <v>151014</v>
      </c>
      <c r="AE187" s="158">
        <v>18</v>
      </c>
    </row>
    <row r="188" spans="13:31" x14ac:dyDescent="0.35">
      <c r="M188" s="3" t="s">
        <v>5988</v>
      </c>
      <c r="U188" s="3" t="s">
        <v>1832</v>
      </c>
      <c r="AD188" s="157">
        <v>151026</v>
      </c>
      <c r="AE188" s="158">
        <v>15</v>
      </c>
    </row>
    <row r="189" spans="13:31" x14ac:dyDescent="0.35">
      <c r="M189" s="3" t="s">
        <v>5925</v>
      </c>
      <c r="U189" s="3" t="s">
        <v>1833</v>
      </c>
      <c r="AD189" s="157">
        <v>151038</v>
      </c>
      <c r="AE189" s="158">
        <v>9</v>
      </c>
    </row>
    <row r="190" spans="13:31" x14ac:dyDescent="0.35">
      <c r="M190" s="3" t="s">
        <v>5935</v>
      </c>
      <c r="U190" s="3" t="s">
        <v>1928</v>
      </c>
      <c r="AD190" s="157">
        <v>151040</v>
      </c>
      <c r="AE190" s="158">
        <v>12</v>
      </c>
    </row>
    <row r="191" spans="13:31" x14ac:dyDescent="0.35">
      <c r="M191" s="3" t="s">
        <v>5948</v>
      </c>
      <c r="U191" s="4" t="s">
        <v>1929</v>
      </c>
      <c r="AD191" s="157">
        <v>151051</v>
      </c>
      <c r="AE191" s="158">
        <v>15</v>
      </c>
    </row>
    <row r="192" spans="13:31" x14ac:dyDescent="0.35">
      <c r="M192" s="3" t="s">
        <v>2432</v>
      </c>
      <c r="U192" s="3" t="s">
        <v>6009</v>
      </c>
      <c r="AD192" s="157">
        <v>151063</v>
      </c>
      <c r="AE192" s="158">
        <v>6</v>
      </c>
    </row>
    <row r="193" spans="13:31" x14ac:dyDescent="0.35">
      <c r="M193" s="3" t="s">
        <v>2433</v>
      </c>
      <c r="U193" s="3" t="s">
        <v>6164</v>
      </c>
      <c r="AD193" s="157">
        <v>151075</v>
      </c>
      <c r="AE193" s="158">
        <v>36</v>
      </c>
    </row>
    <row r="194" spans="13:31" x14ac:dyDescent="0.35">
      <c r="M194" s="3" t="s">
        <v>2434</v>
      </c>
      <c r="U194" s="3" t="s">
        <v>1762</v>
      </c>
      <c r="AD194" s="157">
        <v>151099</v>
      </c>
      <c r="AE194" s="158">
        <v>30</v>
      </c>
    </row>
    <row r="195" spans="13:31" x14ac:dyDescent="0.35">
      <c r="M195" s="3" t="s">
        <v>2435</v>
      </c>
      <c r="U195" s="3" t="s">
        <v>6095</v>
      </c>
      <c r="AD195" s="157">
        <v>151105</v>
      </c>
      <c r="AE195" s="158">
        <v>33</v>
      </c>
    </row>
    <row r="196" spans="13:31" x14ac:dyDescent="0.35">
      <c r="M196" s="3" t="s">
        <v>2436</v>
      </c>
      <c r="U196" s="3" t="s">
        <v>6015</v>
      </c>
      <c r="AD196" s="157">
        <v>151117</v>
      </c>
      <c r="AE196" s="158">
        <v>21</v>
      </c>
    </row>
    <row r="197" spans="13:31" x14ac:dyDescent="0.35">
      <c r="M197" s="3" t="s">
        <v>2437</v>
      </c>
      <c r="U197" s="3" t="s">
        <v>6098</v>
      </c>
      <c r="AD197" s="157">
        <v>151130</v>
      </c>
      <c r="AE197" s="158">
        <v>15</v>
      </c>
    </row>
    <row r="198" spans="13:31" x14ac:dyDescent="0.35">
      <c r="M198" s="3" t="s">
        <v>2438</v>
      </c>
      <c r="U198" s="3" t="s">
        <v>287</v>
      </c>
      <c r="AD198" s="157">
        <v>151142</v>
      </c>
      <c r="AE198" s="158">
        <v>21</v>
      </c>
    </row>
    <row r="199" spans="13:31" x14ac:dyDescent="0.35">
      <c r="M199" s="3" t="s">
        <v>870</v>
      </c>
      <c r="U199" s="3" t="s">
        <v>6013</v>
      </c>
      <c r="AD199" s="157">
        <v>151154</v>
      </c>
      <c r="AE199" s="158">
        <v>18</v>
      </c>
    </row>
    <row r="200" spans="13:31" x14ac:dyDescent="0.35">
      <c r="M200" s="3" t="s">
        <v>2440</v>
      </c>
      <c r="U200" s="3" t="s">
        <v>1834</v>
      </c>
      <c r="AD200" s="157">
        <v>151178</v>
      </c>
      <c r="AE200" s="158">
        <v>15</v>
      </c>
    </row>
    <row r="201" spans="13:31" x14ac:dyDescent="0.35">
      <c r="M201" s="3" t="s">
        <v>6151</v>
      </c>
      <c r="U201" s="3" t="s">
        <v>6146</v>
      </c>
      <c r="AD201" s="157">
        <v>151191</v>
      </c>
      <c r="AE201" s="158">
        <v>18</v>
      </c>
    </row>
    <row r="202" spans="13:31" x14ac:dyDescent="0.35">
      <c r="M202" s="3" t="s">
        <v>853</v>
      </c>
      <c r="U202" s="3" t="s">
        <v>1763</v>
      </c>
      <c r="AD202" s="157">
        <v>151208</v>
      </c>
      <c r="AE202" s="158">
        <v>6</v>
      </c>
    </row>
    <row r="203" spans="13:31" x14ac:dyDescent="0.35">
      <c r="M203" s="3" t="s">
        <v>5989</v>
      </c>
      <c r="U203" s="3" t="s">
        <v>1746</v>
      </c>
      <c r="AD203" s="157">
        <v>151245</v>
      </c>
      <c r="AE203" s="158">
        <v>9</v>
      </c>
    </row>
    <row r="204" spans="13:31" x14ac:dyDescent="0.35">
      <c r="M204" s="3" t="s">
        <v>5942</v>
      </c>
      <c r="U204" s="3" t="s">
        <v>1910</v>
      </c>
      <c r="AD204" s="157">
        <v>151257</v>
      </c>
      <c r="AE204" s="158">
        <v>6</v>
      </c>
    </row>
    <row r="205" spans="13:31" x14ac:dyDescent="0.35">
      <c r="M205" s="3" t="s">
        <v>6163</v>
      </c>
      <c r="U205" s="3" t="s">
        <v>1930</v>
      </c>
      <c r="AD205" s="157">
        <v>151269</v>
      </c>
      <c r="AE205" s="158">
        <v>15</v>
      </c>
    </row>
    <row r="206" spans="13:31" x14ac:dyDescent="0.35">
      <c r="M206" s="3" t="s">
        <v>6096</v>
      </c>
      <c r="U206" s="3" t="s">
        <v>1835</v>
      </c>
      <c r="AD206" s="157">
        <v>151282</v>
      </c>
      <c r="AE206" s="158">
        <v>27</v>
      </c>
    </row>
    <row r="207" spans="13:31" x14ac:dyDescent="0.35">
      <c r="M207" s="3" t="s">
        <v>2441</v>
      </c>
      <c r="U207" s="3" t="s">
        <v>1836</v>
      </c>
      <c r="AD207" s="157">
        <v>151294</v>
      </c>
      <c r="AE207" s="158">
        <v>6</v>
      </c>
    </row>
    <row r="208" spans="13:31" x14ac:dyDescent="0.35">
      <c r="M208" s="3" t="s">
        <v>5992</v>
      </c>
      <c r="U208" s="3" t="s">
        <v>1837</v>
      </c>
      <c r="AD208" s="157">
        <v>151312</v>
      </c>
      <c r="AE208" s="158">
        <v>30</v>
      </c>
    </row>
    <row r="209" spans="13:31" x14ac:dyDescent="0.35">
      <c r="M209" s="3" t="s">
        <v>2442</v>
      </c>
      <c r="U209" s="3" t="s">
        <v>1838</v>
      </c>
      <c r="AD209" s="157">
        <v>151324</v>
      </c>
      <c r="AE209" s="158">
        <v>21</v>
      </c>
    </row>
    <row r="210" spans="13:31" x14ac:dyDescent="0.35">
      <c r="M210" s="3" t="s">
        <v>871</v>
      </c>
      <c r="U210" s="3" t="s">
        <v>1781</v>
      </c>
      <c r="AD210" s="157">
        <v>151336</v>
      </c>
      <c r="AE210" s="158">
        <v>33</v>
      </c>
    </row>
    <row r="211" spans="13:31" x14ac:dyDescent="0.35">
      <c r="M211" s="3" t="s">
        <v>865</v>
      </c>
      <c r="U211" s="3" t="s">
        <v>1931</v>
      </c>
      <c r="AD211" s="157">
        <v>151348</v>
      </c>
      <c r="AE211" s="158">
        <v>39</v>
      </c>
    </row>
    <row r="212" spans="13:31" x14ac:dyDescent="0.35">
      <c r="M212" s="3" t="s">
        <v>6654</v>
      </c>
      <c r="U212" s="3" t="s">
        <v>1782</v>
      </c>
      <c r="AD212" s="157">
        <v>151350</v>
      </c>
      <c r="AE212" s="158">
        <v>12</v>
      </c>
    </row>
    <row r="213" spans="13:31" x14ac:dyDescent="0.35">
      <c r="U213" s="3" t="s">
        <v>1839</v>
      </c>
      <c r="AD213" s="157">
        <v>151361</v>
      </c>
      <c r="AE213" s="158">
        <v>48</v>
      </c>
    </row>
    <row r="214" spans="13:31" x14ac:dyDescent="0.35">
      <c r="U214" s="3" t="s">
        <v>6140</v>
      </c>
      <c r="AD214" s="157">
        <v>151385</v>
      </c>
      <c r="AE214" s="158">
        <v>15</v>
      </c>
    </row>
    <row r="215" spans="13:31" x14ac:dyDescent="0.35">
      <c r="U215" s="3" t="s">
        <v>6011</v>
      </c>
      <c r="AD215" s="157">
        <v>151397</v>
      </c>
      <c r="AE215" s="158">
        <v>18</v>
      </c>
    </row>
    <row r="216" spans="13:31" x14ac:dyDescent="0.35">
      <c r="U216" s="3" t="s">
        <v>1911</v>
      </c>
      <c r="AD216" s="157">
        <v>151403</v>
      </c>
      <c r="AE216" s="158">
        <v>15</v>
      </c>
    </row>
    <row r="217" spans="13:31" x14ac:dyDescent="0.35">
      <c r="U217" s="3" t="s">
        <v>1840</v>
      </c>
      <c r="AD217" s="157">
        <v>151427</v>
      </c>
      <c r="AE217" s="158">
        <v>15</v>
      </c>
    </row>
    <row r="218" spans="13:31" x14ac:dyDescent="0.35">
      <c r="U218" s="3" t="s">
        <v>1932</v>
      </c>
      <c r="AD218" s="157">
        <v>151439</v>
      </c>
      <c r="AE218" s="158">
        <v>24</v>
      </c>
    </row>
    <row r="219" spans="13:31" x14ac:dyDescent="0.35">
      <c r="U219" s="3" t="s">
        <v>1783</v>
      </c>
      <c r="AD219" s="157">
        <v>151440</v>
      </c>
      <c r="AE219" s="158">
        <v>21</v>
      </c>
    </row>
    <row r="220" spans="13:31" x14ac:dyDescent="0.35">
      <c r="U220" s="3" t="s">
        <v>1933</v>
      </c>
      <c r="AD220" s="157">
        <v>151452</v>
      </c>
      <c r="AE220" s="158">
        <v>21</v>
      </c>
    </row>
    <row r="221" spans="13:31" x14ac:dyDescent="0.35">
      <c r="U221" s="3" t="s">
        <v>1841</v>
      </c>
      <c r="AD221" s="157">
        <v>151464</v>
      </c>
      <c r="AE221" s="158">
        <v>18</v>
      </c>
    </row>
    <row r="222" spans="13:31" x14ac:dyDescent="0.35">
      <c r="U222" s="3" t="s">
        <v>1784</v>
      </c>
      <c r="AD222" s="157">
        <v>151476</v>
      </c>
      <c r="AE222" s="158">
        <v>39</v>
      </c>
    </row>
    <row r="223" spans="13:31" x14ac:dyDescent="0.35">
      <c r="U223" s="3" t="s">
        <v>6112</v>
      </c>
      <c r="AD223" s="157">
        <v>151488</v>
      </c>
      <c r="AE223" s="158">
        <v>15</v>
      </c>
    </row>
    <row r="224" spans="13:31" x14ac:dyDescent="0.35">
      <c r="U224" s="3" t="s">
        <v>6176</v>
      </c>
      <c r="AD224" s="157">
        <v>151490</v>
      </c>
      <c r="AE224" s="158">
        <v>36</v>
      </c>
    </row>
    <row r="225" spans="21:31" x14ac:dyDescent="0.35">
      <c r="U225" s="3" t="s">
        <v>1881</v>
      </c>
      <c r="AD225" s="157">
        <v>151506</v>
      </c>
      <c r="AE225" s="158">
        <v>39</v>
      </c>
    </row>
    <row r="226" spans="21:31" x14ac:dyDescent="0.35">
      <c r="U226" s="3" t="s">
        <v>1889</v>
      </c>
      <c r="AD226" s="157">
        <v>151518</v>
      </c>
      <c r="AE226" s="158">
        <v>36</v>
      </c>
    </row>
    <row r="227" spans="21:31" x14ac:dyDescent="0.35">
      <c r="U227" s="3" t="s">
        <v>1842</v>
      </c>
      <c r="AD227" s="157">
        <v>151520</v>
      </c>
      <c r="AE227" s="158">
        <v>15</v>
      </c>
    </row>
    <row r="228" spans="21:31" x14ac:dyDescent="0.35">
      <c r="U228" s="3" t="s">
        <v>1843</v>
      </c>
      <c r="AD228" s="157">
        <v>151531</v>
      </c>
      <c r="AE228" s="158">
        <v>27</v>
      </c>
    </row>
    <row r="229" spans="21:31" x14ac:dyDescent="0.35">
      <c r="U229" s="3" t="s">
        <v>1844</v>
      </c>
      <c r="AD229" s="157">
        <v>151543</v>
      </c>
      <c r="AE229" s="158">
        <v>39</v>
      </c>
    </row>
    <row r="230" spans="21:31" x14ac:dyDescent="0.35">
      <c r="U230" s="3" t="s">
        <v>1845</v>
      </c>
      <c r="AD230" s="157">
        <v>151555</v>
      </c>
      <c r="AE230" s="158">
        <v>42</v>
      </c>
    </row>
    <row r="231" spans="21:31" x14ac:dyDescent="0.35">
      <c r="U231" s="3" t="s">
        <v>1846</v>
      </c>
      <c r="AD231" s="157">
        <v>151567</v>
      </c>
      <c r="AE231" s="158">
        <v>42</v>
      </c>
    </row>
    <row r="232" spans="21:31" x14ac:dyDescent="0.35">
      <c r="U232" s="3" t="s">
        <v>355</v>
      </c>
      <c r="AD232" s="157">
        <v>151579</v>
      </c>
      <c r="AE232" s="158">
        <v>15</v>
      </c>
    </row>
    <row r="233" spans="21:31" x14ac:dyDescent="0.35">
      <c r="U233" s="3" t="s">
        <v>1747</v>
      </c>
      <c r="AD233" s="157">
        <v>151580</v>
      </c>
      <c r="AE233" s="158">
        <v>24</v>
      </c>
    </row>
    <row r="234" spans="21:31" x14ac:dyDescent="0.35">
      <c r="U234" s="3" t="s">
        <v>1748</v>
      </c>
      <c r="AD234" s="157">
        <v>151592</v>
      </c>
      <c r="AE234" s="158">
        <v>15</v>
      </c>
    </row>
    <row r="235" spans="21:31" x14ac:dyDescent="0.35">
      <c r="U235" s="3" t="s">
        <v>1890</v>
      </c>
      <c r="AD235" s="157">
        <v>151609</v>
      </c>
      <c r="AE235" s="158">
        <v>42</v>
      </c>
    </row>
    <row r="236" spans="21:31" x14ac:dyDescent="0.35">
      <c r="U236" s="3" t="s">
        <v>1847</v>
      </c>
      <c r="AD236" s="157">
        <v>151610</v>
      </c>
      <c r="AE236" s="158">
        <v>42</v>
      </c>
    </row>
    <row r="237" spans="21:31" x14ac:dyDescent="0.35">
      <c r="U237" s="3" t="s">
        <v>1848</v>
      </c>
      <c r="AD237" s="157">
        <v>151622</v>
      </c>
      <c r="AE237" s="158">
        <v>21</v>
      </c>
    </row>
    <row r="238" spans="21:31" x14ac:dyDescent="0.35">
      <c r="U238" s="3" t="s">
        <v>1902</v>
      </c>
      <c r="AD238" s="157">
        <v>151634</v>
      </c>
      <c r="AE238" s="158">
        <v>42</v>
      </c>
    </row>
    <row r="239" spans="21:31" x14ac:dyDescent="0.35">
      <c r="U239" s="3" t="s">
        <v>1912</v>
      </c>
      <c r="AD239" s="157">
        <v>151646</v>
      </c>
      <c r="AE239" s="158">
        <v>12</v>
      </c>
    </row>
    <row r="240" spans="21:31" x14ac:dyDescent="0.35">
      <c r="U240" s="3" t="s">
        <v>1934</v>
      </c>
      <c r="AD240" s="157">
        <v>151658</v>
      </c>
      <c r="AE240" s="158">
        <v>39</v>
      </c>
    </row>
    <row r="241" spans="21:31" x14ac:dyDescent="0.35">
      <c r="U241" s="3" t="s">
        <v>1849</v>
      </c>
      <c r="AD241" s="157">
        <v>151660</v>
      </c>
      <c r="AE241" s="158">
        <v>48</v>
      </c>
    </row>
    <row r="242" spans="21:31" x14ac:dyDescent="0.35">
      <c r="U242" s="3" t="s">
        <v>1764</v>
      </c>
      <c r="AD242" s="157">
        <v>151671</v>
      </c>
      <c r="AE242" s="158">
        <v>21</v>
      </c>
    </row>
    <row r="243" spans="21:31" x14ac:dyDescent="0.35">
      <c r="U243" s="3" t="s">
        <v>1850</v>
      </c>
      <c r="AD243" s="157">
        <v>151683</v>
      </c>
      <c r="AE243" s="158">
        <v>21</v>
      </c>
    </row>
    <row r="244" spans="21:31" x14ac:dyDescent="0.35">
      <c r="U244" s="3" t="s">
        <v>1851</v>
      </c>
      <c r="AD244" s="157">
        <v>151701</v>
      </c>
      <c r="AE244" s="158">
        <v>24</v>
      </c>
    </row>
    <row r="245" spans="21:31" x14ac:dyDescent="0.35">
      <c r="U245" s="3" t="s">
        <v>1785</v>
      </c>
      <c r="AD245" s="157">
        <v>151713</v>
      </c>
      <c r="AE245" s="158">
        <v>12</v>
      </c>
    </row>
    <row r="246" spans="21:31" x14ac:dyDescent="0.35">
      <c r="U246" s="3" t="s">
        <v>1765</v>
      </c>
      <c r="AD246" s="157">
        <v>151725</v>
      </c>
      <c r="AE246" s="158">
        <v>9</v>
      </c>
    </row>
    <row r="247" spans="21:31" x14ac:dyDescent="0.35">
      <c r="U247" s="3" t="s">
        <v>6006</v>
      </c>
      <c r="AD247" s="157">
        <v>151737</v>
      </c>
      <c r="AE247" s="158">
        <v>36</v>
      </c>
    </row>
    <row r="248" spans="21:31" x14ac:dyDescent="0.35">
      <c r="U248" s="3" t="s">
        <v>1903</v>
      </c>
      <c r="AD248" s="157">
        <v>151749</v>
      </c>
      <c r="AE248" s="158">
        <v>24</v>
      </c>
    </row>
    <row r="249" spans="21:31" x14ac:dyDescent="0.35">
      <c r="U249" s="3" t="s">
        <v>6005</v>
      </c>
      <c r="AD249" s="157">
        <v>151750</v>
      </c>
      <c r="AE249" s="158">
        <v>6</v>
      </c>
    </row>
    <row r="250" spans="21:31" x14ac:dyDescent="0.35">
      <c r="U250" s="3" t="s">
        <v>1852</v>
      </c>
      <c r="AD250" s="157">
        <v>151762</v>
      </c>
      <c r="AE250" s="158">
        <v>51</v>
      </c>
    </row>
    <row r="251" spans="21:31" x14ac:dyDescent="0.35">
      <c r="U251" s="3" t="s">
        <v>1786</v>
      </c>
      <c r="AD251" s="157">
        <v>151774</v>
      </c>
      <c r="AE251" s="158">
        <v>39</v>
      </c>
    </row>
    <row r="252" spans="21:31" x14ac:dyDescent="0.35">
      <c r="U252" s="3" t="s">
        <v>1904</v>
      </c>
      <c r="AD252" s="157">
        <v>151786</v>
      </c>
      <c r="AE252" s="158">
        <v>12</v>
      </c>
    </row>
    <row r="253" spans="21:31" x14ac:dyDescent="0.35">
      <c r="U253" s="3" t="s">
        <v>6012</v>
      </c>
      <c r="AD253" s="157">
        <v>151816</v>
      </c>
      <c r="AE253" s="158">
        <v>36</v>
      </c>
    </row>
    <row r="254" spans="21:31" x14ac:dyDescent="0.35">
      <c r="U254" s="3" t="s">
        <v>1853</v>
      </c>
      <c r="AD254" s="157">
        <v>151828</v>
      </c>
      <c r="AE254" s="158">
        <v>27</v>
      </c>
    </row>
    <row r="255" spans="21:31" x14ac:dyDescent="0.35">
      <c r="U255" s="3" t="s">
        <v>1787</v>
      </c>
      <c r="AD255" s="157">
        <v>151841</v>
      </c>
      <c r="AE255" s="158">
        <v>15</v>
      </c>
    </row>
    <row r="256" spans="21:31" x14ac:dyDescent="0.35">
      <c r="U256" s="3" t="s">
        <v>6124</v>
      </c>
      <c r="AD256" s="157">
        <v>151853</v>
      </c>
      <c r="AE256" s="158">
        <v>15</v>
      </c>
    </row>
    <row r="257" spans="21:31" x14ac:dyDescent="0.35">
      <c r="U257" s="3" t="s">
        <v>6008</v>
      </c>
      <c r="AD257" s="157">
        <v>151865</v>
      </c>
      <c r="AE257" s="158">
        <v>33</v>
      </c>
    </row>
    <row r="258" spans="21:31" x14ac:dyDescent="0.35">
      <c r="U258" s="3" t="s">
        <v>1854</v>
      </c>
      <c r="AD258" s="157">
        <v>151877</v>
      </c>
      <c r="AE258" s="158">
        <v>18</v>
      </c>
    </row>
    <row r="259" spans="21:31" x14ac:dyDescent="0.35">
      <c r="U259" s="3" t="s">
        <v>1855</v>
      </c>
      <c r="AD259" s="157">
        <v>151889</v>
      </c>
      <c r="AE259" s="158">
        <v>39</v>
      </c>
    </row>
    <row r="260" spans="21:31" x14ac:dyDescent="0.35">
      <c r="U260" s="3" t="s">
        <v>1766</v>
      </c>
      <c r="AD260" s="157">
        <v>151890</v>
      </c>
      <c r="AE260" s="158">
        <v>24</v>
      </c>
    </row>
    <row r="261" spans="21:31" x14ac:dyDescent="0.35">
      <c r="U261" s="3" t="s">
        <v>6010</v>
      </c>
      <c r="AD261" s="157">
        <v>151907</v>
      </c>
      <c r="AE261" s="158">
        <v>27</v>
      </c>
    </row>
    <row r="262" spans="21:31" x14ac:dyDescent="0.35">
      <c r="U262" s="3" t="s">
        <v>6017</v>
      </c>
      <c r="AD262" s="157">
        <v>151919</v>
      </c>
      <c r="AE262" s="158">
        <v>15</v>
      </c>
    </row>
    <row r="263" spans="21:31" x14ac:dyDescent="0.35">
      <c r="U263" s="3" t="s">
        <v>6077</v>
      </c>
      <c r="AD263" s="157">
        <v>151920</v>
      </c>
      <c r="AE263" s="158">
        <v>9</v>
      </c>
    </row>
    <row r="264" spans="21:31" x14ac:dyDescent="0.35">
      <c r="U264" s="3" t="s">
        <v>1935</v>
      </c>
      <c r="AD264" s="157">
        <v>151932</v>
      </c>
      <c r="AE264" s="158">
        <v>15</v>
      </c>
    </row>
    <row r="265" spans="21:31" x14ac:dyDescent="0.35">
      <c r="U265" s="3" t="s">
        <v>1936</v>
      </c>
      <c r="AD265" s="157">
        <v>151944</v>
      </c>
      <c r="AE265" s="158">
        <v>9</v>
      </c>
    </row>
    <row r="266" spans="21:31" x14ac:dyDescent="0.35">
      <c r="U266" s="3" t="s">
        <v>1856</v>
      </c>
      <c r="AD266" s="157">
        <v>151956</v>
      </c>
      <c r="AE266" s="158">
        <v>18</v>
      </c>
    </row>
    <row r="267" spans="21:31" x14ac:dyDescent="0.35">
      <c r="U267" s="3" t="s">
        <v>6133</v>
      </c>
      <c r="AD267" s="157">
        <v>151968</v>
      </c>
      <c r="AE267" s="158">
        <v>9</v>
      </c>
    </row>
    <row r="268" spans="21:31" x14ac:dyDescent="0.35">
      <c r="U268" s="3" t="s">
        <v>1937</v>
      </c>
      <c r="AD268" s="157">
        <v>151970</v>
      </c>
      <c r="AE268" s="158">
        <v>27</v>
      </c>
    </row>
    <row r="269" spans="21:31" x14ac:dyDescent="0.35">
      <c r="U269" s="3" t="s">
        <v>1857</v>
      </c>
      <c r="AD269" s="157">
        <v>151981</v>
      </c>
      <c r="AE269" s="158">
        <v>15</v>
      </c>
    </row>
    <row r="270" spans="21:31" x14ac:dyDescent="0.35">
      <c r="U270" s="3" t="s">
        <v>294</v>
      </c>
      <c r="AD270" s="157">
        <v>151993</v>
      </c>
      <c r="AE270" s="158">
        <v>21</v>
      </c>
    </row>
    <row r="271" spans="21:31" x14ac:dyDescent="0.35">
      <c r="U271" s="3" t="s">
        <v>1858</v>
      </c>
      <c r="AD271" s="157">
        <v>152006</v>
      </c>
      <c r="AE271" s="158">
        <v>6</v>
      </c>
    </row>
    <row r="272" spans="21:31" x14ac:dyDescent="0.35">
      <c r="U272" s="3" t="s">
        <v>295</v>
      </c>
      <c r="AD272" s="157">
        <v>152018</v>
      </c>
      <c r="AE272" s="158">
        <v>6</v>
      </c>
    </row>
    <row r="273" spans="21:31" x14ac:dyDescent="0.35">
      <c r="U273" s="3" t="s">
        <v>1913</v>
      </c>
      <c r="AD273" s="157">
        <v>152020</v>
      </c>
      <c r="AE273" s="158">
        <v>15</v>
      </c>
    </row>
    <row r="274" spans="21:31" x14ac:dyDescent="0.35">
      <c r="U274" s="3" t="s">
        <v>1882</v>
      </c>
      <c r="AD274" s="157">
        <v>152031</v>
      </c>
      <c r="AE274" s="158">
        <v>21</v>
      </c>
    </row>
    <row r="275" spans="21:31" x14ac:dyDescent="0.35">
      <c r="U275" s="3" t="s">
        <v>5999</v>
      </c>
      <c r="AD275" s="157">
        <v>152043</v>
      </c>
      <c r="AE275" s="158">
        <v>24</v>
      </c>
    </row>
    <row r="276" spans="21:31" x14ac:dyDescent="0.35">
      <c r="U276" s="4" t="s">
        <v>1891</v>
      </c>
      <c r="AD276" s="157">
        <v>152055</v>
      </c>
      <c r="AE276" s="158">
        <v>15</v>
      </c>
    </row>
    <row r="277" spans="21:31" x14ac:dyDescent="0.35">
      <c r="U277" s="3" t="s">
        <v>1859</v>
      </c>
      <c r="AD277" s="157">
        <v>152067</v>
      </c>
      <c r="AE277" s="158">
        <v>9</v>
      </c>
    </row>
    <row r="278" spans="21:31" x14ac:dyDescent="0.35">
      <c r="U278" s="3" t="s">
        <v>1860</v>
      </c>
      <c r="AD278" s="157">
        <v>152079</v>
      </c>
      <c r="AE278" s="158">
        <v>15</v>
      </c>
    </row>
    <row r="279" spans="21:31" x14ac:dyDescent="0.35">
      <c r="U279" s="3" t="s">
        <v>6169</v>
      </c>
      <c r="AD279" s="157">
        <v>152080</v>
      </c>
      <c r="AE279" s="158">
        <v>15</v>
      </c>
    </row>
    <row r="280" spans="21:31" x14ac:dyDescent="0.35">
      <c r="U280" s="3" t="s">
        <v>1788</v>
      </c>
      <c r="AD280" s="157">
        <v>152092</v>
      </c>
      <c r="AE280" s="158">
        <v>15</v>
      </c>
    </row>
    <row r="281" spans="21:31" x14ac:dyDescent="0.35">
      <c r="U281" s="3" t="s">
        <v>1861</v>
      </c>
      <c r="AD281" s="157">
        <v>152109</v>
      </c>
      <c r="AE281" s="158">
        <v>12</v>
      </c>
    </row>
    <row r="282" spans="21:31" x14ac:dyDescent="0.35">
      <c r="U282" s="3" t="s">
        <v>6018</v>
      </c>
      <c r="AD282" s="157">
        <v>152110</v>
      </c>
      <c r="AE282" s="158">
        <v>30</v>
      </c>
    </row>
    <row r="283" spans="21:31" x14ac:dyDescent="0.35">
      <c r="AD283" s="157">
        <v>152122</v>
      </c>
      <c r="AE283" s="158">
        <v>24</v>
      </c>
    </row>
    <row r="284" spans="21:31" x14ac:dyDescent="0.35">
      <c r="AD284" s="157">
        <v>152158</v>
      </c>
      <c r="AE284" s="158">
        <v>75</v>
      </c>
    </row>
    <row r="285" spans="21:31" x14ac:dyDescent="0.35">
      <c r="AD285" s="157">
        <v>152160</v>
      </c>
      <c r="AE285" s="158">
        <v>6</v>
      </c>
    </row>
    <row r="286" spans="21:31" x14ac:dyDescent="0.35">
      <c r="AD286" s="157">
        <v>152171</v>
      </c>
      <c r="AE286" s="158">
        <v>9</v>
      </c>
    </row>
    <row r="287" spans="21:31" x14ac:dyDescent="0.35">
      <c r="AD287" s="157">
        <v>152183</v>
      </c>
      <c r="AE287" s="158">
        <v>21</v>
      </c>
    </row>
    <row r="288" spans="21:31" x14ac:dyDescent="0.35">
      <c r="AD288" s="157">
        <v>152195</v>
      </c>
      <c r="AE288" s="158">
        <v>9</v>
      </c>
    </row>
    <row r="289" spans="30:31" x14ac:dyDescent="0.35">
      <c r="AD289" s="157">
        <v>152201</v>
      </c>
      <c r="AE289" s="158">
        <v>21</v>
      </c>
    </row>
    <row r="290" spans="30:31" x14ac:dyDescent="0.35">
      <c r="AD290" s="157">
        <v>152213</v>
      </c>
      <c r="AE290" s="158">
        <v>12</v>
      </c>
    </row>
    <row r="291" spans="30:31" x14ac:dyDescent="0.35">
      <c r="AD291" s="157">
        <v>152225</v>
      </c>
      <c r="AE291" s="158">
        <v>24</v>
      </c>
    </row>
    <row r="292" spans="30:31" x14ac:dyDescent="0.35">
      <c r="AD292" s="157">
        <v>152237</v>
      </c>
      <c r="AE292" s="158">
        <v>12</v>
      </c>
    </row>
    <row r="293" spans="30:31" x14ac:dyDescent="0.35">
      <c r="AD293" s="157">
        <v>152249</v>
      </c>
      <c r="AE293" s="158">
        <v>21</v>
      </c>
    </row>
    <row r="294" spans="30:31" x14ac:dyDescent="0.35">
      <c r="AD294" s="157">
        <v>152250</v>
      </c>
      <c r="AE294" s="158">
        <v>18</v>
      </c>
    </row>
    <row r="295" spans="30:31" x14ac:dyDescent="0.35">
      <c r="AD295" s="157">
        <v>152262</v>
      </c>
      <c r="AE295" s="158">
        <v>15</v>
      </c>
    </row>
    <row r="296" spans="30:31" x14ac:dyDescent="0.35">
      <c r="AD296" s="157">
        <v>152274</v>
      </c>
      <c r="AE296" s="158">
        <v>15</v>
      </c>
    </row>
    <row r="297" spans="30:31" x14ac:dyDescent="0.35">
      <c r="AD297" s="157">
        <v>152286</v>
      </c>
      <c r="AE297" s="158">
        <v>18</v>
      </c>
    </row>
    <row r="298" spans="30:31" x14ac:dyDescent="0.35">
      <c r="AD298" s="157">
        <v>152298</v>
      </c>
      <c r="AE298" s="158">
        <v>27</v>
      </c>
    </row>
    <row r="299" spans="30:31" x14ac:dyDescent="0.35">
      <c r="AD299" s="157">
        <v>152304</v>
      </c>
      <c r="AE299" s="158">
        <v>12</v>
      </c>
    </row>
    <row r="300" spans="30:31" x14ac:dyDescent="0.35">
      <c r="AD300" s="157">
        <v>152316</v>
      </c>
      <c r="AE300" s="158">
        <v>15</v>
      </c>
    </row>
    <row r="301" spans="30:31" x14ac:dyDescent="0.35">
      <c r="AD301" s="157">
        <v>152328</v>
      </c>
      <c r="AE301" s="158">
        <v>21</v>
      </c>
    </row>
    <row r="302" spans="30:31" x14ac:dyDescent="0.35">
      <c r="AD302" s="157">
        <v>152330</v>
      </c>
      <c r="AE302" s="158">
        <v>21</v>
      </c>
    </row>
    <row r="303" spans="30:31" x14ac:dyDescent="0.35">
      <c r="AD303" s="157">
        <v>152341</v>
      </c>
      <c r="AE303" s="158">
        <v>18</v>
      </c>
    </row>
    <row r="304" spans="30:31" x14ac:dyDescent="0.35">
      <c r="AD304" s="157">
        <v>152353</v>
      </c>
      <c r="AE304" s="158">
        <v>36</v>
      </c>
    </row>
    <row r="305" spans="30:31" x14ac:dyDescent="0.35">
      <c r="AD305" s="157">
        <v>152365</v>
      </c>
      <c r="AE305" s="158">
        <v>9</v>
      </c>
    </row>
    <row r="306" spans="30:31" x14ac:dyDescent="0.35">
      <c r="AD306" s="157">
        <v>152377</v>
      </c>
      <c r="AE306" s="158">
        <v>27</v>
      </c>
    </row>
    <row r="307" spans="30:31" x14ac:dyDescent="0.35">
      <c r="AD307" s="157">
        <v>152389</v>
      </c>
      <c r="AE307" s="158">
        <v>24</v>
      </c>
    </row>
    <row r="308" spans="30:31" x14ac:dyDescent="0.35">
      <c r="AD308" s="157">
        <v>152390</v>
      </c>
      <c r="AE308" s="158">
        <v>30</v>
      </c>
    </row>
    <row r="309" spans="30:31" x14ac:dyDescent="0.35">
      <c r="AD309" s="157">
        <v>152419</v>
      </c>
      <c r="AE309" s="158">
        <v>12</v>
      </c>
    </row>
    <row r="310" spans="30:31" x14ac:dyDescent="0.35">
      <c r="AD310" s="157">
        <v>152420</v>
      </c>
      <c r="AE310" s="158">
        <v>30</v>
      </c>
    </row>
    <row r="311" spans="30:31" x14ac:dyDescent="0.35">
      <c r="AD311" s="157">
        <v>152432</v>
      </c>
      <c r="AE311" s="158">
        <v>9</v>
      </c>
    </row>
    <row r="312" spans="30:31" x14ac:dyDescent="0.35">
      <c r="AD312" s="157">
        <v>152444</v>
      </c>
      <c r="AE312" s="158">
        <v>33</v>
      </c>
    </row>
    <row r="313" spans="30:31" x14ac:dyDescent="0.35">
      <c r="AD313" s="157">
        <v>152456</v>
      </c>
      <c r="AE313" s="158">
        <v>12</v>
      </c>
    </row>
    <row r="314" spans="30:31" x14ac:dyDescent="0.35">
      <c r="AD314" s="157">
        <v>152468</v>
      </c>
      <c r="AE314" s="158">
        <v>21</v>
      </c>
    </row>
    <row r="315" spans="30:31" x14ac:dyDescent="0.35">
      <c r="AD315" s="157">
        <v>152470</v>
      </c>
      <c r="AE315" s="158">
        <v>18</v>
      </c>
    </row>
    <row r="316" spans="30:31" x14ac:dyDescent="0.35">
      <c r="AD316" s="157">
        <v>152481</v>
      </c>
      <c r="AE316" s="158">
        <v>18</v>
      </c>
    </row>
    <row r="317" spans="30:31" x14ac:dyDescent="0.35">
      <c r="AD317" s="157">
        <v>152493</v>
      </c>
      <c r="AE317" s="158">
        <v>12</v>
      </c>
    </row>
    <row r="318" spans="30:31" x14ac:dyDescent="0.35">
      <c r="AD318" s="157">
        <v>152500</v>
      </c>
      <c r="AE318" s="158">
        <v>21</v>
      </c>
    </row>
    <row r="319" spans="30:31" x14ac:dyDescent="0.35">
      <c r="AD319" s="157">
        <v>152511</v>
      </c>
      <c r="AE319" s="158">
        <v>33</v>
      </c>
    </row>
    <row r="320" spans="30:31" x14ac:dyDescent="0.35">
      <c r="AD320" s="157">
        <v>152535</v>
      </c>
      <c r="AE320" s="158">
        <v>9</v>
      </c>
    </row>
    <row r="321" spans="30:31" x14ac:dyDescent="0.35">
      <c r="AD321" s="157">
        <v>152547</v>
      </c>
      <c r="AE321" s="158">
        <v>24</v>
      </c>
    </row>
    <row r="322" spans="30:31" x14ac:dyDescent="0.35">
      <c r="AD322" s="157">
        <v>152559</v>
      </c>
      <c r="AE322" s="158">
        <v>27</v>
      </c>
    </row>
    <row r="323" spans="30:31" x14ac:dyDescent="0.35">
      <c r="AD323" s="157">
        <v>152560</v>
      </c>
      <c r="AE323" s="158">
        <v>15</v>
      </c>
    </row>
    <row r="324" spans="30:31" x14ac:dyDescent="0.35">
      <c r="AD324" s="157">
        <v>152572</v>
      </c>
      <c r="AE324" s="158">
        <v>24</v>
      </c>
    </row>
    <row r="325" spans="30:31" x14ac:dyDescent="0.35">
      <c r="AD325" s="157">
        <v>152584</v>
      </c>
      <c r="AE325" s="158">
        <v>54</v>
      </c>
    </row>
    <row r="326" spans="30:31" x14ac:dyDescent="0.35">
      <c r="AD326" s="157">
        <v>152596</v>
      </c>
      <c r="AE326" s="158">
        <v>39</v>
      </c>
    </row>
    <row r="327" spans="30:31" x14ac:dyDescent="0.35">
      <c r="AD327" s="157">
        <v>152602</v>
      </c>
      <c r="AE327" s="158">
        <v>15</v>
      </c>
    </row>
    <row r="328" spans="30:31" x14ac:dyDescent="0.35">
      <c r="AD328" s="157">
        <v>152614</v>
      </c>
      <c r="AE328" s="158">
        <v>18</v>
      </c>
    </row>
    <row r="329" spans="30:31" x14ac:dyDescent="0.35">
      <c r="AD329" s="157">
        <v>152626</v>
      </c>
      <c r="AE329" s="158">
        <v>33</v>
      </c>
    </row>
    <row r="330" spans="30:31" x14ac:dyDescent="0.35">
      <c r="AD330" s="157">
        <v>152638</v>
      </c>
      <c r="AE330" s="158">
        <v>54</v>
      </c>
    </row>
    <row r="331" spans="30:31" x14ac:dyDescent="0.35">
      <c r="AD331" s="157">
        <v>152640</v>
      </c>
      <c r="AE331" s="158">
        <v>36</v>
      </c>
    </row>
    <row r="332" spans="30:31" x14ac:dyDescent="0.35">
      <c r="AD332" s="157">
        <v>152651</v>
      </c>
      <c r="AE332" s="158">
        <v>33</v>
      </c>
    </row>
    <row r="333" spans="30:31" x14ac:dyDescent="0.35">
      <c r="AD333" s="157">
        <v>152663</v>
      </c>
      <c r="AE333" s="158">
        <v>24</v>
      </c>
    </row>
    <row r="334" spans="30:31" x14ac:dyDescent="0.35">
      <c r="AD334" s="157">
        <v>152675</v>
      </c>
      <c r="AE334" s="158">
        <v>15</v>
      </c>
    </row>
    <row r="335" spans="30:31" x14ac:dyDescent="0.35">
      <c r="AD335" s="157">
        <v>152687</v>
      </c>
      <c r="AE335" s="158">
        <v>36</v>
      </c>
    </row>
    <row r="336" spans="30:31" x14ac:dyDescent="0.35">
      <c r="AD336" s="157">
        <v>152699</v>
      </c>
      <c r="AE336" s="158">
        <v>21</v>
      </c>
    </row>
    <row r="337" spans="30:31" x14ac:dyDescent="0.35">
      <c r="AD337" s="157">
        <v>152717</v>
      </c>
      <c r="AE337" s="158">
        <v>12</v>
      </c>
    </row>
    <row r="338" spans="30:31" x14ac:dyDescent="0.35">
      <c r="AD338" s="157">
        <v>152729</v>
      </c>
      <c r="AE338" s="158">
        <v>30</v>
      </c>
    </row>
    <row r="339" spans="30:31" x14ac:dyDescent="0.35">
      <c r="AD339" s="157">
        <v>152730</v>
      </c>
      <c r="AE339" s="158">
        <v>18</v>
      </c>
    </row>
    <row r="340" spans="30:31" x14ac:dyDescent="0.35">
      <c r="AD340" s="157">
        <v>152742</v>
      </c>
      <c r="AE340" s="158">
        <v>12</v>
      </c>
    </row>
    <row r="341" spans="30:31" x14ac:dyDescent="0.35">
      <c r="AD341" s="157">
        <v>152754</v>
      </c>
      <c r="AE341" s="158">
        <v>21</v>
      </c>
    </row>
    <row r="342" spans="30:31" x14ac:dyDescent="0.35">
      <c r="AD342" s="157">
        <v>152766</v>
      </c>
      <c r="AE342" s="158">
        <v>27</v>
      </c>
    </row>
    <row r="343" spans="30:31" x14ac:dyDescent="0.35">
      <c r="AD343" s="157">
        <v>152778</v>
      </c>
      <c r="AE343" s="158">
        <v>15</v>
      </c>
    </row>
    <row r="344" spans="30:31" x14ac:dyDescent="0.35">
      <c r="AD344" s="157">
        <v>152780</v>
      </c>
      <c r="AE344" s="158">
        <v>24</v>
      </c>
    </row>
    <row r="345" spans="30:31" x14ac:dyDescent="0.35">
      <c r="AD345" s="157">
        <v>152791</v>
      </c>
      <c r="AE345" s="158">
        <v>15</v>
      </c>
    </row>
    <row r="346" spans="30:31" x14ac:dyDescent="0.35">
      <c r="AD346" s="157">
        <v>152808</v>
      </c>
      <c r="AE346" s="158">
        <v>21</v>
      </c>
    </row>
    <row r="347" spans="30:31" x14ac:dyDescent="0.35">
      <c r="AD347" s="157">
        <v>152810</v>
      </c>
      <c r="AE347" s="158">
        <v>12</v>
      </c>
    </row>
    <row r="348" spans="30:31" x14ac:dyDescent="0.35">
      <c r="AD348" s="157">
        <v>152821</v>
      </c>
      <c r="AE348" s="158">
        <v>24</v>
      </c>
    </row>
    <row r="349" spans="30:31" x14ac:dyDescent="0.35">
      <c r="AD349" s="157">
        <v>152857</v>
      </c>
      <c r="AE349" s="158">
        <v>39</v>
      </c>
    </row>
    <row r="350" spans="30:31" x14ac:dyDescent="0.35">
      <c r="AD350" s="157">
        <v>152869</v>
      </c>
      <c r="AE350" s="158">
        <v>30</v>
      </c>
    </row>
    <row r="351" spans="30:31" x14ac:dyDescent="0.35">
      <c r="AD351" s="157">
        <v>152870</v>
      </c>
      <c r="AE351" s="158">
        <v>9</v>
      </c>
    </row>
    <row r="352" spans="30:31" x14ac:dyDescent="0.35">
      <c r="AD352" s="157">
        <v>152882</v>
      </c>
      <c r="AE352" s="158">
        <v>27</v>
      </c>
    </row>
    <row r="353" spans="30:31" x14ac:dyDescent="0.35">
      <c r="AD353" s="157">
        <v>152894</v>
      </c>
      <c r="AE353" s="158">
        <v>24</v>
      </c>
    </row>
    <row r="354" spans="30:31" x14ac:dyDescent="0.35">
      <c r="AD354" s="157">
        <v>152900</v>
      </c>
      <c r="AE354" s="158">
        <v>6</v>
      </c>
    </row>
    <row r="355" spans="30:31" x14ac:dyDescent="0.35">
      <c r="AD355" s="157">
        <v>152912</v>
      </c>
      <c r="AE355" s="158">
        <v>27</v>
      </c>
    </row>
    <row r="356" spans="30:31" x14ac:dyDescent="0.35">
      <c r="AD356" s="157">
        <v>152924</v>
      </c>
      <c r="AE356" s="158">
        <v>9</v>
      </c>
    </row>
    <row r="357" spans="30:31" x14ac:dyDescent="0.35">
      <c r="AD357" s="157">
        <v>152936</v>
      </c>
      <c r="AE357" s="158">
        <v>24</v>
      </c>
    </row>
    <row r="358" spans="30:31" x14ac:dyDescent="0.35">
      <c r="AD358" s="157">
        <v>152948</v>
      </c>
      <c r="AE358" s="158">
        <v>18</v>
      </c>
    </row>
    <row r="359" spans="30:31" x14ac:dyDescent="0.35">
      <c r="AD359" s="157">
        <v>152950</v>
      </c>
      <c r="AE359" s="158">
        <v>27</v>
      </c>
    </row>
    <row r="360" spans="30:31" x14ac:dyDescent="0.35">
      <c r="AD360" s="157">
        <v>152961</v>
      </c>
      <c r="AE360" s="158">
        <v>27</v>
      </c>
    </row>
    <row r="361" spans="30:31" x14ac:dyDescent="0.35">
      <c r="AD361" s="157">
        <v>152973</v>
      </c>
      <c r="AE361" s="158">
        <v>39</v>
      </c>
    </row>
    <row r="362" spans="30:31" x14ac:dyDescent="0.35">
      <c r="AD362" s="157">
        <v>152997</v>
      </c>
      <c r="AE362" s="158">
        <v>48</v>
      </c>
    </row>
    <row r="363" spans="30:31" x14ac:dyDescent="0.35">
      <c r="AD363" s="157">
        <v>153000</v>
      </c>
      <c r="AE363" s="158">
        <v>27</v>
      </c>
    </row>
    <row r="364" spans="30:31" x14ac:dyDescent="0.35">
      <c r="AD364" s="157">
        <v>153011</v>
      </c>
      <c r="AE364" s="158">
        <v>51</v>
      </c>
    </row>
    <row r="365" spans="30:31" x14ac:dyDescent="0.35">
      <c r="AD365" s="157">
        <v>153023</v>
      </c>
      <c r="AE365" s="158">
        <v>27</v>
      </c>
    </row>
    <row r="366" spans="30:31" x14ac:dyDescent="0.35">
      <c r="AD366" s="157">
        <v>153047</v>
      </c>
      <c r="AE366" s="158">
        <v>24</v>
      </c>
    </row>
    <row r="367" spans="30:31" x14ac:dyDescent="0.35">
      <c r="AD367" s="157">
        <v>153059</v>
      </c>
      <c r="AE367" s="158">
        <v>12</v>
      </c>
    </row>
    <row r="368" spans="30:31" x14ac:dyDescent="0.35">
      <c r="AD368" s="157">
        <v>153060</v>
      </c>
      <c r="AE368" s="158">
        <v>27</v>
      </c>
    </row>
    <row r="369" spans="30:31" x14ac:dyDescent="0.35">
      <c r="AD369" s="157">
        <v>160003</v>
      </c>
      <c r="AE369" s="158">
        <v>32</v>
      </c>
    </row>
    <row r="370" spans="30:31" x14ac:dyDescent="0.35">
      <c r="AD370" s="157">
        <v>160015</v>
      </c>
      <c r="AE370" s="158">
        <v>30</v>
      </c>
    </row>
    <row r="371" spans="30:31" x14ac:dyDescent="0.35">
      <c r="AD371" s="157">
        <v>160027</v>
      </c>
      <c r="AE371" s="158">
        <v>15</v>
      </c>
    </row>
    <row r="372" spans="30:31" x14ac:dyDescent="0.35">
      <c r="AD372" s="157">
        <v>160039</v>
      </c>
      <c r="AE372" s="158">
        <v>15</v>
      </c>
    </row>
    <row r="373" spans="30:31" x14ac:dyDescent="0.35">
      <c r="AD373" s="157">
        <v>160076</v>
      </c>
      <c r="AE373" s="158">
        <v>15</v>
      </c>
    </row>
    <row r="374" spans="30:31" x14ac:dyDescent="0.35">
      <c r="AD374" s="157">
        <v>160106</v>
      </c>
      <c r="AE374" s="158">
        <v>18</v>
      </c>
    </row>
    <row r="375" spans="30:31" x14ac:dyDescent="0.35">
      <c r="AD375" s="157">
        <v>160120</v>
      </c>
      <c r="AE375" s="158">
        <v>15</v>
      </c>
    </row>
    <row r="376" spans="30:31" x14ac:dyDescent="0.35">
      <c r="AD376" s="157">
        <v>160131</v>
      </c>
      <c r="AE376" s="158">
        <v>18</v>
      </c>
    </row>
    <row r="377" spans="30:31" x14ac:dyDescent="0.35">
      <c r="AD377" s="157">
        <v>160155</v>
      </c>
      <c r="AE377" s="158">
        <v>48</v>
      </c>
    </row>
    <row r="378" spans="30:31" x14ac:dyDescent="0.35">
      <c r="AD378" s="157">
        <v>160179</v>
      </c>
      <c r="AE378" s="158">
        <v>24</v>
      </c>
    </row>
    <row r="379" spans="30:31" x14ac:dyDescent="0.35">
      <c r="AD379" s="157">
        <v>160180</v>
      </c>
      <c r="AE379" s="158">
        <v>27</v>
      </c>
    </row>
    <row r="380" spans="30:31" x14ac:dyDescent="0.35">
      <c r="AD380" s="157">
        <v>160192</v>
      </c>
      <c r="AE380" s="158">
        <v>6</v>
      </c>
    </row>
    <row r="381" spans="30:31" x14ac:dyDescent="0.35">
      <c r="AD381" s="157">
        <v>160209</v>
      </c>
      <c r="AE381" s="158">
        <v>30</v>
      </c>
    </row>
    <row r="382" spans="30:31" x14ac:dyDescent="0.35">
      <c r="AD382" s="157">
        <v>160234</v>
      </c>
      <c r="AE382" s="158">
        <v>9</v>
      </c>
    </row>
    <row r="383" spans="30:31" x14ac:dyDescent="0.35">
      <c r="AD383" s="157">
        <v>160258</v>
      </c>
      <c r="AE383" s="158">
        <v>18</v>
      </c>
    </row>
    <row r="384" spans="30:31" x14ac:dyDescent="0.35">
      <c r="AD384" s="157">
        <v>160301</v>
      </c>
      <c r="AE384" s="158">
        <v>30</v>
      </c>
    </row>
    <row r="385" spans="30:31" x14ac:dyDescent="0.35">
      <c r="AD385" s="157">
        <v>160313</v>
      </c>
      <c r="AE385" s="158">
        <v>24</v>
      </c>
    </row>
    <row r="386" spans="30:31" x14ac:dyDescent="0.35">
      <c r="AD386" s="157">
        <v>160325</v>
      </c>
      <c r="AE386" s="158">
        <v>12</v>
      </c>
    </row>
    <row r="387" spans="30:31" x14ac:dyDescent="0.35">
      <c r="AD387" s="157">
        <v>160337</v>
      </c>
      <c r="AE387" s="158">
        <v>27</v>
      </c>
    </row>
    <row r="388" spans="30:31" x14ac:dyDescent="0.35">
      <c r="AD388" s="157">
        <v>160349</v>
      </c>
      <c r="AE388" s="158">
        <v>15</v>
      </c>
    </row>
    <row r="389" spans="30:31" x14ac:dyDescent="0.35">
      <c r="AD389" s="157">
        <v>160362</v>
      </c>
      <c r="AE389" s="158">
        <v>21</v>
      </c>
    </row>
    <row r="390" spans="30:31" x14ac:dyDescent="0.35">
      <c r="AD390" s="157">
        <v>160374</v>
      </c>
      <c r="AE390" s="158">
        <v>15</v>
      </c>
    </row>
    <row r="391" spans="30:31" x14ac:dyDescent="0.35">
      <c r="AD391" s="157">
        <v>160416</v>
      </c>
      <c r="AE391" s="158">
        <v>36</v>
      </c>
    </row>
    <row r="392" spans="30:31" x14ac:dyDescent="0.35">
      <c r="AD392" s="157">
        <v>160453</v>
      </c>
      <c r="AE392" s="158">
        <v>21</v>
      </c>
    </row>
    <row r="393" spans="30:31" x14ac:dyDescent="0.35">
      <c r="AD393" s="157">
        <v>160465</v>
      </c>
      <c r="AE393" s="158">
        <v>18</v>
      </c>
    </row>
    <row r="394" spans="30:31" x14ac:dyDescent="0.35">
      <c r="AD394" s="157">
        <v>160489</v>
      </c>
      <c r="AE394" s="158">
        <v>9</v>
      </c>
    </row>
    <row r="395" spans="30:31" x14ac:dyDescent="0.35">
      <c r="AD395" s="157">
        <v>160507</v>
      </c>
      <c r="AE395" s="158">
        <v>9</v>
      </c>
    </row>
    <row r="396" spans="30:31" x14ac:dyDescent="0.35">
      <c r="AD396" s="157">
        <v>160519</v>
      </c>
      <c r="AE396" s="158">
        <v>9</v>
      </c>
    </row>
    <row r="397" spans="30:31" x14ac:dyDescent="0.35">
      <c r="AD397" s="157">
        <v>160520</v>
      </c>
      <c r="AE397" s="158">
        <v>21</v>
      </c>
    </row>
    <row r="398" spans="30:31" x14ac:dyDescent="0.35">
      <c r="AD398" s="157">
        <v>160532</v>
      </c>
      <c r="AE398" s="158">
        <v>21</v>
      </c>
    </row>
    <row r="399" spans="30:31" x14ac:dyDescent="0.35">
      <c r="AD399" s="157">
        <v>160544</v>
      </c>
      <c r="AE399" s="158">
        <v>9</v>
      </c>
    </row>
    <row r="400" spans="30:31" x14ac:dyDescent="0.35">
      <c r="AD400" s="157">
        <v>160556</v>
      </c>
      <c r="AE400" s="158">
        <v>15</v>
      </c>
    </row>
    <row r="401" spans="30:31" x14ac:dyDescent="0.35">
      <c r="AD401" s="157">
        <v>160568</v>
      </c>
      <c r="AE401" s="158">
        <v>36</v>
      </c>
    </row>
    <row r="402" spans="30:31" x14ac:dyDescent="0.35">
      <c r="AD402" s="157">
        <v>160581</v>
      </c>
      <c r="AE402" s="158">
        <v>6</v>
      </c>
    </row>
    <row r="403" spans="30:31" x14ac:dyDescent="0.35">
      <c r="AD403" s="157">
        <v>160593</v>
      </c>
      <c r="AE403" s="158">
        <v>30</v>
      </c>
    </row>
    <row r="404" spans="30:31" x14ac:dyDescent="0.35">
      <c r="AD404" s="157">
        <v>160623</v>
      </c>
      <c r="AE404" s="158">
        <v>15</v>
      </c>
    </row>
    <row r="405" spans="30:31" x14ac:dyDescent="0.35">
      <c r="AD405" s="157">
        <v>160635</v>
      </c>
      <c r="AE405" s="158">
        <v>36</v>
      </c>
    </row>
    <row r="406" spans="30:31" x14ac:dyDescent="0.35">
      <c r="AD406" s="157">
        <v>160659</v>
      </c>
      <c r="AE406" s="158">
        <v>12</v>
      </c>
    </row>
    <row r="407" spans="30:31" x14ac:dyDescent="0.35">
      <c r="AD407" s="157">
        <v>160660</v>
      </c>
      <c r="AE407" s="158">
        <v>18</v>
      </c>
    </row>
    <row r="408" spans="30:31" x14ac:dyDescent="0.35">
      <c r="AD408" s="157">
        <v>160672</v>
      </c>
      <c r="AE408" s="158">
        <v>30</v>
      </c>
    </row>
    <row r="409" spans="30:31" x14ac:dyDescent="0.35">
      <c r="AD409" s="157">
        <v>160702</v>
      </c>
      <c r="AE409" s="158">
        <v>9</v>
      </c>
    </row>
    <row r="410" spans="30:31" x14ac:dyDescent="0.35">
      <c r="AD410" s="157">
        <v>160714</v>
      </c>
      <c r="AE410" s="158">
        <v>21</v>
      </c>
    </row>
    <row r="411" spans="30:31" x14ac:dyDescent="0.35">
      <c r="AD411" s="157">
        <v>160763</v>
      </c>
      <c r="AE411" s="158">
        <v>36</v>
      </c>
    </row>
    <row r="412" spans="30:31" x14ac:dyDescent="0.35">
      <c r="AD412" s="157">
        <v>160787</v>
      </c>
      <c r="AE412" s="158">
        <v>6</v>
      </c>
    </row>
    <row r="413" spans="30:31" x14ac:dyDescent="0.35">
      <c r="AD413" s="157">
        <v>160799</v>
      </c>
      <c r="AE413" s="158">
        <v>21</v>
      </c>
    </row>
    <row r="414" spans="30:31" x14ac:dyDescent="0.35">
      <c r="AD414" s="157">
        <v>160805</v>
      </c>
      <c r="AE414" s="158">
        <v>12</v>
      </c>
    </row>
    <row r="415" spans="30:31" x14ac:dyDescent="0.35">
      <c r="AD415" s="157">
        <v>160829</v>
      </c>
      <c r="AE415" s="158">
        <v>27</v>
      </c>
    </row>
    <row r="416" spans="30:31" x14ac:dyDescent="0.35">
      <c r="AD416" s="157">
        <v>160842</v>
      </c>
      <c r="AE416" s="158">
        <v>21</v>
      </c>
    </row>
    <row r="417" spans="30:31" x14ac:dyDescent="0.35">
      <c r="AD417" s="157">
        <v>160854</v>
      </c>
      <c r="AE417" s="158">
        <v>36</v>
      </c>
    </row>
    <row r="418" spans="30:31" x14ac:dyDescent="0.35">
      <c r="AD418" s="157">
        <v>160866</v>
      </c>
      <c r="AE418" s="158">
        <v>36</v>
      </c>
    </row>
    <row r="419" spans="30:31" x14ac:dyDescent="0.35">
      <c r="AD419" s="157">
        <v>160908</v>
      </c>
      <c r="AE419" s="158">
        <v>15</v>
      </c>
    </row>
    <row r="420" spans="30:31" x14ac:dyDescent="0.35">
      <c r="AD420" s="157">
        <v>160910</v>
      </c>
      <c r="AE420" s="158">
        <v>48</v>
      </c>
    </row>
    <row r="421" spans="30:31" x14ac:dyDescent="0.35">
      <c r="AD421" s="157">
        <v>160933</v>
      </c>
      <c r="AE421" s="158">
        <v>30</v>
      </c>
    </row>
    <row r="422" spans="30:31" x14ac:dyDescent="0.35">
      <c r="AD422" s="157">
        <v>160945</v>
      </c>
      <c r="AE422" s="158">
        <v>38</v>
      </c>
    </row>
    <row r="423" spans="30:31" x14ac:dyDescent="0.35">
      <c r="AD423" s="157">
        <v>160957</v>
      </c>
      <c r="AE423" s="158">
        <v>46</v>
      </c>
    </row>
    <row r="424" spans="30:31" x14ac:dyDescent="0.35">
      <c r="AD424" s="157">
        <v>160970</v>
      </c>
      <c r="AE424" s="158">
        <v>33</v>
      </c>
    </row>
    <row r="425" spans="30:31" x14ac:dyDescent="0.35">
      <c r="AD425" s="157">
        <v>160982</v>
      </c>
      <c r="AE425" s="158">
        <v>36</v>
      </c>
    </row>
    <row r="426" spans="30:31" x14ac:dyDescent="0.35">
      <c r="AD426" s="157">
        <v>160994</v>
      </c>
      <c r="AE426" s="158">
        <v>30</v>
      </c>
    </row>
    <row r="427" spans="30:31" x14ac:dyDescent="0.35">
      <c r="AD427" s="157">
        <v>161007</v>
      </c>
      <c r="AE427" s="158">
        <v>42</v>
      </c>
    </row>
    <row r="428" spans="30:31" x14ac:dyDescent="0.35">
      <c r="AD428" s="157">
        <v>161020</v>
      </c>
      <c r="AE428" s="158">
        <v>36</v>
      </c>
    </row>
    <row r="429" spans="30:31" x14ac:dyDescent="0.35">
      <c r="AD429" s="157">
        <v>161056</v>
      </c>
      <c r="AE429" s="158">
        <v>33</v>
      </c>
    </row>
    <row r="430" spans="30:31" x14ac:dyDescent="0.35">
      <c r="AD430" s="157">
        <v>161068</v>
      </c>
      <c r="AE430" s="158">
        <v>39</v>
      </c>
    </row>
    <row r="431" spans="30:31" x14ac:dyDescent="0.35">
      <c r="AD431" s="157">
        <v>161070</v>
      </c>
      <c r="AE431" s="158">
        <v>58</v>
      </c>
    </row>
    <row r="432" spans="30:31" x14ac:dyDescent="0.35">
      <c r="AD432" s="157">
        <v>161100</v>
      </c>
      <c r="AE432" s="158">
        <v>15</v>
      </c>
    </row>
    <row r="433" spans="30:31" x14ac:dyDescent="0.35">
      <c r="AD433" s="157">
        <v>161111</v>
      </c>
      <c r="AE433" s="158">
        <v>24</v>
      </c>
    </row>
    <row r="434" spans="30:31" x14ac:dyDescent="0.35">
      <c r="AD434" s="157">
        <v>161123</v>
      </c>
      <c r="AE434" s="158">
        <v>21</v>
      </c>
    </row>
    <row r="435" spans="30:31" x14ac:dyDescent="0.35">
      <c r="AD435" s="157">
        <v>161135</v>
      </c>
      <c r="AE435" s="158">
        <v>54</v>
      </c>
    </row>
    <row r="436" spans="30:31" x14ac:dyDescent="0.35">
      <c r="AD436" s="157">
        <v>161159</v>
      </c>
      <c r="AE436" s="158">
        <v>21</v>
      </c>
    </row>
    <row r="437" spans="30:31" x14ac:dyDescent="0.35">
      <c r="AD437" s="157">
        <v>161184</v>
      </c>
      <c r="AE437" s="158">
        <v>12</v>
      </c>
    </row>
    <row r="438" spans="30:31" x14ac:dyDescent="0.35">
      <c r="AD438" s="157">
        <v>161196</v>
      </c>
      <c r="AE438" s="158">
        <v>24</v>
      </c>
    </row>
    <row r="439" spans="30:31" x14ac:dyDescent="0.35">
      <c r="AD439" s="157">
        <v>161214</v>
      </c>
      <c r="AE439" s="158">
        <v>18</v>
      </c>
    </row>
    <row r="440" spans="30:31" x14ac:dyDescent="0.35">
      <c r="AD440" s="157">
        <v>161226</v>
      </c>
      <c r="AE440" s="158">
        <v>33</v>
      </c>
    </row>
    <row r="441" spans="30:31" x14ac:dyDescent="0.35">
      <c r="AD441" s="157">
        <v>161238</v>
      </c>
      <c r="AE441" s="158">
        <v>21</v>
      </c>
    </row>
    <row r="442" spans="30:31" x14ac:dyDescent="0.35">
      <c r="AD442" s="157">
        <v>161240</v>
      </c>
      <c r="AE442" s="158">
        <v>15</v>
      </c>
    </row>
    <row r="443" spans="30:31" x14ac:dyDescent="0.35">
      <c r="AD443" s="157">
        <v>161251</v>
      </c>
      <c r="AE443" s="158">
        <v>27</v>
      </c>
    </row>
    <row r="444" spans="30:31" x14ac:dyDescent="0.35">
      <c r="AD444" s="157">
        <v>161263</v>
      </c>
      <c r="AE444" s="158">
        <v>15</v>
      </c>
    </row>
    <row r="445" spans="30:31" x14ac:dyDescent="0.35">
      <c r="AD445" s="157">
        <v>161305</v>
      </c>
      <c r="AE445" s="158">
        <v>15</v>
      </c>
    </row>
    <row r="446" spans="30:31" x14ac:dyDescent="0.35">
      <c r="AD446" s="157">
        <v>161329</v>
      </c>
      <c r="AE446" s="158">
        <v>21</v>
      </c>
    </row>
    <row r="447" spans="30:31" x14ac:dyDescent="0.35">
      <c r="AD447" s="157">
        <v>161342</v>
      </c>
      <c r="AE447" s="158">
        <v>15</v>
      </c>
    </row>
    <row r="448" spans="30:31" x14ac:dyDescent="0.35">
      <c r="AD448" s="157">
        <v>161354</v>
      </c>
      <c r="AE448" s="158">
        <v>29</v>
      </c>
    </row>
    <row r="449" spans="30:31" x14ac:dyDescent="0.35">
      <c r="AD449" s="157">
        <v>161366</v>
      </c>
      <c r="AE449" s="158">
        <v>24</v>
      </c>
    </row>
    <row r="450" spans="30:31" x14ac:dyDescent="0.35">
      <c r="AD450" s="157">
        <v>161378</v>
      </c>
      <c r="AE450" s="158">
        <v>9</v>
      </c>
    </row>
    <row r="451" spans="30:31" x14ac:dyDescent="0.35">
      <c r="AD451" s="157">
        <v>161380</v>
      </c>
      <c r="AE451" s="158">
        <v>15</v>
      </c>
    </row>
    <row r="452" spans="30:31" x14ac:dyDescent="0.35">
      <c r="AD452" s="157">
        <v>161391</v>
      </c>
      <c r="AE452" s="158">
        <v>33</v>
      </c>
    </row>
    <row r="453" spans="30:31" x14ac:dyDescent="0.35">
      <c r="AD453" s="157">
        <v>161410</v>
      </c>
      <c r="AE453" s="158">
        <v>45</v>
      </c>
    </row>
    <row r="454" spans="30:31" x14ac:dyDescent="0.35">
      <c r="AD454" s="157">
        <v>161433</v>
      </c>
      <c r="AE454" s="158">
        <v>60</v>
      </c>
    </row>
    <row r="455" spans="30:31" x14ac:dyDescent="0.35">
      <c r="AD455" s="157">
        <v>161469</v>
      </c>
      <c r="AE455" s="158">
        <v>24</v>
      </c>
    </row>
    <row r="456" spans="30:31" x14ac:dyDescent="0.35">
      <c r="AD456" s="157">
        <v>161482</v>
      </c>
      <c r="AE456" s="158">
        <v>39</v>
      </c>
    </row>
    <row r="457" spans="30:31" x14ac:dyDescent="0.35">
      <c r="AD457" s="157">
        <v>161500</v>
      </c>
      <c r="AE457" s="158">
        <v>18</v>
      </c>
    </row>
    <row r="458" spans="30:31" x14ac:dyDescent="0.35">
      <c r="AD458" s="157">
        <v>161512</v>
      </c>
      <c r="AE458" s="158">
        <v>84</v>
      </c>
    </row>
    <row r="459" spans="30:31" x14ac:dyDescent="0.35">
      <c r="AD459" s="157">
        <v>161548</v>
      </c>
      <c r="AE459" s="158">
        <v>27</v>
      </c>
    </row>
    <row r="460" spans="30:31" x14ac:dyDescent="0.35">
      <c r="AD460" s="157">
        <v>161561</v>
      </c>
      <c r="AE460" s="158">
        <v>45</v>
      </c>
    </row>
    <row r="461" spans="30:31" x14ac:dyDescent="0.35">
      <c r="AD461" s="157">
        <v>161585</v>
      </c>
      <c r="AE461" s="158">
        <v>36</v>
      </c>
    </row>
    <row r="462" spans="30:31" x14ac:dyDescent="0.35">
      <c r="AD462" s="157">
        <v>161597</v>
      </c>
      <c r="AE462" s="158">
        <v>42</v>
      </c>
    </row>
    <row r="463" spans="30:31" x14ac:dyDescent="0.35">
      <c r="AD463" s="157">
        <v>161603</v>
      </c>
      <c r="AE463" s="158">
        <v>18</v>
      </c>
    </row>
    <row r="464" spans="30:31" x14ac:dyDescent="0.35">
      <c r="AD464" s="157">
        <v>161615</v>
      </c>
      <c r="AE464" s="158">
        <v>33</v>
      </c>
    </row>
    <row r="465" spans="30:31" x14ac:dyDescent="0.35">
      <c r="AD465" s="157">
        <v>161627</v>
      </c>
      <c r="AE465" s="158">
        <v>33</v>
      </c>
    </row>
    <row r="466" spans="30:31" x14ac:dyDescent="0.35">
      <c r="AD466" s="157">
        <v>161639</v>
      </c>
      <c r="AE466" s="158">
        <v>30</v>
      </c>
    </row>
    <row r="467" spans="30:31" x14ac:dyDescent="0.35">
      <c r="AD467" s="157">
        <v>161640</v>
      </c>
      <c r="AE467" s="158">
        <v>33</v>
      </c>
    </row>
    <row r="468" spans="30:31" x14ac:dyDescent="0.35">
      <c r="AD468" s="157">
        <v>161676</v>
      </c>
      <c r="AE468" s="158">
        <v>30</v>
      </c>
    </row>
    <row r="469" spans="30:31" x14ac:dyDescent="0.35">
      <c r="AD469" s="157">
        <v>161688</v>
      </c>
      <c r="AE469" s="158">
        <v>48</v>
      </c>
    </row>
    <row r="470" spans="30:31" x14ac:dyDescent="0.35">
      <c r="AD470" s="157">
        <v>161690</v>
      </c>
      <c r="AE470" s="158">
        <v>23</v>
      </c>
    </row>
    <row r="471" spans="30:31" x14ac:dyDescent="0.35">
      <c r="AD471" s="157">
        <v>161706</v>
      </c>
      <c r="AE471" s="158">
        <v>39</v>
      </c>
    </row>
    <row r="472" spans="30:31" x14ac:dyDescent="0.35">
      <c r="AD472" s="157">
        <v>161718</v>
      </c>
      <c r="AE472" s="158">
        <v>72</v>
      </c>
    </row>
    <row r="473" spans="30:31" x14ac:dyDescent="0.35">
      <c r="AD473" s="157">
        <v>161743</v>
      </c>
      <c r="AE473" s="158">
        <v>30</v>
      </c>
    </row>
    <row r="474" spans="30:31" x14ac:dyDescent="0.35">
      <c r="AD474" s="157">
        <v>161755</v>
      </c>
      <c r="AE474" s="158">
        <v>15</v>
      </c>
    </row>
    <row r="475" spans="30:31" x14ac:dyDescent="0.35">
      <c r="AD475" s="157">
        <v>161767</v>
      </c>
      <c r="AE475" s="158">
        <v>35</v>
      </c>
    </row>
    <row r="476" spans="30:31" x14ac:dyDescent="0.35">
      <c r="AD476" s="157">
        <v>161779</v>
      </c>
      <c r="AE476" s="158">
        <v>42</v>
      </c>
    </row>
    <row r="477" spans="30:31" x14ac:dyDescent="0.35">
      <c r="AD477" s="157">
        <v>161780</v>
      </c>
      <c r="AE477" s="158">
        <v>36</v>
      </c>
    </row>
    <row r="478" spans="30:31" x14ac:dyDescent="0.35">
      <c r="AD478" s="157">
        <v>161792</v>
      </c>
      <c r="AE478" s="158">
        <v>18</v>
      </c>
    </row>
    <row r="479" spans="30:31" x14ac:dyDescent="0.35">
      <c r="AD479" s="157">
        <v>161822</v>
      </c>
      <c r="AE479" s="158">
        <v>27</v>
      </c>
    </row>
    <row r="480" spans="30:31" x14ac:dyDescent="0.35">
      <c r="AD480" s="157">
        <v>161858</v>
      </c>
      <c r="AE480" s="158">
        <v>60</v>
      </c>
    </row>
    <row r="481" spans="30:31" x14ac:dyDescent="0.35">
      <c r="AD481" s="157">
        <v>161860</v>
      </c>
      <c r="AE481" s="158">
        <v>42</v>
      </c>
    </row>
    <row r="482" spans="30:31" x14ac:dyDescent="0.35">
      <c r="AD482" s="157">
        <v>161871</v>
      </c>
      <c r="AE482" s="158">
        <v>24</v>
      </c>
    </row>
    <row r="483" spans="30:31" x14ac:dyDescent="0.35">
      <c r="AD483" s="157">
        <v>161883</v>
      </c>
      <c r="AE483" s="158">
        <v>33</v>
      </c>
    </row>
    <row r="484" spans="30:31" x14ac:dyDescent="0.35">
      <c r="AD484" s="157">
        <v>161895</v>
      </c>
      <c r="AE484" s="158">
        <v>36</v>
      </c>
    </row>
    <row r="485" spans="30:31" x14ac:dyDescent="0.35">
      <c r="AD485" s="157">
        <v>161901</v>
      </c>
      <c r="AE485" s="158">
        <v>27</v>
      </c>
    </row>
    <row r="486" spans="30:31" x14ac:dyDescent="0.35">
      <c r="AD486" s="157">
        <v>161913</v>
      </c>
      <c r="AE486" s="158">
        <v>57</v>
      </c>
    </row>
    <row r="487" spans="30:31" x14ac:dyDescent="0.35">
      <c r="AD487" s="157">
        <v>161925</v>
      </c>
      <c r="AE487" s="158">
        <v>57</v>
      </c>
    </row>
    <row r="488" spans="30:31" x14ac:dyDescent="0.35">
      <c r="AD488" s="157">
        <v>161937</v>
      </c>
      <c r="AE488" s="158">
        <v>21</v>
      </c>
    </row>
    <row r="489" spans="30:31" x14ac:dyDescent="0.35">
      <c r="AD489" s="157">
        <v>161949</v>
      </c>
      <c r="AE489" s="158">
        <v>45</v>
      </c>
    </row>
    <row r="490" spans="30:31" x14ac:dyDescent="0.35">
      <c r="AD490" s="157">
        <v>161950</v>
      </c>
      <c r="AE490" s="158">
        <v>54</v>
      </c>
    </row>
    <row r="491" spans="30:31" x14ac:dyDescent="0.35">
      <c r="AD491" s="157">
        <v>161962</v>
      </c>
      <c r="AE491" s="158">
        <v>24</v>
      </c>
    </row>
    <row r="492" spans="30:31" x14ac:dyDescent="0.35">
      <c r="AD492" s="157">
        <v>161974</v>
      </c>
      <c r="AE492" s="158">
        <v>24</v>
      </c>
    </row>
    <row r="493" spans="30:31" x14ac:dyDescent="0.35">
      <c r="AD493" s="157">
        <v>161986</v>
      </c>
      <c r="AE493" s="158">
        <v>51</v>
      </c>
    </row>
    <row r="494" spans="30:31" x14ac:dyDescent="0.35">
      <c r="AD494" s="157">
        <v>161998</v>
      </c>
      <c r="AE494" s="158">
        <v>42</v>
      </c>
    </row>
    <row r="495" spans="30:31" x14ac:dyDescent="0.35">
      <c r="AD495" s="157">
        <v>162000</v>
      </c>
      <c r="AE495" s="158">
        <v>54</v>
      </c>
    </row>
    <row r="496" spans="30:31" x14ac:dyDescent="0.35">
      <c r="AD496" s="157">
        <v>162012</v>
      </c>
      <c r="AE496" s="158">
        <v>90</v>
      </c>
    </row>
    <row r="497" spans="30:31" x14ac:dyDescent="0.35">
      <c r="AD497" s="157">
        <v>162024</v>
      </c>
      <c r="AE497" s="158">
        <v>66</v>
      </c>
    </row>
    <row r="498" spans="30:31" x14ac:dyDescent="0.35">
      <c r="AD498" s="157">
        <v>162036</v>
      </c>
      <c r="AE498" s="158">
        <v>54</v>
      </c>
    </row>
    <row r="499" spans="30:31" x14ac:dyDescent="0.35">
      <c r="AD499" s="157">
        <v>170008</v>
      </c>
      <c r="AE499" s="158">
        <v>15</v>
      </c>
    </row>
    <row r="500" spans="30:31" x14ac:dyDescent="0.35">
      <c r="AD500" s="157">
        <v>170021</v>
      </c>
      <c r="AE500" s="158">
        <v>24</v>
      </c>
    </row>
    <row r="501" spans="30:31" x14ac:dyDescent="0.35">
      <c r="AD501" s="157">
        <v>170057</v>
      </c>
      <c r="AE501" s="158">
        <v>30</v>
      </c>
    </row>
    <row r="502" spans="30:31" x14ac:dyDescent="0.35">
      <c r="AD502" s="157">
        <v>170069</v>
      </c>
      <c r="AE502" s="158">
        <v>6</v>
      </c>
    </row>
    <row r="503" spans="30:31" x14ac:dyDescent="0.35">
      <c r="AD503" s="157">
        <v>170070</v>
      </c>
      <c r="AE503" s="158">
        <v>18</v>
      </c>
    </row>
    <row r="504" spans="30:31" x14ac:dyDescent="0.35">
      <c r="AD504" s="157">
        <v>170082</v>
      </c>
      <c r="AE504" s="158">
        <v>11</v>
      </c>
    </row>
    <row r="505" spans="30:31" x14ac:dyDescent="0.35">
      <c r="AD505" s="157">
        <v>170094</v>
      </c>
      <c r="AE505" s="158">
        <v>30</v>
      </c>
    </row>
    <row r="506" spans="30:31" x14ac:dyDescent="0.35">
      <c r="AD506" s="157">
        <v>170100</v>
      </c>
      <c r="AE506" s="158">
        <v>3</v>
      </c>
    </row>
    <row r="507" spans="30:31" x14ac:dyDescent="0.35">
      <c r="AD507" s="157">
        <v>170112</v>
      </c>
      <c r="AE507" s="158">
        <v>15</v>
      </c>
    </row>
    <row r="508" spans="30:31" x14ac:dyDescent="0.35">
      <c r="AD508" s="157">
        <v>170124</v>
      </c>
      <c r="AE508" s="158">
        <v>12</v>
      </c>
    </row>
    <row r="509" spans="30:31" x14ac:dyDescent="0.35">
      <c r="AD509" s="157">
        <v>170136</v>
      </c>
      <c r="AE509" s="158">
        <v>21</v>
      </c>
    </row>
    <row r="510" spans="30:31" x14ac:dyDescent="0.35">
      <c r="AD510" s="157">
        <v>170148</v>
      </c>
      <c r="AE510" s="158">
        <v>21</v>
      </c>
    </row>
    <row r="511" spans="30:31" x14ac:dyDescent="0.35">
      <c r="AD511" s="157">
        <v>170150</v>
      </c>
      <c r="AE511" s="158">
        <v>12</v>
      </c>
    </row>
    <row r="512" spans="30:31" x14ac:dyDescent="0.35">
      <c r="AD512" s="157">
        <v>170161</v>
      </c>
      <c r="AE512" s="158">
        <v>6</v>
      </c>
    </row>
    <row r="513" spans="30:31" x14ac:dyDescent="0.35">
      <c r="AD513" s="157">
        <v>170173</v>
      </c>
      <c r="AE513" s="158">
        <v>9</v>
      </c>
    </row>
    <row r="514" spans="30:31" x14ac:dyDescent="0.35">
      <c r="AD514" s="157">
        <v>170185</v>
      </c>
      <c r="AE514" s="158">
        <v>24</v>
      </c>
    </row>
    <row r="515" spans="30:31" x14ac:dyDescent="0.35">
      <c r="AD515" s="157">
        <v>170215</v>
      </c>
      <c r="AE515" s="158">
        <v>15</v>
      </c>
    </row>
    <row r="516" spans="30:31" x14ac:dyDescent="0.35">
      <c r="AD516" s="157">
        <v>170227</v>
      </c>
      <c r="AE516" s="158">
        <v>12</v>
      </c>
    </row>
    <row r="517" spans="30:31" x14ac:dyDescent="0.35">
      <c r="AD517" s="157">
        <v>170239</v>
      </c>
      <c r="AE517" s="158">
        <v>32</v>
      </c>
    </row>
    <row r="518" spans="30:31" x14ac:dyDescent="0.35">
      <c r="AD518" s="157">
        <v>170240</v>
      </c>
      <c r="AE518" s="158">
        <v>21</v>
      </c>
    </row>
    <row r="519" spans="30:31" x14ac:dyDescent="0.35">
      <c r="AD519" s="157">
        <v>170264</v>
      </c>
      <c r="AE519" s="158">
        <v>15</v>
      </c>
    </row>
    <row r="520" spans="30:31" x14ac:dyDescent="0.35">
      <c r="AD520" s="157">
        <v>170306</v>
      </c>
      <c r="AE520" s="158">
        <v>17</v>
      </c>
    </row>
    <row r="521" spans="30:31" x14ac:dyDescent="0.35">
      <c r="AD521" s="157">
        <v>170318</v>
      </c>
      <c r="AE521" s="158">
        <v>57</v>
      </c>
    </row>
    <row r="522" spans="30:31" x14ac:dyDescent="0.35">
      <c r="AD522" s="157">
        <v>170320</v>
      </c>
      <c r="AE522" s="158">
        <v>21</v>
      </c>
    </row>
    <row r="523" spans="30:31" x14ac:dyDescent="0.35">
      <c r="AD523" s="157">
        <v>170331</v>
      </c>
      <c r="AE523" s="158">
        <v>42</v>
      </c>
    </row>
    <row r="524" spans="30:31" x14ac:dyDescent="0.35">
      <c r="AD524" s="157">
        <v>170355</v>
      </c>
      <c r="AE524" s="158">
        <v>27</v>
      </c>
    </row>
    <row r="525" spans="30:31" x14ac:dyDescent="0.35">
      <c r="AD525" s="157">
        <v>170367</v>
      </c>
      <c r="AE525" s="158">
        <v>27</v>
      </c>
    </row>
    <row r="526" spans="30:31" x14ac:dyDescent="0.35">
      <c r="AD526" s="157">
        <v>170379</v>
      </c>
      <c r="AE526" s="158">
        <v>21</v>
      </c>
    </row>
    <row r="527" spans="30:31" x14ac:dyDescent="0.35">
      <c r="AD527" s="157">
        <v>170392</v>
      </c>
      <c r="AE527" s="158">
        <v>9</v>
      </c>
    </row>
    <row r="528" spans="30:31" x14ac:dyDescent="0.35">
      <c r="AD528" s="157">
        <v>170409</v>
      </c>
      <c r="AE528" s="158">
        <v>21</v>
      </c>
    </row>
    <row r="529" spans="30:31" x14ac:dyDescent="0.35">
      <c r="AD529" s="157">
        <v>170434</v>
      </c>
      <c r="AE529" s="158">
        <v>54</v>
      </c>
    </row>
    <row r="530" spans="30:31" x14ac:dyDescent="0.35">
      <c r="AD530" s="157">
        <v>170458</v>
      </c>
      <c r="AE530" s="158">
        <v>45</v>
      </c>
    </row>
    <row r="531" spans="30:31" x14ac:dyDescent="0.35">
      <c r="AD531" s="157">
        <v>170460</v>
      </c>
      <c r="AE531" s="158">
        <v>9</v>
      </c>
    </row>
    <row r="532" spans="30:31" x14ac:dyDescent="0.35">
      <c r="AD532" s="157">
        <v>170471</v>
      </c>
      <c r="AE532" s="158">
        <v>21</v>
      </c>
    </row>
    <row r="533" spans="30:31" x14ac:dyDescent="0.35">
      <c r="AD533" s="157">
        <v>170501</v>
      </c>
      <c r="AE533" s="158">
        <v>24</v>
      </c>
    </row>
    <row r="534" spans="30:31" x14ac:dyDescent="0.35">
      <c r="AD534" s="157">
        <v>170513</v>
      </c>
      <c r="AE534" s="158">
        <v>18</v>
      </c>
    </row>
    <row r="535" spans="30:31" x14ac:dyDescent="0.35">
      <c r="AD535" s="157">
        <v>170525</v>
      </c>
      <c r="AE535" s="158">
        <v>18</v>
      </c>
    </row>
    <row r="536" spans="30:31" x14ac:dyDescent="0.35">
      <c r="AD536" s="157">
        <v>170537</v>
      </c>
      <c r="AE536" s="158">
        <v>27</v>
      </c>
    </row>
    <row r="537" spans="30:31" x14ac:dyDescent="0.35">
      <c r="AD537" s="157">
        <v>170549</v>
      </c>
      <c r="AE537" s="158">
        <v>24</v>
      </c>
    </row>
    <row r="538" spans="30:31" x14ac:dyDescent="0.35">
      <c r="AD538" s="157">
        <v>170550</v>
      </c>
      <c r="AE538" s="158">
        <v>39</v>
      </c>
    </row>
    <row r="539" spans="30:31" x14ac:dyDescent="0.35">
      <c r="AD539" s="157">
        <v>170562</v>
      </c>
      <c r="AE539" s="158">
        <v>42</v>
      </c>
    </row>
    <row r="540" spans="30:31" x14ac:dyDescent="0.35">
      <c r="AD540" s="157">
        <v>170574</v>
      </c>
      <c r="AE540" s="158">
        <v>15</v>
      </c>
    </row>
    <row r="541" spans="30:31" x14ac:dyDescent="0.35">
      <c r="AD541" s="157">
        <v>170586</v>
      </c>
      <c r="AE541" s="158">
        <v>36</v>
      </c>
    </row>
    <row r="542" spans="30:31" x14ac:dyDescent="0.35">
      <c r="AD542" s="157">
        <v>170598</v>
      </c>
      <c r="AE542" s="158">
        <v>45</v>
      </c>
    </row>
    <row r="543" spans="30:31" x14ac:dyDescent="0.35">
      <c r="AD543" s="157">
        <v>170604</v>
      </c>
      <c r="AE543" s="158">
        <v>14</v>
      </c>
    </row>
    <row r="544" spans="30:31" x14ac:dyDescent="0.35">
      <c r="AD544" s="157">
        <v>170616</v>
      </c>
      <c r="AE544" s="158">
        <v>15</v>
      </c>
    </row>
    <row r="545" spans="30:31" x14ac:dyDescent="0.35">
      <c r="AD545" s="157">
        <v>170628</v>
      </c>
      <c r="AE545" s="158">
        <v>63</v>
      </c>
    </row>
    <row r="546" spans="30:31" x14ac:dyDescent="0.35">
      <c r="AD546" s="157">
        <v>170630</v>
      </c>
      <c r="AE546" s="158">
        <v>27</v>
      </c>
    </row>
    <row r="547" spans="30:31" x14ac:dyDescent="0.35">
      <c r="AD547" s="157">
        <v>170641</v>
      </c>
      <c r="AE547" s="158">
        <v>6</v>
      </c>
    </row>
    <row r="548" spans="30:31" x14ac:dyDescent="0.35">
      <c r="AD548" s="157">
        <v>170653</v>
      </c>
      <c r="AE548" s="158">
        <v>48</v>
      </c>
    </row>
    <row r="549" spans="30:31" x14ac:dyDescent="0.35">
      <c r="AD549" s="157">
        <v>170665</v>
      </c>
      <c r="AE549" s="158">
        <v>24</v>
      </c>
    </row>
    <row r="550" spans="30:31" x14ac:dyDescent="0.35">
      <c r="AD550" s="157">
        <v>170677</v>
      </c>
      <c r="AE550" s="158">
        <v>42</v>
      </c>
    </row>
    <row r="551" spans="30:31" x14ac:dyDescent="0.35">
      <c r="AD551" s="157">
        <v>170689</v>
      </c>
      <c r="AE551" s="158">
        <v>15</v>
      </c>
    </row>
    <row r="552" spans="30:31" x14ac:dyDescent="0.35">
      <c r="AD552" s="157">
        <v>170690</v>
      </c>
      <c r="AE552" s="158">
        <v>15</v>
      </c>
    </row>
    <row r="553" spans="30:31" x14ac:dyDescent="0.35">
      <c r="AD553" s="157">
        <v>170707</v>
      </c>
      <c r="AE553" s="158">
        <v>21</v>
      </c>
    </row>
    <row r="554" spans="30:31" x14ac:dyDescent="0.35">
      <c r="AD554" s="157">
        <v>170719</v>
      </c>
      <c r="AE554" s="158">
        <v>18</v>
      </c>
    </row>
    <row r="555" spans="30:31" x14ac:dyDescent="0.35">
      <c r="AD555" s="157">
        <v>170720</v>
      </c>
      <c r="AE555" s="158">
        <v>18</v>
      </c>
    </row>
    <row r="556" spans="30:31" x14ac:dyDescent="0.35">
      <c r="AD556" s="157">
        <v>170732</v>
      </c>
      <c r="AE556" s="158">
        <v>24</v>
      </c>
    </row>
    <row r="557" spans="30:31" x14ac:dyDescent="0.35">
      <c r="AD557" s="157">
        <v>170744</v>
      </c>
      <c r="AE557" s="158">
        <v>42</v>
      </c>
    </row>
    <row r="558" spans="30:31" x14ac:dyDescent="0.35">
      <c r="AD558" s="157">
        <v>170768</v>
      </c>
      <c r="AE558" s="158">
        <v>21</v>
      </c>
    </row>
    <row r="559" spans="30:31" x14ac:dyDescent="0.35">
      <c r="AD559" s="157">
        <v>170770</v>
      </c>
      <c r="AE559" s="158">
        <v>27</v>
      </c>
    </row>
    <row r="560" spans="30:31" x14ac:dyDescent="0.35">
      <c r="AD560" s="157">
        <v>170781</v>
      </c>
      <c r="AE560" s="158">
        <v>69</v>
      </c>
    </row>
    <row r="561" spans="30:31" x14ac:dyDescent="0.35">
      <c r="AD561" s="157">
        <v>170793</v>
      </c>
      <c r="AE561" s="158">
        <v>12</v>
      </c>
    </row>
    <row r="562" spans="30:31" x14ac:dyDescent="0.35">
      <c r="AD562" s="157">
        <v>170800</v>
      </c>
      <c r="AE562" s="158">
        <v>33</v>
      </c>
    </row>
    <row r="563" spans="30:31" x14ac:dyDescent="0.35">
      <c r="AD563" s="157">
        <v>170811</v>
      </c>
      <c r="AE563" s="158">
        <v>9</v>
      </c>
    </row>
    <row r="564" spans="30:31" x14ac:dyDescent="0.35">
      <c r="AD564" s="157">
        <v>170823</v>
      </c>
      <c r="AE564" s="158">
        <v>45</v>
      </c>
    </row>
    <row r="565" spans="30:31" x14ac:dyDescent="0.35">
      <c r="AD565" s="157">
        <v>170835</v>
      </c>
      <c r="AE565" s="158">
        <v>30</v>
      </c>
    </row>
    <row r="566" spans="30:31" x14ac:dyDescent="0.35">
      <c r="AD566" s="157">
        <v>170847</v>
      </c>
      <c r="AE566" s="158">
        <v>15</v>
      </c>
    </row>
    <row r="567" spans="30:31" x14ac:dyDescent="0.35">
      <c r="AD567" s="157">
        <v>170859</v>
      </c>
      <c r="AE567" s="158">
        <v>12</v>
      </c>
    </row>
    <row r="568" spans="30:31" x14ac:dyDescent="0.35">
      <c r="AD568" s="157">
        <v>170860</v>
      </c>
      <c r="AE568" s="158">
        <v>15</v>
      </c>
    </row>
    <row r="569" spans="30:31" x14ac:dyDescent="0.35">
      <c r="AD569" s="157">
        <v>170872</v>
      </c>
      <c r="AE569" s="158">
        <v>36</v>
      </c>
    </row>
    <row r="570" spans="30:31" x14ac:dyDescent="0.35">
      <c r="AD570" s="157">
        <v>170884</v>
      </c>
      <c r="AE570" s="158">
        <v>33</v>
      </c>
    </row>
    <row r="571" spans="30:31" x14ac:dyDescent="0.35">
      <c r="AD571" s="157">
        <v>170896</v>
      </c>
      <c r="AE571" s="158">
        <v>15</v>
      </c>
    </row>
    <row r="572" spans="30:31" x14ac:dyDescent="0.35">
      <c r="AD572" s="157">
        <v>170902</v>
      </c>
      <c r="AE572" s="158">
        <v>24</v>
      </c>
    </row>
    <row r="573" spans="30:31" x14ac:dyDescent="0.35">
      <c r="AD573" s="157">
        <v>170914</v>
      </c>
      <c r="AE573" s="158">
        <v>48</v>
      </c>
    </row>
    <row r="574" spans="30:31" x14ac:dyDescent="0.35">
      <c r="AD574" s="157">
        <v>170926</v>
      </c>
      <c r="AE574" s="158">
        <v>45</v>
      </c>
    </row>
    <row r="575" spans="30:31" x14ac:dyDescent="0.35">
      <c r="AD575" s="157">
        <v>170938</v>
      </c>
      <c r="AE575" s="158">
        <v>30</v>
      </c>
    </row>
    <row r="576" spans="30:31" x14ac:dyDescent="0.35">
      <c r="AD576" s="157">
        <v>170940</v>
      </c>
      <c r="AE576" s="158">
        <v>27</v>
      </c>
    </row>
    <row r="577" spans="30:31" x14ac:dyDescent="0.35">
      <c r="AD577" s="157">
        <v>170951</v>
      </c>
      <c r="AE577" s="158">
        <v>18</v>
      </c>
    </row>
    <row r="578" spans="30:31" x14ac:dyDescent="0.35">
      <c r="AD578" s="157">
        <v>170963</v>
      </c>
      <c r="AE578" s="158">
        <v>34</v>
      </c>
    </row>
    <row r="579" spans="30:31" x14ac:dyDescent="0.35">
      <c r="AD579" s="157">
        <v>170987</v>
      </c>
      <c r="AE579" s="158">
        <v>27</v>
      </c>
    </row>
    <row r="580" spans="30:31" x14ac:dyDescent="0.35">
      <c r="AD580" s="157">
        <v>171013</v>
      </c>
      <c r="AE580" s="158">
        <v>12</v>
      </c>
    </row>
    <row r="581" spans="30:31" x14ac:dyDescent="0.35">
      <c r="AD581" s="157">
        <v>171025</v>
      </c>
      <c r="AE581" s="158">
        <v>54</v>
      </c>
    </row>
    <row r="582" spans="30:31" x14ac:dyDescent="0.35">
      <c r="AD582" s="157">
        <v>171037</v>
      </c>
      <c r="AE582" s="158">
        <v>33</v>
      </c>
    </row>
    <row r="583" spans="30:31" x14ac:dyDescent="0.35">
      <c r="AD583" s="157">
        <v>171049</v>
      </c>
      <c r="AE583" s="158">
        <v>21</v>
      </c>
    </row>
    <row r="584" spans="30:31" x14ac:dyDescent="0.35">
      <c r="AD584" s="157">
        <v>171050</v>
      </c>
      <c r="AE584" s="158">
        <v>24</v>
      </c>
    </row>
    <row r="585" spans="30:31" x14ac:dyDescent="0.35">
      <c r="AD585" s="157">
        <v>171062</v>
      </c>
      <c r="AE585" s="158">
        <v>36</v>
      </c>
    </row>
    <row r="586" spans="30:31" x14ac:dyDescent="0.35">
      <c r="AD586" s="157">
        <v>171074</v>
      </c>
      <c r="AE586" s="158">
        <v>24</v>
      </c>
    </row>
    <row r="587" spans="30:31" x14ac:dyDescent="0.35">
      <c r="AD587" s="157">
        <v>171086</v>
      </c>
      <c r="AE587" s="158">
        <v>36</v>
      </c>
    </row>
    <row r="588" spans="30:31" x14ac:dyDescent="0.35">
      <c r="AD588" s="157">
        <v>171098</v>
      </c>
      <c r="AE588" s="158">
        <v>39</v>
      </c>
    </row>
    <row r="589" spans="30:31" x14ac:dyDescent="0.35">
      <c r="AD589" s="157">
        <v>171104</v>
      </c>
      <c r="AE589" s="158">
        <v>24</v>
      </c>
    </row>
    <row r="590" spans="30:31" x14ac:dyDescent="0.35">
      <c r="AD590" s="157">
        <v>171116</v>
      </c>
      <c r="AE590" s="158">
        <v>24</v>
      </c>
    </row>
    <row r="591" spans="30:31" x14ac:dyDescent="0.35">
      <c r="AD591" s="157">
        <v>171128</v>
      </c>
      <c r="AE591" s="158">
        <v>36</v>
      </c>
    </row>
    <row r="592" spans="30:31" x14ac:dyDescent="0.35">
      <c r="AD592" s="157">
        <v>171130</v>
      </c>
      <c r="AE592" s="158">
        <v>30</v>
      </c>
    </row>
    <row r="593" spans="30:31" x14ac:dyDescent="0.35">
      <c r="AD593" s="157">
        <v>171141</v>
      </c>
      <c r="AE593" s="158">
        <v>45</v>
      </c>
    </row>
    <row r="594" spans="30:31" x14ac:dyDescent="0.35">
      <c r="AD594" s="157">
        <v>171153</v>
      </c>
      <c r="AE594" s="158">
        <v>30</v>
      </c>
    </row>
    <row r="595" spans="30:31" x14ac:dyDescent="0.35">
      <c r="AD595" s="157">
        <v>171165</v>
      </c>
      <c r="AE595" s="158">
        <v>12</v>
      </c>
    </row>
    <row r="596" spans="30:31" x14ac:dyDescent="0.35">
      <c r="AD596" s="157">
        <v>171177</v>
      </c>
      <c r="AE596" s="158">
        <v>30</v>
      </c>
    </row>
    <row r="597" spans="30:31" x14ac:dyDescent="0.35">
      <c r="AD597" s="157">
        <v>171189</v>
      </c>
      <c r="AE597" s="158">
        <v>15</v>
      </c>
    </row>
    <row r="598" spans="30:31" x14ac:dyDescent="0.35">
      <c r="AD598" s="157">
        <v>171190</v>
      </c>
      <c r="AE598" s="158">
        <v>30</v>
      </c>
    </row>
    <row r="599" spans="30:31" x14ac:dyDescent="0.35">
      <c r="AD599" s="157">
        <v>171207</v>
      </c>
      <c r="AE599" s="158">
        <v>54</v>
      </c>
    </row>
    <row r="600" spans="30:31" x14ac:dyDescent="0.35">
      <c r="AD600" s="157">
        <v>171219</v>
      </c>
      <c r="AE600" s="158">
        <v>45</v>
      </c>
    </row>
    <row r="601" spans="30:31" x14ac:dyDescent="0.35">
      <c r="AD601" s="157">
        <v>171220</v>
      </c>
      <c r="AE601" s="158">
        <v>18</v>
      </c>
    </row>
    <row r="602" spans="30:31" x14ac:dyDescent="0.35">
      <c r="AD602" s="157">
        <v>171232</v>
      </c>
      <c r="AE602" s="158">
        <v>9</v>
      </c>
    </row>
    <row r="603" spans="30:31" x14ac:dyDescent="0.35">
      <c r="AD603" s="157">
        <v>171244</v>
      </c>
      <c r="AE603" s="158">
        <v>15</v>
      </c>
    </row>
    <row r="604" spans="30:31" x14ac:dyDescent="0.35">
      <c r="AD604" s="157">
        <v>171256</v>
      </c>
      <c r="AE604" s="158">
        <v>33</v>
      </c>
    </row>
    <row r="605" spans="30:31" x14ac:dyDescent="0.35">
      <c r="AD605" s="157">
        <v>171268</v>
      </c>
      <c r="AE605" s="158">
        <v>36</v>
      </c>
    </row>
    <row r="606" spans="30:31" x14ac:dyDescent="0.35">
      <c r="AD606" s="157">
        <v>171270</v>
      </c>
      <c r="AE606" s="158">
        <v>21</v>
      </c>
    </row>
    <row r="607" spans="30:31" x14ac:dyDescent="0.35">
      <c r="AD607" s="157">
        <v>171281</v>
      </c>
      <c r="AE607" s="158">
        <v>51</v>
      </c>
    </row>
    <row r="608" spans="30:31" x14ac:dyDescent="0.35">
      <c r="AD608" s="157">
        <v>171293</v>
      </c>
      <c r="AE608" s="158">
        <v>30</v>
      </c>
    </row>
    <row r="609" spans="30:31" x14ac:dyDescent="0.35">
      <c r="AD609" s="157">
        <v>171300</v>
      </c>
      <c r="AE609" s="158">
        <v>12</v>
      </c>
    </row>
    <row r="610" spans="30:31" x14ac:dyDescent="0.35">
      <c r="AD610" s="157">
        <v>171311</v>
      </c>
      <c r="AE610" s="158">
        <v>27</v>
      </c>
    </row>
    <row r="611" spans="30:31" x14ac:dyDescent="0.35">
      <c r="AD611" s="157">
        <v>171323</v>
      </c>
      <c r="AE611" s="158">
        <v>51</v>
      </c>
    </row>
    <row r="612" spans="30:31" x14ac:dyDescent="0.35">
      <c r="AD612" s="157">
        <v>171335</v>
      </c>
      <c r="AE612" s="158">
        <v>22</v>
      </c>
    </row>
    <row r="613" spans="30:31" x14ac:dyDescent="0.35">
      <c r="AD613" s="157">
        <v>171347</v>
      </c>
      <c r="AE613" s="158">
        <v>36</v>
      </c>
    </row>
    <row r="614" spans="30:31" x14ac:dyDescent="0.35">
      <c r="AD614" s="157">
        <v>171359</v>
      </c>
      <c r="AE614" s="158">
        <v>15</v>
      </c>
    </row>
    <row r="615" spans="30:31" x14ac:dyDescent="0.35">
      <c r="AD615" s="157">
        <v>171360</v>
      </c>
      <c r="AE615" s="158">
        <v>11</v>
      </c>
    </row>
    <row r="616" spans="30:31" x14ac:dyDescent="0.35">
      <c r="AD616" s="157">
        <v>171372</v>
      </c>
      <c r="AE616" s="158">
        <v>24</v>
      </c>
    </row>
    <row r="617" spans="30:31" x14ac:dyDescent="0.35">
      <c r="AD617" s="157">
        <v>171384</v>
      </c>
      <c r="AE617" s="158">
        <v>45</v>
      </c>
    </row>
    <row r="618" spans="30:31" x14ac:dyDescent="0.35">
      <c r="AD618" s="157">
        <v>171396</v>
      </c>
      <c r="AE618" s="158">
        <v>12</v>
      </c>
    </row>
    <row r="619" spans="30:31" x14ac:dyDescent="0.35">
      <c r="AD619" s="157">
        <v>171402</v>
      </c>
      <c r="AE619" s="158">
        <v>9</v>
      </c>
    </row>
    <row r="620" spans="30:31" x14ac:dyDescent="0.35">
      <c r="AD620" s="157">
        <v>171414</v>
      </c>
      <c r="AE620" s="158">
        <v>15</v>
      </c>
    </row>
    <row r="621" spans="30:31" x14ac:dyDescent="0.35">
      <c r="AD621" s="157">
        <v>171438</v>
      </c>
      <c r="AE621" s="158">
        <v>33</v>
      </c>
    </row>
    <row r="622" spans="30:31" x14ac:dyDescent="0.35">
      <c r="AD622" s="157">
        <v>171451</v>
      </c>
      <c r="AE622" s="158">
        <v>39</v>
      </c>
    </row>
    <row r="623" spans="30:31" x14ac:dyDescent="0.35">
      <c r="AD623" s="157">
        <v>171463</v>
      </c>
      <c r="AE623" s="158">
        <v>27</v>
      </c>
    </row>
    <row r="624" spans="30:31" x14ac:dyDescent="0.35">
      <c r="AD624" s="157">
        <v>171475</v>
      </c>
      <c r="AE624" s="158">
        <v>21</v>
      </c>
    </row>
    <row r="625" spans="30:31" x14ac:dyDescent="0.35">
      <c r="AD625" s="157">
        <v>171487</v>
      </c>
      <c r="AE625" s="158">
        <v>33</v>
      </c>
    </row>
    <row r="626" spans="30:31" x14ac:dyDescent="0.35">
      <c r="AD626" s="157">
        <v>171499</v>
      </c>
      <c r="AE626" s="158">
        <v>18</v>
      </c>
    </row>
    <row r="627" spans="30:31" x14ac:dyDescent="0.35">
      <c r="AD627" s="157">
        <v>171505</v>
      </c>
      <c r="AE627" s="158">
        <v>18</v>
      </c>
    </row>
    <row r="628" spans="30:31" x14ac:dyDescent="0.35">
      <c r="AD628" s="157">
        <v>171517</v>
      </c>
      <c r="AE628" s="158">
        <v>30</v>
      </c>
    </row>
    <row r="629" spans="30:31" x14ac:dyDescent="0.35">
      <c r="AD629" s="157">
        <v>171530</v>
      </c>
      <c r="AE629" s="158">
        <v>33</v>
      </c>
    </row>
    <row r="630" spans="30:31" x14ac:dyDescent="0.35">
      <c r="AD630" s="157">
        <v>171554</v>
      </c>
      <c r="AE630" s="158">
        <v>24</v>
      </c>
    </row>
    <row r="631" spans="30:31" x14ac:dyDescent="0.35">
      <c r="AD631" s="157">
        <v>171578</v>
      </c>
      <c r="AE631" s="158">
        <v>15</v>
      </c>
    </row>
    <row r="632" spans="30:31" x14ac:dyDescent="0.35">
      <c r="AD632" s="157">
        <v>171580</v>
      </c>
      <c r="AE632" s="158">
        <v>15</v>
      </c>
    </row>
    <row r="633" spans="30:31" x14ac:dyDescent="0.35">
      <c r="AD633" s="157">
        <v>171591</v>
      </c>
      <c r="AE633" s="158">
        <v>27</v>
      </c>
    </row>
    <row r="634" spans="30:31" x14ac:dyDescent="0.35">
      <c r="AD634" s="157">
        <v>171608</v>
      </c>
      <c r="AE634" s="158">
        <v>51</v>
      </c>
    </row>
    <row r="635" spans="30:31" x14ac:dyDescent="0.35">
      <c r="AD635" s="157">
        <v>171669</v>
      </c>
      <c r="AE635" s="158">
        <v>27</v>
      </c>
    </row>
    <row r="636" spans="30:31" x14ac:dyDescent="0.35">
      <c r="AD636" s="157">
        <v>171670</v>
      </c>
      <c r="AE636" s="158">
        <v>23</v>
      </c>
    </row>
    <row r="637" spans="30:31" x14ac:dyDescent="0.35">
      <c r="AD637" s="157">
        <v>171682</v>
      </c>
      <c r="AE637" s="158">
        <v>15</v>
      </c>
    </row>
    <row r="638" spans="30:31" x14ac:dyDescent="0.35">
      <c r="AD638" s="157">
        <v>171700</v>
      </c>
      <c r="AE638" s="158">
        <v>21</v>
      </c>
    </row>
    <row r="639" spans="30:31" x14ac:dyDescent="0.35">
      <c r="AD639" s="157">
        <v>171712</v>
      </c>
      <c r="AE639" s="158">
        <v>39</v>
      </c>
    </row>
    <row r="640" spans="30:31" x14ac:dyDescent="0.35">
      <c r="AD640" s="157">
        <v>171724</v>
      </c>
      <c r="AE640" s="158">
        <v>9</v>
      </c>
    </row>
    <row r="641" spans="30:31" x14ac:dyDescent="0.35">
      <c r="AD641" s="157">
        <v>171736</v>
      </c>
      <c r="AE641" s="158">
        <v>12</v>
      </c>
    </row>
    <row r="642" spans="30:31" x14ac:dyDescent="0.35">
      <c r="AD642" s="157">
        <v>171748</v>
      </c>
      <c r="AE642" s="158">
        <v>33</v>
      </c>
    </row>
    <row r="643" spans="30:31" x14ac:dyDescent="0.35">
      <c r="AD643" s="157">
        <v>171750</v>
      </c>
      <c r="AE643" s="158">
        <v>27</v>
      </c>
    </row>
    <row r="644" spans="30:31" x14ac:dyDescent="0.35">
      <c r="AD644" s="157">
        <v>171761</v>
      </c>
      <c r="AE644" s="158">
        <v>33</v>
      </c>
    </row>
    <row r="645" spans="30:31" x14ac:dyDescent="0.35">
      <c r="AD645" s="157">
        <v>171773</v>
      </c>
      <c r="AE645" s="158">
        <v>48</v>
      </c>
    </row>
    <row r="646" spans="30:31" x14ac:dyDescent="0.35">
      <c r="AD646" s="157">
        <v>171785</v>
      </c>
      <c r="AE646" s="158">
        <v>21</v>
      </c>
    </row>
    <row r="647" spans="30:31" x14ac:dyDescent="0.35">
      <c r="AD647" s="157">
        <v>171797</v>
      </c>
      <c r="AE647" s="158">
        <v>24</v>
      </c>
    </row>
    <row r="648" spans="30:31" x14ac:dyDescent="0.35">
      <c r="AD648" s="157">
        <v>171803</v>
      </c>
      <c r="AE648" s="158">
        <v>6</v>
      </c>
    </row>
    <row r="649" spans="30:31" x14ac:dyDescent="0.35">
      <c r="AD649" s="157">
        <v>171815</v>
      </c>
      <c r="AE649" s="158">
        <v>9</v>
      </c>
    </row>
    <row r="650" spans="30:31" x14ac:dyDescent="0.35">
      <c r="AD650" s="157">
        <v>171827</v>
      </c>
      <c r="AE650" s="158">
        <v>48</v>
      </c>
    </row>
    <row r="651" spans="30:31" x14ac:dyDescent="0.35">
      <c r="AD651" s="157">
        <v>171839</v>
      </c>
      <c r="AE651" s="158">
        <v>9</v>
      </c>
    </row>
    <row r="652" spans="30:31" x14ac:dyDescent="0.35">
      <c r="AD652" s="157">
        <v>171840</v>
      </c>
      <c r="AE652" s="158">
        <v>24</v>
      </c>
    </row>
    <row r="653" spans="30:31" x14ac:dyDescent="0.35">
      <c r="AD653" s="157">
        <v>171852</v>
      </c>
      <c r="AE653" s="158">
        <v>24</v>
      </c>
    </row>
    <row r="654" spans="30:31" x14ac:dyDescent="0.35">
      <c r="AD654" s="157">
        <v>171864</v>
      </c>
      <c r="AE654" s="158">
        <v>36</v>
      </c>
    </row>
    <row r="655" spans="30:31" x14ac:dyDescent="0.35">
      <c r="AD655" s="157">
        <v>171876</v>
      </c>
      <c r="AE655" s="158">
        <v>45</v>
      </c>
    </row>
    <row r="656" spans="30:31" x14ac:dyDescent="0.35">
      <c r="AD656" s="157">
        <v>171888</v>
      </c>
      <c r="AE656" s="158">
        <v>36</v>
      </c>
    </row>
    <row r="657" spans="30:31" x14ac:dyDescent="0.35">
      <c r="AD657" s="157">
        <v>171890</v>
      </c>
      <c r="AE657" s="158">
        <v>21</v>
      </c>
    </row>
    <row r="658" spans="30:31" x14ac:dyDescent="0.35">
      <c r="AD658" s="157">
        <v>171906</v>
      </c>
      <c r="AE658" s="158">
        <v>36</v>
      </c>
    </row>
    <row r="659" spans="30:31" x14ac:dyDescent="0.35">
      <c r="AD659" s="157">
        <v>171918</v>
      </c>
      <c r="AE659" s="158">
        <v>27</v>
      </c>
    </row>
    <row r="660" spans="30:31" x14ac:dyDescent="0.35">
      <c r="AD660" s="157">
        <v>171920</v>
      </c>
      <c r="AE660" s="158">
        <v>57</v>
      </c>
    </row>
    <row r="661" spans="30:31" x14ac:dyDescent="0.35">
      <c r="AD661" s="157">
        <v>171943</v>
      </c>
      <c r="AE661" s="158">
        <v>24</v>
      </c>
    </row>
    <row r="662" spans="30:31" x14ac:dyDescent="0.35">
      <c r="AD662" s="157">
        <v>171955</v>
      </c>
      <c r="AE662" s="158">
        <v>48</v>
      </c>
    </row>
    <row r="663" spans="30:31" x14ac:dyDescent="0.35">
      <c r="AD663" s="157">
        <v>171967</v>
      </c>
      <c r="AE663" s="158">
        <v>22</v>
      </c>
    </row>
    <row r="664" spans="30:31" x14ac:dyDescent="0.35">
      <c r="AD664" s="157">
        <v>171979</v>
      </c>
      <c r="AE664" s="158">
        <v>30</v>
      </c>
    </row>
    <row r="665" spans="30:31" x14ac:dyDescent="0.35">
      <c r="AD665" s="157">
        <v>171980</v>
      </c>
      <c r="AE665" s="158">
        <v>30</v>
      </c>
    </row>
    <row r="666" spans="30:31" x14ac:dyDescent="0.35">
      <c r="AD666" s="157">
        <v>171992</v>
      </c>
      <c r="AE666" s="158">
        <v>18</v>
      </c>
    </row>
    <row r="667" spans="30:31" x14ac:dyDescent="0.35">
      <c r="AD667" s="157">
        <v>172029</v>
      </c>
      <c r="AE667" s="158">
        <v>42</v>
      </c>
    </row>
    <row r="668" spans="30:31" x14ac:dyDescent="0.35">
      <c r="AD668" s="157">
        <v>172030</v>
      </c>
      <c r="AE668" s="158">
        <v>18</v>
      </c>
    </row>
    <row r="669" spans="30:31" x14ac:dyDescent="0.35">
      <c r="AD669" s="157">
        <v>172042</v>
      </c>
      <c r="AE669" s="158">
        <v>39</v>
      </c>
    </row>
    <row r="670" spans="30:31" x14ac:dyDescent="0.35">
      <c r="AD670" s="157">
        <v>172054</v>
      </c>
      <c r="AE670" s="158">
        <v>27</v>
      </c>
    </row>
    <row r="671" spans="30:31" x14ac:dyDescent="0.35">
      <c r="AD671" s="157">
        <v>172066</v>
      </c>
      <c r="AE671" s="158">
        <v>33</v>
      </c>
    </row>
    <row r="672" spans="30:31" x14ac:dyDescent="0.35">
      <c r="AD672" s="157">
        <v>172078</v>
      </c>
      <c r="AE672" s="158">
        <v>24</v>
      </c>
    </row>
    <row r="673" spans="30:31" x14ac:dyDescent="0.35">
      <c r="AD673" s="157">
        <v>172080</v>
      </c>
      <c r="AE673" s="158">
        <v>30</v>
      </c>
    </row>
    <row r="674" spans="30:31" x14ac:dyDescent="0.35">
      <c r="AD674" s="157">
        <v>172091</v>
      </c>
      <c r="AE674" s="158">
        <v>36</v>
      </c>
    </row>
    <row r="675" spans="30:31" x14ac:dyDescent="0.35">
      <c r="AD675" s="157">
        <v>172108</v>
      </c>
      <c r="AE675" s="158">
        <v>12</v>
      </c>
    </row>
    <row r="676" spans="30:31" x14ac:dyDescent="0.35">
      <c r="AD676" s="157">
        <v>172110</v>
      </c>
      <c r="AE676" s="158">
        <v>36</v>
      </c>
    </row>
    <row r="677" spans="30:31" x14ac:dyDescent="0.35">
      <c r="AD677" s="157">
        <v>172121</v>
      </c>
      <c r="AE677" s="158">
        <v>24</v>
      </c>
    </row>
    <row r="678" spans="30:31" x14ac:dyDescent="0.35">
      <c r="AD678" s="157">
        <v>172133</v>
      </c>
      <c r="AE678" s="158">
        <v>30</v>
      </c>
    </row>
    <row r="679" spans="30:31" x14ac:dyDescent="0.35">
      <c r="AD679" s="157">
        <v>172145</v>
      </c>
      <c r="AE679" s="158">
        <v>18</v>
      </c>
    </row>
    <row r="680" spans="30:31" x14ac:dyDescent="0.35">
      <c r="AD680" s="157">
        <v>172157</v>
      </c>
      <c r="AE680" s="158">
        <v>21</v>
      </c>
    </row>
    <row r="681" spans="30:31" x14ac:dyDescent="0.35">
      <c r="AD681" s="157">
        <v>172169</v>
      </c>
      <c r="AE681" s="158">
        <v>18</v>
      </c>
    </row>
    <row r="682" spans="30:31" x14ac:dyDescent="0.35">
      <c r="AD682" s="157">
        <v>172170</v>
      </c>
      <c r="AE682" s="158">
        <v>40</v>
      </c>
    </row>
    <row r="683" spans="30:31" x14ac:dyDescent="0.35">
      <c r="AD683" s="157">
        <v>172182</v>
      </c>
      <c r="AE683" s="158">
        <v>39</v>
      </c>
    </row>
    <row r="684" spans="30:31" x14ac:dyDescent="0.35">
      <c r="AD684" s="157">
        <v>172194</v>
      </c>
      <c r="AE684" s="158">
        <v>30</v>
      </c>
    </row>
    <row r="685" spans="30:31" x14ac:dyDescent="0.35">
      <c r="AD685" s="157">
        <v>172200</v>
      </c>
      <c r="AE685" s="158">
        <v>12</v>
      </c>
    </row>
    <row r="686" spans="30:31" x14ac:dyDescent="0.35">
      <c r="AD686" s="157">
        <v>172212</v>
      </c>
      <c r="AE686" s="158">
        <v>18</v>
      </c>
    </row>
    <row r="687" spans="30:31" x14ac:dyDescent="0.35">
      <c r="AD687" s="157">
        <v>172224</v>
      </c>
      <c r="AE687" s="158">
        <v>57</v>
      </c>
    </row>
    <row r="688" spans="30:31" x14ac:dyDescent="0.35">
      <c r="AD688" s="157">
        <v>172236</v>
      </c>
      <c r="AE688" s="158">
        <v>30</v>
      </c>
    </row>
    <row r="689" spans="30:31" x14ac:dyDescent="0.35">
      <c r="AD689" s="157">
        <v>172248</v>
      </c>
      <c r="AE689" s="158">
        <v>18</v>
      </c>
    </row>
    <row r="690" spans="30:31" x14ac:dyDescent="0.35">
      <c r="AD690" s="157">
        <v>172250</v>
      </c>
      <c r="AE690" s="158">
        <v>39</v>
      </c>
    </row>
    <row r="691" spans="30:31" x14ac:dyDescent="0.35">
      <c r="AD691" s="157">
        <v>172261</v>
      </c>
      <c r="AE691" s="158">
        <v>45</v>
      </c>
    </row>
    <row r="692" spans="30:31" x14ac:dyDescent="0.35">
      <c r="AD692" s="157">
        <v>172273</v>
      </c>
      <c r="AE692" s="158">
        <v>18</v>
      </c>
    </row>
    <row r="693" spans="30:31" x14ac:dyDescent="0.35">
      <c r="AD693" s="157">
        <v>172285</v>
      </c>
      <c r="AE693" s="158">
        <v>18</v>
      </c>
    </row>
    <row r="694" spans="30:31" x14ac:dyDescent="0.35">
      <c r="AD694" s="157">
        <v>172303</v>
      </c>
      <c r="AE694" s="158">
        <v>21</v>
      </c>
    </row>
    <row r="695" spans="30:31" x14ac:dyDescent="0.35">
      <c r="AD695" s="157">
        <v>172315</v>
      </c>
      <c r="AE695" s="158">
        <v>33</v>
      </c>
    </row>
    <row r="696" spans="30:31" x14ac:dyDescent="0.35">
      <c r="AD696" s="157">
        <v>172327</v>
      </c>
      <c r="AE696" s="158">
        <v>15</v>
      </c>
    </row>
    <row r="697" spans="30:31" x14ac:dyDescent="0.35">
      <c r="AD697" s="157">
        <v>172339</v>
      </c>
      <c r="AE697" s="158">
        <v>18</v>
      </c>
    </row>
    <row r="698" spans="30:31" x14ac:dyDescent="0.35">
      <c r="AD698" s="157">
        <v>172340</v>
      </c>
      <c r="AE698" s="158">
        <v>58</v>
      </c>
    </row>
    <row r="699" spans="30:31" x14ac:dyDescent="0.35">
      <c r="AD699" s="157">
        <v>172352</v>
      </c>
      <c r="AE699" s="158">
        <v>9</v>
      </c>
    </row>
    <row r="700" spans="30:31" x14ac:dyDescent="0.35">
      <c r="AD700" s="157">
        <v>172364</v>
      </c>
      <c r="AE700" s="158">
        <v>18</v>
      </c>
    </row>
    <row r="701" spans="30:31" x14ac:dyDescent="0.35">
      <c r="AD701" s="157">
        <v>172376</v>
      </c>
      <c r="AE701" s="158">
        <v>30</v>
      </c>
    </row>
    <row r="702" spans="30:31" x14ac:dyDescent="0.35">
      <c r="AD702" s="157">
        <v>172388</v>
      </c>
      <c r="AE702" s="158">
        <v>42</v>
      </c>
    </row>
    <row r="703" spans="30:31" x14ac:dyDescent="0.35">
      <c r="AD703" s="157">
        <v>172390</v>
      </c>
      <c r="AE703" s="158">
        <v>36</v>
      </c>
    </row>
    <row r="704" spans="30:31" x14ac:dyDescent="0.35">
      <c r="AD704" s="157">
        <v>172406</v>
      </c>
      <c r="AE704" s="158">
        <v>21</v>
      </c>
    </row>
    <row r="705" spans="30:31" x14ac:dyDescent="0.35">
      <c r="AD705" s="157">
        <v>172418</v>
      </c>
      <c r="AE705" s="158">
        <v>39</v>
      </c>
    </row>
    <row r="706" spans="30:31" x14ac:dyDescent="0.35">
      <c r="AD706" s="157">
        <v>172420</v>
      </c>
      <c r="AE706" s="158">
        <v>18</v>
      </c>
    </row>
    <row r="707" spans="30:31" x14ac:dyDescent="0.35">
      <c r="AD707" s="157">
        <v>172431</v>
      </c>
      <c r="AE707" s="158">
        <v>15</v>
      </c>
    </row>
    <row r="708" spans="30:31" x14ac:dyDescent="0.35">
      <c r="AD708" s="157">
        <v>172443</v>
      </c>
      <c r="AE708" s="158">
        <v>15</v>
      </c>
    </row>
    <row r="709" spans="30:31" x14ac:dyDescent="0.35">
      <c r="AD709" s="157">
        <v>172455</v>
      </c>
      <c r="AE709" s="158">
        <v>33</v>
      </c>
    </row>
    <row r="710" spans="30:31" x14ac:dyDescent="0.35">
      <c r="AD710" s="157">
        <v>172467</v>
      </c>
      <c r="AE710" s="158">
        <v>30</v>
      </c>
    </row>
    <row r="711" spans="30:31" x14ac:dyDescent="0.35">
      <c r="AD711" s="157">
        <v>172479</v>
      </c>
      <c r="AE711" s="158">
        <v>54</v>
      </c>
    </row>
    <row r="712" spans="30:31" x14ac:dyDescent="0.35">
      <c r="AD712" s="157">
        <v>172480</v>
      </c>
      <c r="AE712" s="158">
        <v>66</v>
      </c>
    </row>
    <row r="713" spans="30:31" x14ac:dyDescent="0.35">
      <c r="AD713" s="157">
        <v>330838</v>
      </c>
      <c r="AE713" s="158">
        <v>6</v>
      </c>
    </row>
    <row r="714" spans="30:31" x14ac:dyDescent="0.35">
      <c r="AD714" s="157">
        <v>400002</v>
      </c>
      <c r="AE714" s="158">
        <v>18</v>
      </c>
    </row>
    <row r="715" spans="30:31" x14ac:dyDescent="0.35">
      <c r="AD715" s="157">
        <v>400026</v>
      </c>
      <c r="AE715" s="158">
        <v>18</v>
      </c>
    </row>
    <row r="716" spans="30:31" x14ac:dyDescent="0.35">
      <c r="AD716" s="157">
        <v>400105</v>
      </c>
      <c r="AE716" s="158">
        <v>12</v>
      </c>
    </row>
    <row r="717" spans="30:31" x14ac:dyDescent="0.35">
      <c r="AD717" s="157">
        <v>400208</v>
      </c>
      <c r="AE717" s="158">
        <v>24</v>
      </c>
    </row>
    <row r="718" spans="30:31" x14ac:dyDescent="0.35">
      <c r="AD718" s="157">
        <v>400221</v>
      </c>
      <c r="AE718" s="158">
        <v>18</v>
      </c>
    </row>
    <row r="719" spans="30:31" x14ac:dyDescent="0.35">
      <c r="AD719" s="157">
        <v>400257</v>
      </c>
      <c r="AE719" s="158">
        <v>6</v>
      </c>
    </row>
    <row r="720" spans="30:31" x14ac:dyDescent="0.35">
      <c r="AD720" s="157">
        <v>400294</v>
      </c>
      <c r="AE720" s="158">
        <v>6</v>
      </c>
    </row>
    <row r="721" spans="30:31" x14ac:dyDescent="0.35">
      <c r="AD721" s="157">
        <v>400324</v>
      </c>
      <c r="AE721" s="158">
        <v>24</v>
      </c>
    </row>
    <row r="722" spans="30:31" x14ac:dyDescent="0.35">
      <c r="AD722" s="157">
        <v>400348</v>
      </c>
      <c r="AE722" s="158">
        <v>27</v>
      </c>
    </row>
    <row r="723" spans="30:31" x14ac:dyDescent="0.35">
      <c r="AD723" s="157">
        <v>400580</v>
      </c>
      <c r="AE723" s="158">
        <v>27</v>
      </c>
    </row>
    <row r="724" spans="30:31" x14ac:dyDescent="0.35">
      <c r="AD724" s="157">
        <v>400695</v>
      </c>
      <c r="AE724" s="158">
        <v>12</v>
      </c>
    </row>
    <row r="725" spans="30:31" x14ac:dyDescent="0.35">
      <c r="AD725" s="157">
        <v>400725</v>
      </c>
      <c r="AE725" s="158">
        <v>30</v>
      </c>
    </row>
    <row r="726" spans="30:31" x14ac:dyDescent="0.35">
      <c r="AD726" s="157">
        <v>400786</v>
      </c>
      <c r="AE726" s="158">
        <v>24</v>
      </c>
    </row>
    <row r="727" spans="30:31" x14ac:dyDescent="0.35">
      <c r="AD727" s="157">
        <v>400798</v>
      </c>
      <c r="AE727" s="158">
        <v>30</v>
      </c>
    </row>
    <row r="728" spans="30:31" x14ac:dyDescent="0.35">
      <c r="AD728" s="157">
        <v>400828</v>
      </c>
      <c r="AE728" s="158">
        <v>18</v>
      </c>
    </row>
    <row r="729" spans="30:31" x14ac:dyDescent="0.35">
      <c r="AD729" s="157">
        <v>400956</v>
      </c>
      <c r="AE729" s="158">
        <v>9</v>
      </c>
    </row>
    <row r="730" spans="30:31" x14ac:dyDescent="0.35">
      <c r="AD730" s="157">
        <v>401006</v>
      </c>
      <c r="AE730" s="158">
        <v>24</v>
      </c>
    </row>
    <row r="731" spans="30:31" x14ac:dyDescent="0.35">
      <c r="AD731" s="157">
        <v>401018</v>
      </c>
      <c r="AE731" s="158">
        <v>12</v>
      </c>
    </row>
    <row r="732" spans="30:31" x14ac:dyDescent="0.35">
      <c r="AD732" s="157">
        <v>401031</v>
      </c>
      <c r="AE732" s="158">
        <v>9</v>
      </c>
    </row>
    <row r="733" spans="30:31" x14ac:dyDescent="0.35">
      <c r="AD733" s="157">
        <v>401079</v>
      </c>
      <c r="AE733" s="158">
        <v>12</v>
      </c>
    </row>
    <row r="734" spans="30:31" x14ac:dyDescent="0.35">
      <c r="AD734" s="157">
        <v>401092</v>
      </c>
      <c r="AE734" s="158">
        <v>12</v>
      </c>
    </row>
    <row r="735" spans="30:31" x14ac:dyDescent="0.35">
      <c r="AD735" s="157">
        <v>401109</v>
      </c>
      <c r="AE735" s="158">
        <v>30</v>
      </c>
    </row>
    <row r="736" spans="30:31" x14ac:dyDescent="0.35">
      <c r="AD736" s="157">
        <v>401249</v>
      </c>
      <c r="AE736" s="158">
        <v>12</v>
      </c>
    </row>
    <row r="737" spans="30:31" x14ac:dyDescent="0.35">
      <c r="AD737" s="157">
        <v>401316</v>
      </c>
      <c r="AE737" s="158">
        <v>30</v>
      </c>
    </row>
    <row r="738" spans="30:31" x14ac:dyDescent="0.35">
      <c r="AD738" s="157">
        <v>401419</v>
      </c>
      <c r="AE738" s="158">
        <v>12</v>
      </c>
    </row>
    <row r="739" spans="30:31" x14ac:dyDescent="0.35">
      <c r="AD739" s="157">
        <v>401468</v>
      </c>
      <c r="AE739" s="158">
        <v>15</v>
      </c>
    </row>
    <row r="740" spans="30:31" x14ac:dyDescent="0.35">
      <c r="AD740" s="157">
        <v>401470</v>
      </c>
      <c r="AE740" s="158">
        <v>9</v>
      </c>
    </row>
    <row r="741" spans="30:31" x14ac:dyDescent="0.35">
      <c r="AD741" s="157">
        <v>401481</v>
      </c>
      <c r="AE741" s="158">
        <v>21</v>
      </c>
    </row>
    <row r="742" spans="30:31" x14ac:dyDescent="0.35">
      <c r="AD742" s="157">
        <v>401602</v>
      </c>
      <c r="AE742" s="158">
        <v>9</v>
      </c>
    </row>
    <row r="743" spans="30:31" x14ac:dyDescent="0.35">
      <c r="AD743" s="157">
        <v>401626</v>
      </c>
      <c r="AE743" s="158">
        <v>33</v>
      </c>
    </row>
    <row r="744" spans="30:31" x14ac:dyDescent="0.35">
      <c r="AD744" s="157">
        <v>401675</v>
      </c>
      <c r="AE744" s="158">
        <v>15</v>
      </c>
    </row>
    <row r="745" spans="30:31" x14ac:dyDescent="0.35">
      <c r="AD745" s="157">
        <v>401687</v>
      </c>
      <c r="AE745" s="158">
        <v>24</v>
      </c>
    </row>
    <row r="746" spans="30:31" x14ac:dyDescent="0.35">
      <c r="AD746" s="157">
        <v>401729</v>
      </c>
      <c r="AE746" s="158">
        <v>12</v>
      </c>
    </row>
    <row r="747" spans="30:31" x14ac:dyDescent="0.35">
      <c r="AD747" s="157">
        <v>401766</v>
      </c>
      <c r="AE747" s="158">
        <v>9</v>
      </c>
    </row>
    <row r="748" spans="30:31" x14ac:dyDescent="0.35">
      <c r="AD748" s="157">
        <v>401882</v>
      </c>
      <c r="AE748" s="158">
        <v>21</v>
      </c>
    </row>
    <row r="749" spans="30:31" x14ac:dyDescent="0.35">
      <c r="AD749" s="157">
        <v>401936</v>
      </c>
      <c r="AE749" s="158">
        <v>33</v>
      </c>
    </row>
    <row r="750" spans="30:31" x14ac:dyDescent="0.35">
      <c r="AD750" s="157">
        <v>401948</v>
      </c>
      <c r="AE750" s="158">
        <v>12</v>
      </c>
    </row>
    <row r="751" spans="30:31" x14ac:dyDescent="0.35">
      <c r="AD751" s="157">
        <v>401997</v>
      </c>
      <c r="AE751" s="158">
        <v>27</v>
      </c>
    </row>
    <row r="752" spans="30:31" x14ac:dyDescent="0.35">
      <c r="AD752" s="157">
        <v>402011</v>
      </c>
      <c r="AE752" s="158">
        <v>12</v>
      </c>
    </row>
    <row r="753" spans="30:31" x14ac:dyDescent="0.35">
      <c r="AD753" s="157">
        <v>402114</v>
      </c>
      <c r="AE753" s="158">
        <v>27</v>
      </c>
    </row>
    <row r="754" spans="30:31" x14ac:dyDescent="0.35">
      <c r="AD754" s="157">
        <v>402163</v>
      </c>
      <c r="AE754" s="158">
        <v>12</v>
      </c>
    </row>
    <row r="755" spans="30:31" x14ac:dyDescent="0.35">
      <c r="AD755" s="157">
        <v>402187</v>
      </c>
      <c r="AE755" s="158">
        <v>12</v>
      </c>
    </row>
    <row r="756" spans="30:31" x14ac:dyDescent="0.35">
      <c r="AD756" s="157">
        <v>402424</v>
      </c>
      <c r="AE756" s="158">
        <v>3</v>
      </c>
    </row>
    <row r="757" spans="30:31" x14ac:dyDescent="0.35">
      <c r="AD757" s="157">
        <v>402473</v>
      </c>
      <c r="AE757" s="158">
        <v>24</v>
      </c>
    </row>
    <row r="758" spans="30:31" x14ac:dyDescent="0.35">
      <c r="AD758" s="157">
        <v>402497</v>
      </c>
      <c r="AE758" s="158">
        <v>30</v>
      </c>
    </row>
    <row r="759" spans="30:31" x14ac:dyDescent="0.35">
      <c r="AD759" s="157">
        <v>402564</v>
      </c>
      <c r="AE759" s="158">
        <v>24</v>
      </c>
    </row>
    <row r="760" spans="30:31" x14ac:dyDescent="0.35">
      <c r="AD760" s="157">
        <v>402590</v>
      </c>
      <c r="AE760" s="158">
        <v>15</v>
      </c>
    </row>
    <row r="761" spans="30:31" x14ac:dyDescent="0.35">
      <c r="AD761" s="157">
        <v>402606</v>
      </c>
      <c r="AE761" s="158">
        <v>42</v>
      </c>
    </row>
    <row r="762" spans="30:31" x14ac:dyDescent="0.35">
      <c r="AD762" s="157">
        <v>402643</v>
      </c>
      <c r="AE762" s="158">
        <v>18</v>
      </c>
    </row>
    <row r="763" spans="30:31" x14ac:dyDescent="0.35">
      <c r="AD763" s="157">
        <v>402680</v>
      </c>
      <c r="AE763" s="158">
        <v>57</v>
      </c>
    </row>
    <row r="764" spans="30:31" x14ac:dyDescent="0.35">
      <c r="AD764" s="157">
        <v>402862</v>
      </c>
      <c r="AE764" s="158">
        <v>36</v>
      </c>
    </row>
    <row r="765" spans="30:31" x14ac:dyDescent="0.35">
      <c r="AD765" s="157">
        <v>402874</v>
      </c>
      <c r="AE765" s="158">
        <v>9</v>
      </c>
    </row>
    <row r="766" spans="30:31" x14ac:dyDescent="0.35">
      <c r="AD766" s="157">
        <v>402977</v>
      </c>
      <c r="AE766" s="158">
        <v>24</v>
      </c>
    </row>
    <row r="767" spans="30:31" x14ac:dyDescent="0.35">
      <c r="AD767" s="157">
        <v>403192</v>
      </c>
      <c r="AE767" s="158">
        <v>12</v>
      </c>
    </row>
    <row r="768" spans="30:31" x14ac:dyDescent="0.35">
      <c r="AD768" s="157">
        <v>403209</v>
      </c>
      <c r="AE768" s="158">
        <v>9</v>
      </c>
    </row>
    <row r="769" spans="30:31" x14ac:dyDescent="0.35">
      <c r="AD769" s="157">
        <v>403210</v>
      </c>
      <c r="AE769" s="158">
        <v>30</v>
      </c>
    </row>
    <row r="770" spans="30:31" x14ac:dyDescent="0.35">
      <c r="AD770" s="157">
        <v>403222</v>
      </c>
      <c r="AE770" s="158">
        <v>51</v>
      </c>
    </row>
    <row r="771" spans="30:31" x14ac:dyDescent="0.35">
      <c r="AD771" s="157">
        <v>403337</v>
      </c>
      <c r="AE771" s="158">
        <v>12</v>
      </c>
    </row>
    <row r="772" spans="30:31" x14ac:dyDescent="0.35">
      <c r="AD772" s="157">
        <v>403374</v>
      </c>
      <c r="AE772" s="158">
        <v>27</v>
      </c>
    </row>
    <row r="773" spans="30:31" x14ac:dyDescent="0.35">
      <c r="AD773" s="157">
        <v>403404</v>
      </c>
      <c r="AE773" s="158">
        <v>24</v>
      </c>
    </row>
    <row r="774" spans="30:31" x14ac:dyDescent="0.35">
      <c r="AD774" s="157">
        <v>403490</v>
      </c>
      <c r="AE774" s="158">
        <v>6</v>
      </c>
    </row>
    <row r="775" spans="30:31" x14ac:dyDescent="0.35">
      <c r="AD775" s="157">
        <v>403507</v>
      </c>
      <c r="AE775" s="158">
        <v>39</v>
      </c>
    </row>
    <row r="776" spans="30:31" x14ac:dyDescent="0.35">
      <c r="AD776" s="157">
        <v>403751</v>
      </c>
      <c r="AE776" s="158">
        <v>12</v>
      </c>
    </row>
    <row r="777" spans="30:31" x14ac:dyDescent="0.35">
      <c r="AD777" s="157">
        <v>403787</v>
      </c>
      <c r="AE777" s="158">
        <v>18</v>
      </c>
    </row>
    <row r="778" spans="30:31" x14ac:dyDescent="0.35">
      <c r="AD778" s="157">
        <v>404019</v>
      </c>
      <c r="AE778" s="158">
        <v>6</v>
      </c>
    </row>
    <row r="779" spans="30:31" x14ac:dyDescent="0.35">
      <c r="AD779" s="157">
        <v>404020</v>
      </c>
      <c r="AE779" s="158">
        <v>6</v>
      </c>
    </row>
    <row r="780" spans="30:31" x14ac:dyDescent="0.35">
      <c r="AD780" s="157">
        <v>404068</v>
      </c>
      <c r="AE780" s="158">
        <v>12</v>
      </c>
    </row>
    <row r="781" spans="30:31" x14ac:dyDescent="0.35">
      <c r="AD781" s="157">
        <v>404070</v>
      </c>
      <c r="AE781" s="158">
        <v>6</v>
      </c>
    </row>
    <row r="782" spans="30:31" x14ac:dyDescent="0.35">
      <c r="AD782" s="157">
        <v>404172</v>
      </c>
      <c r="AE782" s="158">
        <v>6</v>
      </c>
    </row>
    <row r="783" spans="30:31" x14ac:dyDescent="0.35">
      <c r="AD783" s="157">
        <v>404184</v>
      </c>
      <c r="AE783" s="158">
        <v>9</v>
      </c>
    </row>
    <row r="784" spans="30:31" x14ac:dyDescent="0.35">
      <c r="AD784" s="157">
        <v>404214</v>
      </c>
      <c r="AE784" s="158">
        <v>3</v>
      </c>
    </row>
    <row r="785" spans="21:31" x14ac:dyDescent="0.35">
      <c r="AD785" s="157">
        <v>404240</v>
      </c>
      <c r="AE785" s="158">
        <v>3</v>
      </c>
    </row>
    <row r="786" spans="21:31" x14ac:dyDescent="0.35">
      <c r="AD786" s="157">
        <v>404251</v>
      </c>
      <c r="AE786" s="158">
        <v>6</v>
      </c>
    </row>
    <row r="787" spans="21:31" x14ac:dyDescent="0.35">
      <c r="AD787" s="157">
        <v>404263</v>
      </c>
      <c r="AE787" s="158">
        <v>6</v>
      </c>
    </row>
    <row r="788" spans="21:31" x14ac:dyDescent="0.35">
      <c r="AD788" s="157">
        <v>404275</v>
      </c>
      <c r="AE788" s="158">
        <v>3</v>
      </c>
    </row>
    <row r="789" spans="21:31" x14ac:dyDescent="0.35">
      <c r="AD789" s="157">
        <v>404287</v>
      </c>
      <c r="AE789" s="158">
        <v>6</v>
      </c>
    </row>
    <row r="790" spans="21:31" x14ac:dyDescent="0.35">
      <c r="AD790" s="157">
        <v>404299</v>
      </c>
      <c r="AE790" s="158">
        <v>9</v>
      </c>
    </row>
    <row r="791" spans="21:31" x14ac:dyDescent="0.35">
      <c r="AD791" s="157">
        <v>404329</v>
      </c>
      <c r="AE791" s="158">
        <v>12</v>
      </c>
    </row>
    <row r="792" spans="21:31" x14ac:dyDescent="0.35">
      <c r="AD792" s="157">
        <v>404330</v>
      </c>
      <c r="AE792" s="158">
        <v>3</v>
      </c>
    </row>
    <row r="793" spans="21:31" x14ac:dyDescent="0.35">
      <c r="AD793" s="157">
        <v>404342</v>
      </c>
      <c r="AE793" s="158">
        <v>3</v>
      </c>
    </row>
    <row r="794" spans="21:31" x14ac:dyDescent="0.35">
      <c r="AD794" s="157">
        <v>404366</v>
      </c>
      <c r="AE794" s="158">
        <v>0</v>
      </c>
    </row>
    <row r="795" spans="21:31" x14ac:dyDescent="0.35">
      <c r="U795" s="4"/>
      <c r="AD795" s="157">
        <v>404391</v>
      </c>
      <c r="AE795" s="158">
        <v>3</v>
      </c>
    </row>
    <row r="796" spans="21:31" x14ac:dyDescent="0.35">
      <c r="AD796" s="157">
        <v>404408</v>
      </c>
      <c r="AE796" s="158">
        <v>6</v>
      </c>
    </row>
    <row r="797" spans="21:31" x14ac:dyDescent="0.35">
      <c r="AD797" s="157">
        <v>404652</v>
      </c>
      <c r="AE797" s="158">
        <v>15</v>
      </c>
    </row>
    <row r="798" spans="21:31" x14ac:dyDescent="0.35">
      <c r="AD798" s="157">
        <v>404676</v>
      </c>
      <c r="AE798" s="158">
        <v>27</v>
      </c>
    </row>
    <row r="799" spans="21:31" x14ac:dyDescent="0.35">
      <c r="AD799" s="154"/>
      <c r="AE799" s="156"/>
    </row>
    <row r="800" spans="21:31" x14ac:dyDescent="0.35">
      <c r="AD800" s="154"/>
      <c r="AE800" s="153"/>
    </row>
    <row r="801" spans="30:31" x14ac:dyDescent="0.35">
      <c r="AE801" s="153"/>
    </row>
    <row r="802" spans="30:31" x14ac:dyDescent="0.35">
      <c r="AD802" s="154"/>
      <c r="AE802" s="153"/>
    </row>
    <row r="803" spans="30:31" x14ac:dyDescent="0.35">
      <c r="AE803" s="153"/>
    </row>
    <row r="804" spans="30:31" x14ac:dyDescent="0.35">
      <c r="AE804" s="153"/>
    </row>
    <row r="805" spans="30:31" x14ac:dyDescent="0.35">
      <c r="AD805" s="154"/>
      <c r="AE805" s="153"/>
    </row>
    <row r="806" spans="30:31" x14ac:dyDescent="0.35">
      <c r="AD806" s="154"/>
      <c r="AE806" s="153"/>
    </row>
    <row r="807" spans="30:31" x14ac:dyDescent="0.35">
      <c r="AD807" s="154"/>
      <c r="AE807" s="153"/>
    </row>
    <row r="808" spans="30:31" x14ac:dyDescent="0.35">
      <c r="AD808" s="154"/>
      <c r="AE808" s="153"/>
    </row>
    <row r="809" spans="30:31" x14ac:dyDescent="0.35">
      <c r="AD809" s="154"/>
      <c r="AE809" s="153"/>
    </row>
    <row r="810" spans="30:31" x14ac:dyDescent="0.35">
      <c r="AD810" s="154"/>
      <c r="AE810" s="153"/>
    </row>
    <row r="811" spans="30:31" x14ac:dyDescent="0.35">
      <c r="AD811" s="154"/>
      <c r="AE811" s="153"/>
    </row>
    <row r="812" spans="30:31" x14ac:dyDescent="0.35">
      <c r="AD812" s="154"/>
      <c r="AE812" s="153"/>
    </row>
    <row r="813" spans="30:31" x14ac:dyDescent="0.35">
      <c r="AD813" s="154"/>
      <c r="AE813" s="153"/>
    </row>
    <row r="814" spans="30:31" x14ac:dyDescent="0.35">
      <c r="AE814" s="153"/>
    </row>
    <row r="815" spans="30:31" x14ac:dyDescent="0.35">
      <c r="AE815" s="153"/>
    </row>
    <row r="816" spans="30:31" x14ac:dyDescent="0.35">
      <c r="AE816" s="153"/>
    </row>
    <row r="817" spans="31:31" x14ac:dyDescent="0.35">
      <c r="AE817" s="153"/>
    </row>
    <row r="818" spans="31:31" x14ac:dyDescent="0.35">
      <c r="AE818" s="153"/>
    </row>
    <row r="819" spans="31:31" x14ac:dyDescent="0.35">
      <c r="AE819" s="153"/>
    </row>
    <row r="820" spans="31:31" x14ac:dyDescent="0.35">
      <c r="AE820" s="153"/>
    </row>
    <row r="821" spans="31:31" x14ac:dyDescent="0.35">
      <c r="AE821" s="153"/>
    </row>
    <row r="822" spans="31:31" x14ac:dyDescent="0.35">
      <c r="AE822" s="153"/>
    </row>
    <row r="823" spans="31:31" x14ac:dyDescent="0.35">
      <c r="AE823" s="153"/>
    </row>
    <row r="824" spans="31:31" x14ac:dyDescent="0.35">
      <c r="AE824" s="153"/>
    </row>
    <row r="825" spans="31:31" x14ac:dyDescent="0.35">
      <c r="AE825" s="153"/>
    </row>
    <row r="826" spans="31:31" x14ac:dyDescent="0.35">
      <c r="AE826" s="153"/>
    </row>
    <row r="827" spans="31:31" x14ac:dyDescent="0.35">
      <c r="AE827" s="153"/>
    </row>
    <row r="828" spans="31:31" x14ac:dyDescent="0.35">
      <c r="AE828" s="153"/>
    </row>
    <row r="829" spans="31:31" x14ac:dyDescent="0.35">
      <c r="AE829" s="153"/>
    </row>
    <row r="830" spans="31:31" x14ac:dyDescent="0.35">
      <c r="AE830" s="153"/>
    </row>
    <row r="831" spans="31:31" x14ac:dyDescent="0.35">
      <c r="AE831" s="153"/>
    </row>
    <row r="832" spans="31:31" x14ac:dyDescent="0.35">
      <c r="AE832" s="153"/>
    </row>
    <row r="833" spans="30:31" x14ac:dyDescent="0.35">
      <c r="AD833" s="154"/>
      <c r="AE833" s="153"/>
    </row>
    <row r="834" spans="30:31" x14ac:dyDescent="0.35">
      <c r="AD834" s="154"/>
      <c r="AE834" s="153"/>
    </row>
    <row r="835" spans="30:31" x14ac:dyDescent="0.35">
      <c r="AD835" s="154"/>
      <c r="AE835" s="153"/>
    </row>
    <row r="836" spans="30:31" x14ac:dyDescent="0.35">
      <c r="AD836" s="154"/>
      <c r="AE836" s="153"/>
    </row>
    <row r="837" spans="30:31" x14ac:dyDescent="0.35">
      <c r="AD837" s="154"/>
      <c r="AE837" s="153"/>
    </row>
    <row r="838" spans="30:31" x14ac:dyDescent="0.35">
      <c r="AD838" s="154"/>
      <c r="AE838" s="153"/>
    </row>
    <row r="839" spans="30:31" x14ac:dyDescent="0.35">
      <c r="AD839" s="154"/>
      <c r="AE839" s="153"/>
    </row>
    <row r="840" spans="30:31" x14ac:dyDescent="0.35">
      <c r="AE840" s="153"/>
    </row>
    <row r="841" spans="30:31" x14ac:dyDescent="0.35">
      <c r="AE841" s="153"/>
    </row>
    <row r="842" spans="30:31" x14ac:dyDescent="0.35">
      <c r="AE842" s="153"/>
    </row>
    <row r="843" spans="30:31" x14ac:dyDescent="0.35">
      <c r="AE843" s="153"/>
    </row>
    <row r="844" spans="30:31" x14ac:dyDescent="0.35">
      <c r="AE844" s="153"/>
    </row>
    <row r="845" spans="30:31" x14ac:dyDescent="0.35">
      <c r="AE845" s="153"/>
    </row>
    <row r="846" spans="30:31" x14ac:dyDescent="0.35">
      <c r="AD846" s="154"/>
      <c r="AE846" s="153"/>
    </row>
    <row r="847" spans="30:31" x14ac:dyDescent="0.35">
      <c r="AD847" s="154"/>
      <c r="AE847" s="153"/>
    </row>
    <row r="848" spans="30:31" x14ac:dyDescent="0.35">
      <c r="AE848" s="153"/>
    </row>
    <row r="849" spans="30:31" x14ac:dyDescent="0.35">
      <c r="AD849" s="154"/>
      <c r="AE849" s="153"/>
    </row>
    <row r="850" spans="30:31" x14ac:dyDescent="0.35">
      <c r="AE850" s="153"/>
    </row>
    <row r="851" spans="30:31" x14ac:dyDescent="0.35">
      <c r="AD851" s="154"/>
      <c r="AE851" s="153"/>
    </row>
    <row r="852" spans="30:31" x14ac:dyDescent="0.35">
      <c r="AD852" s="154"/>
      <c r="AE852" s="153"/>
    </row>
    <row r="853" spans="30:31" x14ac:dyDescent="0.35">
      <c r="AE853" s="153"/>
    </row>
    <row r="854" spans="30:31" x14ac:dyDescent="0.35">
      <c r="AE854" s="153"/>
    </row>
    <row r="855" spans="30:31" x14ac:dyDescent="0.35">
      <c r="AE855" s="153"/>
    </row>
    <row r="856" spans="30:31" x14ac:dyDescent="0.35">
      <c r="AE856" s="153"/>
    </row>
    <row r="857" spans="30:31" x14ac:dyDescent="0.35">
      <c r="AD857" s="154"/>
      <c r="AE857" s="153"/>
    </row>
    <row r="858" spans="30:31" x14ac:dyDescent="0.35">
      <c r="AE858" s="153"/>
    </row>
    <row r="859" spans="30:31" x14ac:dyDescent="0.35">
      <c r="AD859" s="155"/>
      <c r="AE859" s="153"/>
    </row>
    <row r="860" spans="30:31" x14ac:dyDescent="0.35">
      <c r="AD860" s="154"/>
      <c r="AE860" s="153"/>
    </row>
    <row r="861" spans="30:31" x14ac:dyDescent="0.35">
      <c r="AD861" s="154"/>
      <c r="AE861" s="153"/>
    </row>
    <row r="862" spans="30:31" x14ac:dyDescent="0.35">
      <c r="AD862" s="154"/>
      <c r="AE862" s="153"/>
    </row>
    <row r="863" spans="30:31" x14ac:dyDescent="0.35">
      <c r="AD863" s="154"/>
      <c r="AE863" s="153"/>
    </row>
    <row r="864" spans="30:31" x14ac:dyDescent="0.35">
      <c r="AD864" s="154"/>
      <c r="AE864" s="153"/>
    </row>
    <row r="865" spans="30:31" x14ac:dyDescent="0.35">
      <c r="AE865" s="153"/>
    </row>
    <row r="866" spans="30:31" x14ac:dyDescent="0.35">
      <c r="AE866" s="153"/>
    </row>
    <row r="867" spans="30:31" x14ac:dyDescent="0.35">
      <c r="AD867" s="154"/>
      <c r="AE867" s="153"/>
    </row>
    <row r="868" spans="30:31" x14ac:dyDescent="0.35">
      <c r="AD868" s="154"/>
      <c r="AE868" s="153"/>
    </row>
    <row r="869" spans="30:31" x14ac:dyDescent="0.35">
      <c r="AE869" s="153"/>
    </row>
    <row r="870" spans="30:31" x14ac:dyDescent="0.35">
      <c r="AD870" s="154"/>
      <c r="AE870" s="153"/>
    </row>
    <row r="871" spans="30:31" x14ac:dyDescent="0.35">
      <c r="AE871" s="153"/>
    </row>
    <row r="872" spans="30:31" x14ac:dyDescent="0.35">
      <c r="AE872" s="153"/>
    </row>
    <row r="873" spans="30:31" x14ac:dyDescent="0.35">
      <c r="AD873" s="154"/>
      <c r="AE873" s="153"/>
    </row>
    <row r="874" spans="30:31" x14ac:dyDescent="0.35">
      <c r="AD874" s="154"/>
      <c r="AE874" s="153"/>
    </row>
    <row r="875" spans="30:31" x14ac:dyDescent="0.35">
      <c r="AE875" s="153"/>
    </row>
    <row r="876" spans="30:31" x14ac:dyDescent="0.35">
      <c r="AD876" s="154"/>
      <c r="AE876" s="153"/>
    </row>
    <row r="877" spans="30:31" x14ac:dyDescent="0.35">
      <c r="AD877" s="154"/>
      <c r="AE877" s="153"/>
    </row>
    <row r="878" spans="30:31" x14ac:dyDescent="0.35">
      <c r="AD878" s="154"/>
      <c r="AE878" s="153"/>
    </row>
    <row r="879" spans="30:31" x14ac:dyDescent="0.35">
      <c r="AE879" s="153"/>
    </row>
    <row r="880" spans="30:31" x14ac:dyDescent="0.35">
      <c r="AE880" s="153"/>
    </row>
    <row r="881" spans="30:31" x14ac:dyDescent="0.35">
      <c r="AD881" s="154"/>
      <c r="AE881" s="153"/>
    </row>
    <row r="882" spans="30:31" x14ac:dyDescent="0.35">
      <c r="AE882" s="153"/>
    </row>
    <row r="883" spans="30:31" x14ac:dyDescent="0.35">
      <c r="AD883" s="154"/>
      <c r="AE883" s="153"/>
    </row>
    <row r="884" spans="30:31" x14ac:dyDescent="0.35">
      <c r="AD884" s="154"/>
      <c r="AE884" s="153"/>
    </row>
    <row r="885" spans="30:31" x14ac:dyDescent="0.35">
      <c r="AE885" s="153"/>
    </row>
    <row r="886" spans="30:31" x14ac:dyDescent="0.35">
      <c r="AE886" s="153"/>
    </row>
    <row r="887" spans="30:31" x14ac:dyDescent="0.35">
      <c r="AD887" s="154"/>
      <c r="AE887" s="153"/>
    </row>
    <row r="888" spans="30:31" x14ac:dyDescent="0.35">
      <c r="AD888" s="154"/>
      <c r="AE888" s="153"/>
    </row>
    <row r="889" spans="30:31" x14ac:dyDescent="0.35">
      <c r="AE889" s="153"/>
    </row>
    <row r="890" spans="30:31" x14ac:dyDescent="0.35">
      <c r="AD890" s="154"/>
      <c r="AE890" s="153"/>
    </row>
    <row r="891" spans="30:31" x14ac:dyDescent="0.35">
      <c r="AD891" s="154"/>
      <c r="AE891" s="153"/>
    </row>
    <row r="892" spans="30:31" x14ac:dyDescent="0.35">
      <c r="AD892" s="154"/>
      <c r="AE892" s="153"/>
    </row>
    <row r="893" spans="30:31" x14ac:dyDescent="0.35">
      <c r="AE893" s="153"/>
    </row>
    <row r="894" spans="30:31" x14ac:dyDescent="0.35">
      <c r="AE894" s="153"/>
    </row>
    <row r="895" spans="30:31" x14ac:dyDescent="0.35">
      <c r="AD895" s="154"/>
      <c r="AE895" s="153"/>
    </row>
    <row r="896" spans="30:31" x14ac:dyDescent="0.35">
      <c r="AE896" s="153"/>
    </row>
    <row r="897" spans="30:31" x14ac:dyDescent="0.35">
      <c r="AE897" s="153"/>
    </row>
    <row r="898" spans="30:31" x14ac:dyDescent="0.35">
      <c r="AD898" s="154"/>
      <c r="AE898" s="153"/>
    </row>
    <row r="899" spans="30:31" x14ac:dyDescent="0.35">
      <c r="AD899" s="154"/>
      <c r="AE899" s="153"/>
    </row>
    <row r="900" spans="30:31" x14ac:dyDescent="0.35">
      <c r="AE900" s="153"/>
    </row>
    <row r="901" spans="30:31" x14ac:dyDescent="0.35">
      <c r="AD901" s="154"/>
      <c r="AE901" s="153"/>
    </row>
    <row r="902" spans="30:31" x14ac:dyDescent="0.35">
      <c r="AD902" s="154"/>
      <c r="AE902" s="153"/>
    </row>
    <row r="903" spans="30:31" x14ac:dyDescent="0.35">
      <c r="AD903" s="154"/>
      <c r="AE903" s="153"/>
    </row>
    <row r="904" spans="30:31" x14ac:dyDescent="0.35">
      <c r="AD904" s="154"/>
      <c r="AE904" s="153"/>
    </row>
    <row r="905" spans="30:31" x14ac:dyDescent="0.35">
      <c r="AD905" s="154"/>
      <c r="AE905" s="153"/>
    </row>
    <row r="906" spans="30:31" x14ac:dyDescent="0.35">
      <c r="AD906" s="154"/>
      <c r="AE906" s="153"/>
    </row>
    <row r="907" spans="30:31" x14ac:dyDescent="0.35">
      <c r="AE907" s="153"/>
    </row>
    <row r="908" spans="30:31" x14ac:dyDescent="0.35">
      <c r="AD908" s="154"/>
      <c r="AE908" s="153"/>
    </row>
    <row r="909" spans="30:31" x14ac:dyDescent="0.35">
      <c r="AE909" s="153"/>
    </row>
    <row r="910" spans="30:31" x14ac:dyDescent="0.35">
      <c r="AD910" s="154"/>
      <c r="AE910" s="153"/>
    </row>
    <row r="911" spans="30:31" x14ac:dyDescent="0.35">
      <c r="AD911" s="154"/>
      <c r="AE911" s="153"/>
    </row>
    <row r="912" spans="30:31" x14ac:dyDescent="0.35">
      <c r="AD912" s="154"/>
      <c r="AE912" s="153"/>
    </row>
    <row r="913" spans="30:31" x14ac:dyDescent="0.35">
      <c r="AD913" s="154"/>
      <c r="AE913" s="153"/>
    </row>
    <row r="914" spans="30:31" x14ac:dyDescent="0.35">
      <c r="AE914" s="153"/>
    </row>
    <row r="915" spans="30:31" x14ac:dyDescent="0.35">
      <c r="AD915" s="154"/>
      <c r="AE915" s="153"/>
    </row>
    <row r="916" spans="30:31" x14ac:dyDescent="0.35">
      <c r="AD916" s="154"/>
      <c r="AE916" s="153"/>
    </row>
    <row r="917" spans="30:31" x14ac:dyDescent="0.35">
      <c r="AE917" s="153"/>
    </row>
    <row r="918" spans="30:31" x14ac:dyDescent="0.35">
      <c r="AE918" s="153"/>
    </row>
    <row r="919" spans="30:31" x14ac:dyDescent="0.35">
      <c r="AE919" s="153"/>
    </row>
    <row r="920" spans="30:31" x14ac:dyDescent="0.35">
      <c r="AE920" s="153"/>
    </row>
    <row r="921" spans="30:31" x14ac:dyDescent="0.35">
      <c r="AE921" s="153"/>
    </row>
    <row r="922" spans="30:31" x14ac:dyDescent="0.35">
      <c r="AD922" s="154"/>
      <c r="AE922" s="153"/>
    </row>
    <row r="923" spans="30:31" x14ac:dyDescent="0.35">
      <c r="AE923" s="153"/>
    </row>
    <row r="924" spans="30:31" x14ac:dyDescent="0.35">
      <c r="AE924" s="153"/>
    </row>
    <row r="925" spans="30:31" x14ac:dyDescent="0.35">
      <c r="AE925" s="153"/>
    </row>
  </sheetData>
  <sheetProtection algorithmName="SHA-512" hashValue="Ew2T37KGE82ScQufX2Bl9Lq5sx6PaDXfsASTaIWHdHjbuY6R807Lm+bwSML7WaAZ014mTkwCto2niOnc3vFVXw==" saltValue="p8Lt71MQjC+5gFkri15j0Q==" spinCount="100000" sheet="1" objects="1" scenarios="1"/>
  <autoFilter ref="A1:X798" xr:uid="{CAD259D4-7A8B-41BB-84EF-C047FE65A6FC}">
    <sortState xmlns:xlrd2="http://schemas.microsoft.com/office/spreadsheetml/2017/richdata2" ref="A2:X925">
      <sortCondition ref="A1"/>
    </sortState>
  </autoFilter>
  <sortState xmlns:xlrd2="http://schemas.microsoft.com/office/spreadsheetml/2017/richdata2" ref="X2:X134">
    <sortCondition ref="X2:X134"/>
  </sortState>
  <phoneticPr fontId="13" type="noConversion"/>
  <conditionalFormatting sqref="A1:X1 A2:M3 N2:N71 O2:O85 P2:P159 S3:S26 J3:J49 I3:I60 D3:D108 C4:H4 J4:M4 B4:B20 A4:A26 L4:L101 R4:R149 C5:G5 P5:Q6 K5:M8 H5:H25 F5:F26 C6:D6 G6:I8 C6:C37 E6:E78 T7:T57 G8:G88 G9:K11 M9:M13 K9:K139 W11:X11 I12:K13 G14:I14 K14:M17 W17:X17 M17:M212 C18:F18 I18:M18 G19:I19 E20:G20 W21:X21 C22:E22 O22:Q22 E23:F23 T23:U24 E26:F26 T26:U27 D27:E27 G27:H27 D28:F28 D29:H29 T29:U30 C31:F31 C31:D32 E34:F34 F34:F56 E36:F36 J38:M38 H43:H48 H45:I45 H51:H57 H60:H62 S67:S181 H76:H77 A82:A124 E84 H101:H208 A125:B168 F133:F212 A169:C242 G186 J186:J208 G190:G191 N193:N256 H209:J233 E213:F242 H234:K271 A243:F271 N257:O295 A272:K289 A290:L295 A296:O360 U654:U860 S182:T467 U6:U282 P2:U3 Q4:U4 S5:U5 T6:U6 T9:W10 T12:V12 V268:X865 V228:V229 W131:W134 W135:X267 V2:V84 W57:W69 W6:W53 W2:X5 X5:X57 R468:T865 A361:P1048576 R866:X1048576 Q147:Q1048576 Q7:Q67">
    <cfRule type="cellIs" dxfId="9" priority="4" operator="equal">
      <formula>""""""</formula>
    </cfRule>
  </conditionalFormatting>
  <conditionalFormatting sqref="AD2:AD925">
    <cfRule type="duplicateValues" dxfId="8" priority="701"/>
  </conditionalFormatting>
  <conditionalFormatting sqref="S4:S33 R654:X865 R468:T653 R420 R4:R161 S182:T467 S67:S181 R3:S3 T7:T63 T3:U6 V268:X653 V228:V229 W135:X267 W131:W134 X6:X66 W8:W69 V3:X5 V6:W7 R1:X2 V8:V84 U7:U282">
    <cfRule type="duplicateValues" dxfId="7" priority="1607"/>
  </conditionalFormatting>
  <conditionalFormatting sqref="Q147:Q1048576 S4:S33 I5:I68 E80:E84 A4:A39 R654:X1048576 R468:T653 A361:P1048576 A296:O360 A290:L295 A272:K289 A243:F271 E213:F242 A168:C242 D230 F186:H186 F190:H191 F192:F212 H234:K271 H209:J233 H192:H208 F187:F189 H187:H189 J186:J208 A125:B167 A80:A124 B4:B41 C4:C63 E5:E78 G8:G105 F133:F185 F115 F92:F94 F5:H6 F7:G7 F8:F56 H60:H62 H76:H77 H51:H57 H100:H185 H7:H48 D4:I4 L9:L114 K9:K139 J9:J67 N256:O295 N255 N253:O254 N3:N76 A1:X1 A3:M3 A2:N2 J4:M8 M9:M212 N193:N252 P2:P163 R420 R4:R161 Q4:Q67 S182:T467 S67:S181 Q3:S3 T7:T63 T3:U6 V268:X653 V228:V229 W135:X267 W131:W134 X6:X66 W8:W69 V3:X5 V6:W7 Q2:X2 V8:V84 U7:U282 O2:O92 D5:D111">
    <cfRule type="duplicateValues" dxfId="6" priority="16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8278-677A-4EAC-B829-A7800529C568}">
  <dimension ref="A1:K5370"/>
  <sheetViews>
    <sheetView workbookViewId="0">
      <selection activeCell="H5369" sqref="H5369:H5370"/>
    </sheetView>
  </sheetViews>
  <sheetFormatPr defaultRowHeight="14.5" x14ac:dyDescent="0.35"/>
  <cols>
    <col min="1" max="1" width="10.26953125" customWidth="1"/>
    <col min="2" max="2" width="31.453125" customWidth="1"/>
    <col min="3" max="3" width="7.26953125" bestFit="1" customWidth="1"/>
    <col min="4" max="4" width="30.90625" customWidth="1"/>
    <col min="5" max="5" width="5.7265625" style="2" customWidth="1"/>
    <col min="6" max="6" width="8.1796875" customWidth="1"/>
    <col min="7" max="7" width="12.7265625" customWidth="1"/>
    <col min="8" max="8" width="11.26953125" customWidth="1"/>
    <col min="9" max="9" width="8" customWidth="1"/>
    <col min="10" max="11" width="8.1796875" style="2" customWidth="1"/>
  </cols>
  <sheetData>
    <row r="1" spans="1:11" ht="16" customHeight="1" x14ac:dyDescent="0.35">
      <c r="J1" s="180" t="s">
        <v>2844</v>
      </c>
      <c r="K1" s="181" t="s">
        <v>6431</v>
      </c>
    </row>
    <row r="2" spans="1:11" ht="16.5" customHeight="1" x14ac:dyDescent="0.35">
      <c r="J2" s="180"/>
      <c r="K2" s="181"/>
    </row>
    <row r="3" spans="1:11" ht="15" customHeight="1" x14ac:dyDescent="0.35">
      <c r="A3" s="159" t="s">
        <v>1556</v>
      </c>
      <c r="B3" s="159" t="s">
        <v>1557</v>
      </c>
      <c r="C3" s="159" t="s">
        <v>1554</v>
      </c>
      <c r="D3" s="159" t="s">
        <v>1555</v>
      </c>
      <c r="E3" s="159" t="s">
        <v>2844</v>
      </c>
      <c r="F3" s="159" t="s">
        <v>0</v>
      </c>
      <c r="G3" s="159" t="s">
        <v>1</v>
      </c>
      <c r="H3" s="159" t="s">
        <v>2869</v>
      </c>
      <c r="I3" s="22"/>
      <c r="J3" s="180" t="s">
        <v>2844</v>
      </c>
      <c r="K3" s="181"/>
    </row>
    <row r="4" spans="1:11" ht="15" customHeight="1" x14ac:dyDescent="0.35">
      <c r="A4" s="160">
        <v>308714</v>
      </c>
      <c r="B4" s="161" t="s">
        <v>2871</v>
      </c>
      <c r="C4" s="160">
        <v>100377</v>
      </c>
      <c r="D4" s="161" t="s">
        <v>1710</v>
      </c>
      <c r="E4" s="162" t="s">
        <v>6415</v>
      </c>
      <c r="F4" s="161" t="s">
        <v>1558</v>
      </c>
      <c r="G4" s="161" t="s">
        <v>14</v>
      </c>
      <c r="H4" s="161" t="s">
        <v>1561</v>
      </c>
      <c r="I4" s="12"/>
      <c r="J4" s="13">
        <v>100377</v>
      </c>
      <c r="K4" s="2">
        <v>969</v>
      </c>
    </row>
    <row r="5" spans="1:11" ht="15" customHeight="1" x14ac:dyDescent="0.35">
      <c r="A5" s="160">
        <v>314001</v>
      </c>
      <c r="B5" s="161" t="s">
        <v>2873</v>
      </c>
      <c r="C5" s="160">
        <v>100377</v>
      </c>
      <c r="D5" s="161" t="s">
        <v>1710</v>
      </c>
      <c r="E5" s="162" t="s">
        <v>6415</v>
      </c>
      <c r="F5" s="161" t="s">
        <v>1558</v>
      </c>
      <c r="G5" s="161" t="s">
        <v>14</v>
      </c>
      <c r="H5" s="161" t="s">
        <v>1561</v>
      </c>
      <c r="I5" s="12"/>
      <c r="J5" s="13">
        <v>120297</v>
      </c>
      <c r="K5" s="2">
        <v>554</v>
      </c>
    </row>
    <row r="6" spans="1:11" ht="15" customHeight="1" x14ac:dyDescent="0.35">
      <c r="A6" s="160">
        <v>308936</v>
      </c>
      <c r="B6" s="161" t="s">
        <v>2872</v>
      </c>
      <c r="C6" s="160">
        <v>100377</v>
      </c>
      <c r="D6" s="161" t="s">
        <v>1710</v>
      </c>
      <c r="E6" s="162" t="s">
        <v>6415</v>
      </c>
      <c r="F6" s="161" t="s">
        <v>1558</v>
      </c>
      <c r="G6" s="161" t="s">
        <v>14</v>
      </c>
      <c r="H6" s="161" t="s">
        <v>1561</v>
      </c>
      <c r="I6" s="12"/>
      <c r="J6" s="13">
        <v>120340</v>
      </c>
      <c r="K6" s="2">
        <v>1807</v>
      </c>
    </row>
    <row r="7" spans="1:11" ht="15" customHeight="1" x14ac:dyDescent="0.35">
      <c r="A7" s="160">
        <v>308102</v>
      </c>
      <c r="B7" s="161" t="s">
        <v>2870</v>
      </c>
      <c r="C7" s="160">
        <v>100377</v>
      </c>
      <c r="D7" s="161" t="s">
        <v>1710</v>
      </c>
      <c r="E7" s="162" t="s">
        <v>6415</v>
      </c>
      <c r="F7" s="161" t="s">
        <v>1558</v>
      </c>
      <c r="G7" s="161" t="s">
        <v>14</v>
      </c>
      <c r="H7" s="161" t="s">
        <v>1561</v>
      </c>
      <c r="I7" s="12"/>
      <c r="J7" s="13">
        <v>120960</v>
      </c>
      <c r="K7" s="2">
        <v>1803</v>
      </c>
    </row>
    <row r="8" spans="1:11" ht="15" customHeight="1" x14ac:dyDescent="0.35">
      <c r="A8" s="160">
        <v>314182</v>
      </c>
      <c r="B8" s="161" t="s">
        <v>1711</v>
      </c>
      <c r="C8" s="160">
        <v>100377</v>
      </c>
      <c r="D8" s="161" t="s">
        <v>1710</v>
      </c>
      <c r="E8" s="162" t="s">
        <v>6415</v>
      </c>
      <c r="F8" s="161" t="s">
        <v>1558</v>
      </c>
      <c r="G8" s="161" t="s">
        <v>14</v>
      </c>
      <c r="H8" s="161" t="s">
        <v>1561</v>
      </c>
      <c r="I8" s="12"/>
      <c r="J8" s="13">
        <v>120996</v>
      </c>
      <c r="K8" s="2">
        <v>459</v>
      </c>
    </row>
    <row r="9" spans="1:11" ht="15" customHeight="1" x14ac:dyDescent="0.35">
      <c r="A9" s="160">
        <v>1014390</v>
      </c>
      <c r="B9" s="161" t="s">
        <v>934</v>
      </c>
      <c r="C9" s="160">
        <v>120297</v>
      </c>
      <c r="D9" s="161" t="s">
        <v>2297</v>
      </c>
      <c r="E9" s="162" t="s">
        <v>6415</v>
      </c>
      <c r="F9" s="161" t="s">
        <v>644</v>
      </c>
      <c r="G9" s="6" t="s">
        <v>933</v>
      </c>
      <c r="H9" s="161" t="s">
        <v>1561</v>
      </c>
      <c r="I9" s="12"/>
      <c r="J9" s="13">
        <v>121009</v>
      </c>
      <c r="K9" s="2">
        <v>396</v>
      </c>
    </row>
    <row r="10" spans="1:11" ht="15" customHeight="1" x14ac:dyDescent="0.35">
      <c r="A10" s="160">
        <v>1014660</v>
      </c>
      <c r="B10" s="161" t="s">
        <v>2875</v>
      </c>
      <c r="C10" s="160">
        <v>120297</v>
      </c>
      <c r="D10" s="161" t="s">
        <v>2297</v>
      </c>
      <c r="E10" s="162" t="s">
        <v>6415</v>
      </c>
      <c r="F10" s="161" t="s">
        <v>644</v>
      </c>
      <c r="G10" s="6" t="s">
        <v>933</v>
      </c>
      <c r="H10" s="161" t="s">
        <v>1561</v>
      </c>
      <c r="I10" s="12"/>
      <c r="J10" s="13">
        <v>121198</v>
      </c>
      <c r="K10" s="2">
        <v>2403</v>
      </c>
    </row>
    <row r="11" spans="1:11" ht="15" customHeight="1" x14ac:dyDescent="0.35">
      <c r="A11" s="160">
        <v>1014736</v>
      </c>
      <c r="B11" s="161" t="s">
        <v>2876</v>
      </c>
      <c r="C11" s="160">
        <v>120297</v>
      </c>
      <c r="D11" s="161" t="s">
        <v>2297</v>
      </c>
      <c r="E11" s="162" t="s">
        <v>6415</v>
      </c>
      <c r="F11" s="161" t="s">
        <v>644</v>
      </c>
      <c r="G11" s="6" t="s">
        <v>933</v>
      </c>
      <c r="H11" s="161" t="s">
        <v>1561</v>
      </c>
      <c r="I11" s="12"/>
      <c r="J11" s="13">
        <v>121216</v>
      </c>
      <c r="K11" s="2">
        <v>1174</v>
      </c>
    </row>
    <row r="12" spans="1:11" ht="15" customHeight="1" x14ac:dyDescent="0.35">
      <c r="A12" s="160">
        <v>1014206</v>
      </c>
      <c r="B12" s="161" t="s">
        <v>2874</v>
      </c>
      <c r="C12" s="160">
        <v>120297</v>
      </c>
      <c r="D12" s="161" t="s">
        <v>2297</v>
      </c>
      <c r="E12" s="162" t="s">
        <v>6415</v>
      </c>
      <c r="F12" s="161" t="s">
        <v>644</v>
      </c>
      <c r="G12" s="6" t="s">
        <v>933</v>
      </c>
      <c r="H12" s="161" t="s">
        <v>1561</v>
      </c>
      <c r="I12" s="12"/>
      <c r="J12" s="13">
        <v>121265</v>
      </c>
      <c r="K12" s="2">
        <v>527</v>
      </c>
    </row>
    <row r="13" spans="1:11" ht="15" customHeight="1" x14ac:dyDescent="0.35">
      <c r="A13" s="160">
        <v>1014945</v>
      </c>
      <c r="B13" s="161" t="s">
        <v>2877</v>
      </c>
      <c r="C13" s="160">
        <v>120297</v>
      </c>
      <c r="D13" s="161" t="s">
        <v>2297</v>
      </c>
      <c r="E13" s="162" t="s">
        <v>6415</v>
      </c>
      <c r="F13" s="161" t="s">
        <v>644</v>
      </c>
      <c r="G13" s="6" t="s">
        <v>933</v>
      </c>
      <c r="H13" s="161" t="s">
        <v>1561</v>
      </c>
      <c r="I13" s="12"/>
      <c r="J13" s="13">
        <v>121381</v>
      </c>
      <c r="K13" s="2">
        <v>1228</v>
      </c>
    </row>
    <row r="14" spans="1:11" ht="15" customHeight="1" x14ac:dyDescent="0.35">
      <c r="A14" s="160">
        <v>1504010</v>
      </c>
      <c r="B14" s="161" t="s">
        <v>994</v>
      </c>
      <c r="C14" s="160">
        <v>120340</v>
      </c>
      <c r="D14" s="161" t="s">
        <v>993</v>
      </c>
      <c r="E14" s="162" t="s">
        <v>6415</v>
      </c>
      <c r="F14" s="161" t="s">
        <v>644</v>
      </c>
      <c r="G14" s="161" t="s">
        <v>992</v>
      </c>
      <c r="H14" s="161" t="s">
        <v>1561</v>
      </c>
      <c r="I14" s="12"/>
      <c r="J14" s="13">
        <v>121393</v>
      </c>
      <c r="K14" s="2">
        <v>1109</v>
      </c>
    </row>
    <row r="15" spans="1:11" ht="15" customHeight="1" x14ac:dyDescent="0.35">
      <c r="A15" s="160">
        <v>1504219</v>
      </c>
      <c r="B15" s="161" t="s">
        <v>2878</v>
      </c>
      <c r="C15" s="160">
        <v>120340</v>
      </c>
      <c r="D15" s="161" t="s">
        <v>993</v>
      </c>
      <c r="E15" s="162" t="s">
        <v>6415</v>
      </c>
      <c r="F15" s="161" t="s">
        <v>644</v>
      </c>
      <c r="G15" s="161" t="s">
        <v>992</v>
      </c>
      <c r="H15" s="161" t="s">
        <v>1561</v>
      </c>
      <c r="I15" s="12"/>
      <c r="J15" s="13">
        <v>121423</v>
      </c>
      <c r="K15" s="2">
        <v>1501</v>
      </c>
    </row>
    <row r="16" spans="1:11" ht="15" customHeight="1" x14ac:dyDescent="0.35">
      <c r="A16" s="160">
        <v>1504501</v>
      </c>
      <c r="B16" s="161" t="s">
        <v>995</v>
      </c>
      <c r="C16" s="160">
        <v>120340</v>
      </c>
      <c r="D16" s="161" t="s">
        <v>993</v>
      </c>
      <c r="E16" s="162" t="s">
        <v>6415</v>
      </c>
      <c r="F16" s="161" t="s">
        <v>644</v>
      </c>
      <c r="G16" s="161" t="s">
        <v>992</v>
      </c>
      <c r="H16" s="161" t="s">
        <v>1561</v>
      </c>
      <c r="I16" s="12"/>
      <c r="J16" s="13">
        <v>121502</v>
      </c>
      <c r="K16" s="2">
        <v>1424</v>
      </c>
    </row>
    <row r="17" spans="1:11" ht="15" customHeight="1" x14ac:dyDescent="0.35">
      <c r="A17" s="160">
        <v>1421001</v>
      </c>
      <c r="B17" s="161" t="s">
        <v>2879</v>
      </c>
      <c r="C17" s="160">
        <v>120960</v>
      </c>
      <c r="D17" s="161" t="s">
        <v>2612</v>
      </c>
      <c r="E17" s="162" t="s">
        <v>6415</v>
      </c>
      <c r="F17" s="161" t="s">
        <v>644</v>
      </c>
      <c r="G17" s="161" t="s">
        <v>708</v>
      </c>
      <c r="H17" s="161" t="s">
        <v>1561</v>
      </c>
      <c r="I17" s="12"/>
      <c r="J17" s="13">
        <v>121617</v>
      </c>
      <c r="K17" s="2">
        <v>1082</v>
      </c>
    </row>
    <row r="18" spans="1:11" ht="15" customHeight="1" x14ac:dyDescent="0.35">
      <c r="A18" s="160">
        <v>1421416</v>
      </c>
      <c r="B18" s="161" t="s">
        <v>2886</v>
      </c>
      <c r="C18" s="160">
        <v>120960</v>
      </c>
      <c r="D18" s="161" t="s">
        <v>2612</v>
      </c>
      <c r="E18" s="162" t="s">
        <v>6415</v>
      </c>
      <c r="F18" s="161" t="s">
        <v>644</v>
      </c>
      <c r="G18" s="161" t="s">
        <v>708</v>
      </c>
      <c r="H18" s="161" t="s">
        <v>1561</v>
      </c>
      <c r="I18" s="12"/>
      <c r="J18" s="13">
        <v>130000</v>
      </c>
      <c r="K18" s="2">
        <v>146</v>
      </c>
    </row>
    <row r="19" spans="1:11" ht="15" customHeight="1" x14ac:dyDescent="0.35">
      <c r="A19" s="160">
        <v>1421895</v>
      </c>
      <c r="B19" s="161" t="s">
        <v>2890</v>
      </c>
      <c r="C19" s="160">
        <v>120960</v>
      </c>
      <c r="D19" s="161" t="s">
        <v>2612</v>
      </c>
      <c r="E19" s="162" t="s">
        <v>6415</v>
      </c>
      <c r="F19" s="161" t="s">
        <v>644</v>
      </c>
      <c r="G19" s="161" t="s">
        <v>708</v>
      </c>
      <c r="H19" s="161" t="s">
        <v>1561</v>
      </c>
      <c r="I19" s="12"/>
      <c r="J19" s="13">
        <v>130140</v>
      </c>
      <c r="K19" s="2">
        <v>306</v>
      </c>
    </row>
    <row r="20" spans="1:11" ht="15" customHeight="1" x14ac:dyDescent="0.35">
      <c r="A20" s="160">
        <v>1421860</v>
      </c>
      <c r="B20" s="161" t="s">
        <v>2889</v>
      </c>
      <c r="C20" s="160">
        <v>120960</v>
      </c>
      <c r="D20" s="161" t="s">
        <v>2612</v>
      </c>
      <c r="E20" s="162" t="s">
        <v>6415</v>
      </c>
      <c r="F20" s="161" t="s">
        <v>644</v>
      </c>
      <c r="G20" s="161" t="s">
        <v>708</v>
      </c>
      <c r="H20" s="161" t="s">
        <v>1561</v>
      </c>
      <c r="I20" s="12"/>
      <c r="J20" s="13">
        <v>130229</v>
      </c>
      <c r="K20" s="2">
        <v>532</v>
      </c>
    </row>
    <row r="21" spans="1:11" ht="15" customHeight="1" x14ac:dyDescent="0.35">
      <c r="A21" s="160">
        <v>1421397</v>
      </c>
      <c r="B21" s="161" t="s">
        <v>2885</v>
      </c>
      <c r="C21" s="160">
        <v>120960</v>
      </c>
      <c r="D21" s="161" t="s">
        <v>2612</v>
      </c>
      <c r="E21" s="162" t="s">
        <v>6415</v>
      </c>
      <c r="F21" s="161" t="s">
        <v>644</v>
      </c>
      <c r="G21" s="161" t="s">
        <v>708</v>
      </c>
      <c r="H21" s="161" t="s">
        <v>1561</v>
      </c>
      <c r="I21" s="12"/>
      <c r="J21" s="13">
        <v>130242</v>
      </c>
      <c r="K21" s="2">
        <v>534</v>
      </c>
    </row>
    <row r="22" spans="1:11" ht="15" customHeight="1" x14ac:dyDescent="0.35">
      <c r="A22" s="160">
        <v>1421684</v>
      </c>
      <c r="B22" s="161" t="s">
        <v>2887</v>
      </c>
      <c r="C22" s="160">
        <v>120960</v>
      </c>
      <c r="D22" s="161" t="s">
        <v>2612</v>
      </c>
      <c r="E22" s="162" t="s">
        <v>6415</v>
      </c>
      <c r="F22" s="161" t="s">
        <v>644</v>
      </c>
      <c r="G22" s="161" t="s">
        <v>708</v>
      </c>
      <c r="H22" s="161" t="s">
        <v>1561</v>
      </c>
      <c r="I22" s="12"/>
      <c r="J22" s="13">
        <v>130280</v>
      </c>
      <c r="K22" s="2">
        <v>670</v>
      </c>
    </row>
    <row r="23" spans="1:11" ht="15" customHeight="1" x14ac:dyDescent="0.35">
      <c r="A23" s="160">
        <v>1421722</v>
      </c>
      <c r="B23" s="161" t="s">
        <v>709</v>
      </c>
      <c r="C23" s="160">
        <v>120960</v>
      </c>
      <c r="D23" s="161" t="s">
        <v>2612</v>
      </c>
      <c r="E23" s="162" t="s">
        <v>6415</v>
      </c>
      <c r="F23" s="161" t="s">
        <v>644</v>
      </c>
      <c r="G23" s="161" t="s">
        <v>708</v>
      </c>
      <c r="H23" s="161" t="s">
        <v>1561</v>
      </c>
      <c r="I23" s="12"/>
      <c r="J23" s="13">
        <v>130291</v>
      </c>
      <c r="K23" s="2">
        <v>315</v>
      </c>
    </row>
    <row r="24" spans="1:11" ht="15" customHeight="1" x14ac:dyDescent="0.35">
      <c r="A24" s="160">
        <v>1421361</v>
      </c>
      <c r="B24" s="161" t="s">
        <v>2883</v>
      </c>
      <c r="C24" s="160">
        <v>120960</v>
      </c>
      <c r="D24" s="161" t="s">
        <v>2612</v>
      </c>
      <c r="E24" s="162" t="s">
        <v>6415</v>
      </c>
      <c r="F24" s="161" t="s">
        <v>644</v>
      </c>
      <c r="G24" s="161" t="s">
        <v>708</v>
      </c>
      <c r="H24" s="161" t="s">
        <v>1561</v>
      </c>
      <c r="I24" s="12"/>
      <c r="J24" s="13">
        <v>130308</v>
      </c>
      <c r="K24" s="2">
        <v>1214</v>
      </c>
    </row>
    <row r="25" spans="1:11" ht="15" customHeight="1" x14ac:dyDescent="0.35">
      <c r="A25" s="160">
        <v>1421145</v>
      </c>
      <c r="B25" s="161" t="s">
        <v>2881</v>
      </c>
      <c r="C25" s="160">
        <v>120960</v>
      </c>
      <c r="D25" s="161" t="s">
        <v>2612</v>
      </c>
      <c r="E25" s="162" t="s">
        <v>6415</v>
      </c>
      <c r="F25" s="161" t="s">
        <v>644</v>
      </c>
      <c r="G25" s="161" t="s">
        <v>708</v>
      </c>
      <c r="H25" s="161" t="s">
        <v>1561</v>
      </c>
      <c r="I25" s="12"/>
      <c r="J25" s="13">
        <v>130333</v>
      </c>
      <c r="K25" s="2">
        <v>127</v>
      </c>
    </row>
    <row r="26" spans="1:11" ht="15" customHeight="1" x14ac:dyDescent="0.35">
      <c r="A26" s="160">
        <v>1421224</v>
      </c>
      <c r="B26" s="161" t="s">
        <v>2882</v>
      </c>
      <c r="C26" s="160">
        <v>120960</v>
      </c>
      <c r="D26" s="161" t="s">
        <v>2612</v>
      </c>
      <c r="E26" s="162" t="s">
        <v>6415</v>
      </c>
      <c r="F26" s="161" t="s">
        <v>644</v>
      </c>
      <c r="G26" s="161" t="s">
        <v>708</v>
      </c>
      <c r="H26" s="161" t="s">
        <v>1561</v>
      </c>
      <c r="I26" s="12"/>
      <c r="J26" s="13">
        <v>130345</v>
      </c>
      <c r="K26" s="2">
        <v>859</v>
      </c>
    </row>
    <row r="27" spans="1:11" ht="15" customHeight="1" x14ac:dyDescent="0.35">
      <c r="A27" s="160">
        <v>1421119</v>
      </c>
      <c r="B27" s="161" t="s">
        <v>2880</v>
      </c>
      <c r="C27" s="160">
        <v>120960</v>
      </c>
      <c r="D27" s="161" t="s">
        <v>2612</v>
      </c>
      <c r="E27" s="162" t="s">
        <v>6415</v>
      </c>
      <c r="F27" s="161" t="s">
        <v>644</v>
      </c>
      <c r="G27" s="161" t="s">
        <v>708</v>
      </c>
      <c r="H27" s="161" t="s">
        <v>1561</v>
      </c>
      <c r="I27" s="12"/>
      <c r="J27" s="13">
        <v>135010</v>
      </c>
      <c r="K27" s="2">
        <v>82</v>
      </c>
    </row>
    <row r="28" spans="1:11" ht="15" customHeight="1" x14ac:dyDescent="0.35">
      <c r="A28" s="160">
        <v>1421752</v>
      </c>
      <c r="B28" s="161" t="s">
        <v>2888</v>
      </c>
      <c r="C28" s="160">
        <v>120960</v>
      </c>
      <c r="D28" s="161" t="s">
        <v>2612</v>
      </c>
      <c r="E28" s="162" t="s">
        <v>6415</v>
      </c>
      <c r="F28" s="161" t="s">
        <v>644</v>
      </c>
      <c r="G28" s="161" t="s">
        <v>708</v>
      </c>
      <c r="H28" s="161" t="s">
        <v>1561</v>
      </c>
      <c r="I28" s="12"/>
      <c r="J28" s="13">
        <v>135021</v>
      </c>
      <c r="K28" s="2">
        <v>1846</v>
      </c>
    </row>
    <row r="29" spans="1:11" ht="15" customHeight="1" x14ac:dyDescent="0.35">
      <c r="A29" s="160">
        <v>1421370</v>
      </c>
      <c r="B29" s="161" t="s">
        <v>2884</v>
      </c>
      <c r="C29" s="160">
        <v>120960</v>
      </c>
      <c r="D29" s="161" t="s">
        <v>2612</v>
      </c>
      <c r="E29" s="162" t="s">
        <v>6415</v>
      </c>
      <c r="F29" s="161" t="s">
        <v>644</v>
      </c>
      <c r="G29" s="161" t="s">
        <v>708</v>
      </c>
      <c r="H29" s="161" t="s">
        <v>1561</v>
      </c>
      <c r="I29" s="12"/>
      <c r="J29" s="13">
        <v>135033</v>
      </c>
      <c r="K29" s="2">
        <v>637</v>
      </c>
    </row>
    <row r="30" spans="1:11" ht="15" customHeight="1" x14ac:dyDescent="0.35">
      <c r="A30" s="160">
        <v>1421400</v>
      </c>
      <c r="B30" s="161" t="s">
        <v>710</v>
      </c>
      <c r="C30" s="160">
        <v>120960</v>
      </c>
      <c r="D30" s="161" t="s">
        <v>2612</v>
      </c>
      <c r="E30" s="162" t="s">
        <v>6415</v>
      </c>
      <c r="F30" s="161" t="s">
        <v>644</v>
      </c>
      <c r="G30" s="161" t="s">
        <v>708</v>
      </c>
      <c r="H30" s="161" t="s">
        <v>1561</v>
      </c>
      <c r="I30" s="12"/>
      <c r="J30" s="13">
        <v>135045</v>
      </c>
      <c r="K30" s="2">
        <v>282</v>
      </c>
    </row>
    <row r="31" spans="1:11" ht="15" customHeight="1" x14ac:dyDescent="0.35">
      <c r="A31" s="160">
        <v>1101792</v>
      </c>
      <c r="B31" s="161" t="s">
        <v>2896</v>
      </c>
      <c r="C31" s="160">
        <v>120996</v>
      </c>
      <c r="D31" s="161" t="s">
        <v>2303</v>
      </c>
      <c r="E31" s="162" t="s">
        <v>6415</v>
      </c>
      <c r="F31" s="161" t="s">
        <v>644</v>
      </c>
      <c r="G31" s="6" t="s">
        <v>933</v>
      </c>
      <c r="H31" s="161" t="s">
        <v>1561</v>
      </c>
      <c r="I31" s="12"/>
      <c r="J31" s="13">
        <v>135057</v>
      </c>
      <c r="K31" s="2">
        <v>276</v>
      </c>
    </row>
    <row r="32" spans="1:11" ht="15" customHeight="1" x14ac:dyDescent="0.35">
      <c r="A32" s="160">
        <v>1101755</v>
      </c>
      <c r="B32" s="161" t="s">
        <v>2895</v>
      </c>
      <c r="C32" s="160">
        <v>120996</v>
      </c>
      <c r="D32" s="161" t="s">
        <v>2303</v>
      </c>
      <c r="E32" s="162" t="s">
        <v>6415</v>
      </c>
      <c r="F32" s="161" t="s">
        <v>644</v>
      </c>
      <c r="G32" s="6" t="s">
        <v>933</v>
      </c>
      <c r="H32" s="161" t="s">
        <v>1561</v>
      </c>
      <c r="I32" s="12"/>
      <c r="J32" s="13">
        <v>135069</v>
      </c>
      <c r="K32" s="2">
        <v>451</v>
      </c>
    </row>
    <row r="33" spans="1:11" ht="15" customHeight="1" x14ac:dyDescent="0.35">
      <c r="A33" s="160">
        <v>1101960</v>
      </c>
      <c r="B33" s="161" t="s">
        <v>2899</v>
      </c>
      <c r="C33" s="160">
        <v>120996</v>
      </c>
      <c r="D33" s="161" t="s">
        <v>2303</v>
      </c>
      <c r="E33" s="162" t="s">
        <v>6415</v>
      </c>
      <c r="F33" s="161" t="s">
        <v>644</v>
      </c>
      <c r="G33" s="6" t="s">
        <v>933</v>
      </c>
      <c r="H33" s="161" t="s">
        <v>1561</v>
      </c>
      <c r="I33" s="12"/>
      <c r="J33" s="13">
        <v>135070</v>
      </c>
      <c r="K33" s="2">
        <v>187</v>
      </c>
    </row>
    <row r="34" spans="1:11" ht="15" customHeight="1" x14ac:dyDescent="0.35">
      <c r="A34" s="160">
        <v>1101684</v>
      </c>
      <c r="B34" s="161" t="s">
        <v>2894</v>
      </c>
      <c r="C34" s="160">
        <v>120996</v>
      </c>
      <c r="D34" s="161" t="s">
        <v>2303</v>
      </c>
      <c r="E34" s="162" t="s">
        <v>6415</v>
      </c>
      <c r="F34" s="161" t="s">
        <v>644</v>
      </c>
      <c r="G34" s="6" t="s">
        <v>933</v>
      </c>
      <c r="H34" s="161" t="s">
        <v>1561</v>
      </c>
      <c r="I34" s="12"/>
      <c r="J34" s="13">
        <v>135082</v>
      </c>
      <c r="K34" s="2">
        <v>74</v>
      </c>
    </row>
    <row r="35" spans="1:11" ht="15" customHeight="1" x14ac:dyDescent="0.35">
      <c r="A35" s="160">
        <v>1101199</v>
      </c>
      <c r="B35" s="161" t="s">
        <v>2892</v>
      </c>
      <c r="C35" s="160">
        <v>120996</v>
      </c>
      <c r="D35" s="161" t="s">
        <v>2303</v>
      </c>
      <c r="E35" s="162" t="s">
        <v>6415</v>
      </c>
      <c r="F35" s="161" t="s">
        <v>644</v>
      </c>
      <c r="G35" s="6" t="s">
        <v>933</v>
      </c>
      <c r="H35" s="161" t="s">
        <v>1561</v>
      </c>
      <c r="I35" s="12"/>
      <c r="J35" s="13">
        <v>135094</v>
      </c>
      <c r="K35" s="2">
        <v>542</v>
      </c>
    </row>
    <row r="36" spans="1:11" ht="15" customHeight="1" x14ac:dyDescent="0.35">
      <c r="A36" s="160">
        <v>1101033</v>
      </c>
      <c r="B36" s="161" t="s">
        <v>2891</v>
      </c>
      <c r="C36" s="160">
        <v>120996</v>
      </c>
      <c r="D36" s="161" t="s">
        <v>2303</v>
      </c>
      <c r="E36" s="162" t="s">
        <v>6415</v>
      </c>
      <c r="F36" s="161" t="s">
        <v>644</v>
      </c>
      <c r="G36" s="6" t="s">
        <v>933</v>
      </c>
      <c r="H36" s="161" t="s">
        <v>1561</v>
      </c>
      <c r="I36" s="12"/>
      <c r="J36" s="13">
        <v>135100</v>
      </c>
      <c r="K36" s="2">
        <v>492</v>
      </c>
    </row>
    <row r="37" spans="1:11" ht="15" customHeight="1" x14ac:dyDescent="0.35">
      <c r="A37" s="160">
        <v>1101864</v>
      </c>
      <c r="B37" s="161" t="s">
        <v>2898</v>
      </c>
      <c r="C37" s="160">
        <v>120996</v>
      </c>
      <c r="D37" s="161" t="s">
        <v>2303</v>
      </c>
      <c r="E37" s="162" t="s">
        <v>6415</v>
      </c>
      <c r="F37" s="161" t="s">
        <v>644</v>
      </c>
      <c r="G37" s="6" t="s">
        <v>933</v>
      </c>
      <c r="H37" s="161" t="s">
        <v>1561</v>
      </c>
      <c r="I37" s="12"/>
      <c r="J37" s="13">
        <v>135112</v>
      </c>
      <c r="K37" s="2">
        <v>333</v>
      </c>
    </row>
    <row r="38" spans="1:11" ht="15" customHeight="1" x14ac:dyDescent="0.35">
      <c r="A38" s="160">
        <v>1101384</v>
      </c>
      <c r="B38" s="161" t="s">
        <v>2893</v>
      </c>
      <c r="C38" s="160">
        <v>120996</v>
      </c>
      <c r="D38" s="161" t="s">
        <v>2303</v>
      </c>
      <c r="E38" s="162" t="s">
        <v>6415</v>
      </c>
      <c r="F38" s="161" t="s">
        <v>644</v>
      </c>
      <c r="G38" s="6" t="s">
        <v>933</v>
      </c>
      <c r="H38" s="161" t="s">
        <v>1561</v>
      </c>
      <c r="I38" s="12"/>
      <c r="J38" s="13">
        <v>135124</v>
      </c>
      <c r="K38" s="2">
        <v>211</v>
      </c>
    </row>
    <row r="39" spans="1:11" ht="15" customHeight="1" x14ac:dyDescent="0.35">
      <c r="A39" s="160">
        <v>1101840</v>
      </c>
      <c r="B39" s="161" t="s">
        <v>2897</v>
      </c>
      <c r="C39" s="160">
        <v>120996</v>
      </c>
      <c r="D39" s="161" t="s">
        <v>2303</v>
      </c>
      <c r="E39" s="162" t="s">
        <v>6415</v>
      </c>
      <c r="F39" s="161" t="s">
        <v>644</v>
      </c>
      <c r="G39" s="6" t="s">
        <v>933</v>
      </c>
      <c r="H39" s="161" t="s">
        <v>1561</v>
      </c>
      <c r="I39" s="12"/>
      <c r="J39" s="13">
        <v>135136</v>
      </c>
      <c r="K39" s="2">
        <v>366</v>
      </c>
    </row>
    <row r="40" spans="1:11" ht="15" customHeight="1" x14ac:dyDescent="0.35">
      <c r="A40" s="160">
        <v>1101757</v>
      </c>
      <c r="B40" s="161" t="s">
        <v>935</v>
      </c>
      <c r="C40" s="160">
        <v>120996</v>
      </c>
      <c r="D40" s="161" t="s">
        <v>2303</v>
      </c>
      <c r="E40" s="162" t="s">
        <v>6415</v>
      </c>
      <c r="F40" s="161" t="s">
        <v>644</v>
      </c>
      <c r="G40" s="6" t="s">
        <v>933</v>
      </c>
      <c r="H40" s="161" t="s">
        <v>1561</v>
      </c>
      <c r="I40" s="12"/>
      <c r="J40" s="13">
        <v>135150</v>
      </c>
      <c r="K40" s="2">
        <v>239</v>
      </c>
    </row>
    <row r="41" spans="1:11" ht="15" customHeight="1" x14ac:dyDescent="0.35">
      <c r="A41" s="160">
        <v>1102861</v>
      </c>
      <c r="B41" s="161" t="s">
        <v>936</v>
      </c>
      <c r="C41" s="160">
        <v>121009</v>
      </c>
      <c r="D41" s="161" t="s">
        <v>2326</v>
      </c>
      <c r="E41" s="162" t="s">
        <v>6415</v>
      </c>
      <c r="F41" s="161" t="s">
        <v>644</v>
      </c>
      <c r="G41" s="6" t="s">
        <v>933</v>
      </c>
      <c r="H41" s="161" t="s">
        <v>1561</v>
      </c>
      <c r="I41" s="12"/>
      <c r="J41" s="13">
        <v>135161</v>
      </c>
      <c r="K41" s="2">
        <v>152</v>
      </c>
    </row>
    <row r="42" spans="1:11" ht="15" customHeight="1" x14ac:dyDescent="0.35">
      <c r="A42" s="160">
        <v>1102006</v>
      </c>
      <c r="B42" s="161" t="s">
        <v>937</v>
      </c>
      <c r="C42" s="160">
        <v>121009</v>
      </c>
      <c r="D42" s="161" t="s">
        <v>2326</v>
      </c>
      <c r="E42" s="162" t="s">
        <v>6415</v>
      </c>
      <c r="F42" s="161" t="s">
        <v>644</v>
      </c>
      <c r="G42" s="6" t="s">
        <v>933</v>
      </c>
      <c r="H42" s="161" t="s">
        <v>1561</v>
      </c>
      <c r="I42" s="12"/>
      <c r="J42" s="13">
        <v>135173</v>
      </c>
      <c r="K42" s="2">
        <v>481</v>
      </c>
    </row>
    <row r="43" spans="1:11" ht="15" customHeight="1" x14ac:dyDescent="0.35">
      <c r="A43" s="160">
        <v>1102839</v>
      </c>
      <c r="B43" s="161" t="s">
        <v>2901</v>
      </c>
      <c r="C43" s="160">
        <v>121009</v>
      </c>
      <c r="D43" s="161" t="s">
        <v>2326</v>
      </c>
      <c r="E43" s="162" t="s">
        <v>6415</v>
      </c>
      <c r="F43" s="161" t="s">
        <v>644</v>
      </c>
      <c r="G43" s="6" t="s">
        <v>933</v>
      </c>
      <c r="H43" s="161" t="s">
        <v>1561</v>
      </c>
      <c r="I43" s="12"/>
      <c r="J43" s="13">
        <v>135185</v>
      </c>
      <c r="K43" s="2">
        <v>239</v>
      </c>
    </row>
    <row r="44" spans="1:11" ht="15" customHeight="1" x14ac:dyDescent="0.35">
      <c r="A44" s="160">
        <v>1102158</v>
      </c>
      <c r="B44" s="161" t="s">
        <v>2900</v>
      </c>
      <c r="C44" s="160">
        <v>121009</v>
      </c>
      <c r="D44" s="161" t="s">
        <v>2326</v>
      </c>
      <c r="E44" s="162" t="s">
        <v>6415</v>
      </c>
      <c r="F44" s="161" t="s">
        <v>644</v>
      </c>
      <c r="G44" s="6" t="s">
        <v>933</v>
      </c>
      <c r="H44" s="161" t="s">
        <v>1561</v>
      </c>
      <c r="I44" s="12"/>
      <c r="J44" s="13">
        <v>135197</v>
      </c>
      <c r="K44" s="2">
        <v>179</v>
      </c>
    </row>
    <row r="45" spans="1:11" ht="15" customHeight="1" x14ac:dyDescent="0.35">
      <c r="A45" s="160">
        <v>1502575</v>
      </c>
      <c r="B45" s="161" t="s">
        <v>2906</v>
      </c>
      <c r="C45" s="160">
        <v>121198</v>
      </c>
      <c r="D45" s="161" t="s">
        <v>2638</v>
      </c>
      <c r="E45" s="162" t="s">
        <v>6415</v>
      </c>
      <c r="F45" s="161" t="s">
        <v>644</v>
      </c>
      <c r="G45" s="161" t="s">
        <v>992</v>
      </c>
      <c r="H45" s="161" t="s">
        <v>1561</v>
      </c>
      <c r="I45" s="12"/>
      <c r="J45" s="13">
        <v>135203</v>
      </c>
      <c r="K45" s="2">
        <v>196</v>
      </c>
    </row>
    <row r="46" spans="1:11" ht="15" customHeight="1" x14ac:dyDescent="0.35">
      <c r="A46" s="160">
        <v>1502054</v>
      </c>
      <c r="B46" s="161" t="s">
        <v>2903</v>
      </c>
      <c r="C46" s="160">
        <v>121198</v>
      </c>
      <c r="D46" s="161" t="s">
        <v>2638</v>
      </c>
      <c r="E46" s="162" t="s">
        <v>6415</v>
      </c>
      <c r="F46" s="161" t="s">
        <v>644</v>
      </c>
      <c r="G46" s="161" t="s">
        <v>992</v>
      </c>
      <c r="H46" s="161" t="s">
        <v>1561</v>
      </c>
      <c r="I46" s="12"/>
      <c r="J46" s="13">
        <v>135215</v>
      </c>
      <c r="K46" s="2">
        <v>826</v>
      </c>
    </row>
    <row r="47" spans="1:11" ht="15" customHeight="1" x14ac:dyDescent="0.35">
      <c r="A47" s="160">
        <v>1502673</v>
      </c>
      <c r="B47" s="161" t="s">
        <v>2907</v>
      </c>
      <c r="C47" s="160">
        <v>121198</v>
      </c>
      <c r="D47" s="161" t="s">
        <v>2638</v>
      </c>
      <c r="E47" s="162" t="s">
        <v>6415</v>
      </c>
      <c r="F47" s="161" t="s">
        <v>644</v>
      </c>
      <c r="G47" s="161" t="s">
        <v>992</v>
      </c>
      <c r="H47" s="161" t="s">
        <v>1561</v>
      </c>
      <c r="I47" s="12"/>
      <c r="J47" s="13">
        <v>135227</v>
      </c>
      <c r="K47" s="2">
        <v>143</v>
      </c>
    </row>
    <row r="48" spans="1:11" ht="15" customHeight="1" x14ac:dyDescent="0.35">
      <c r="A48" s="160">
        <v>1502128</v>
      </c>
      <c r="B48" s="161" t="s">
        <v>2904</v>
      </c>
      <c r="C48" s="160">
        <v>121198</v>
      </c>
      <c r="D48" s="161" t="s">
        <v>2638</v>
      </c>
      <c r="E48" s="162" t="s">
        <v>6415</v>
      </c>
      <c r="F48" s="161" t="s">
        <v>644</v>
      </c>
      <c r="G48" s="161" t="s">
        <v>992</v>
      </c>
      <c r="H48" s="161" t="s">
        <v>1561</v>
      </c>
      <c r="I48" s="12"/>
      <c r="J48" s="13">
        <v>135239</v>
      </c>
      <c r="K48" s="2">
        <v>168</v>
      </c>
    </row>
    <row r="49" spans="1:11" ht="15" customHeight="1" x14ac:dyDescent="0.35">
      <c r="A49" s="160">
        <v>1502779</v>
      </c>
      <c r="B49" s="161" t="s">
        <v>996</v>
      </c>
      <c r="C49" s="160">
        <v>121198</v>
      </c>
      <c r="D49" s="161" t="s">
        <v>2638</v>
      </c>
      <c r="E49" s="162" t="s">
        <v>6415</v>
      </c>
      <c r="F49" s="161" t="s">
        <v>644</v>
      </c>
      <c r="G49" s="161" t="s">
        <v>992</v>
      </c>
      <c r="H49" s="161" t="s">
        <v>1561</v>
      </c>
      <c r="I49" s="12"/>
      <c r="J49" s="13">
        <v>135240</v>
      </c>
      <c r="K49" s="2">
        <v>426</v>
      </c>
    </row>
    <row r="50" spans="1:11" ht="15" customHeight="1" x14ac:dyDescent="0.35">
      <c r="A50" s="160">
        <v>1502007</v>
      </c>
      <c r="B50" s="161" t="s">
        <v>2902</v>
      </c>
      <c r="C50" s="160">
        <v>121198</v>
      </c>
      <c r="D50" s="161" t="s">
        <v>2638</v>
      </c>
      <c r="E50" s="162" t="s">
        <v>6415</v>
      </c>
      <c r="F50" s="161" t="s">
        <v>644</v>
      </c>
      <c r="G50" s="161" t="s">
        <v>992</v>
      </c>
      <c r="H50" s="161" t="s">
        <v>1561</v>
      </c>
      <c r="I50" s="12"/>
      <c r="J50" s="13">
        <v>135252</v>
      </c>
      <c r="K50" s="2">
        <v>991</v>
      </c>
    </row>
    <row r="51" spans="1:11" ht="15" customHeight="1" x14ac:dyDescent="0.35">
      <c r="A51" s="160">
        <v>1502541</v>
      </c>
      <c r="B51" s="161" t="s">
        <v>2905</v>
      </c>
      <c r="C51" s="160">
        <v>121198</v>
      </c>
      <c r="D51" s="161" t="s">
        <v>2638</v>
      </c>
      <c r="E51" s="162" t="s">
        <v>6415</v>
      </c>
      <c r="F51" s="161" t="s">
        <v>644</v>
      </c>
      <c r="G51" s="161" t="s">
        <v>992</v>
      </c>
      <c r="H51" s="161" t="s">
        <v>1561</v>
      </c>
      <c r="I51" s="12"/>
      <c r="J51" s="13">
        <v>135264</v>
      </c>
      <c r="K51" s="2">
        <v>151</v>
      </c>
    </row>
    <row r="52" spans="1:11" ht="15" customHeight="1" x14ac:dyDescent="0.35">
      <c r="A52" s="160">
        <v>1502959</v>
      </c>
      <c r="B52" s="161" t="s">
        <v>997</v>
      </c>
      <c r="C52" s="160">
        <v>121198</v>
      </c>
      <c r="D52" s="161" t="s">
        <v>2638</v>
      </c>
      <c r="E52" s="162" t="s">
        <v>6415</v>
      </c>
      <c r="F52" s="161" t="s">
        <v>644</v>
      </c>
      <c r="G52" s="161" t="s">
        <v>992</v>
      </c>
      <c r="H52" s="161" t="s">
        <v>1561</v>
      </c>
      <c r="I52" s="12"/>
      <c r="J52" s="13">
        <v>135290</v>
      </c>
      <c r="K52" s="2">
        <v>183</v>
      </c>
    </row>
    <row r="53" spans="1:11" ht="15" customHeight="1" x14ac:dyDescent="0.35">
      <c r="A53" s="160">
        <v>1504901</v>
      </c>
      <c r="B53" s="161" t="s">
        <v>2911</v>
      </c>
      <c r="C53" s="160">
        <v>121216</v>
      </c>
      <c r="D53" s="161" t="s">
        <v>2671</v>
      </c>
      <c r="E53" s="162" t="s">
        <v>6415</v>
      </c>
      <c r="F53" s="161" t="s">
        <v>644</v>
      </c>
      <c r="G53" s="161" t="s">
        <v>992</v>
      </c>
      <c r="H53" s="161" t="s">
        <v>1561</v>
      </c>
      <c r="I53" s="12"/>
      <c r="J53" s="13">
        <v>135318</v>
      </c>
      <c r="K53" s="2">
        <v>1356</v>
      </c>
    </row>
    <row r="54" spans="1:11" ht="15" customHeight="1" x14ac:dyDescent="0.35">
      <c r="A54" s="160">
        <v>1504994</v>
      </c>
      <c r="B54" s="161" t="s">
        <v>2912</v>
      </c>
      <c r="C54" s="160">
        <v>121216</v>
      </c>
      <c r="D54" s="161" t="s">
        <v>2671</v>
      </c>
      <c r="E54" s="162" t="s">
        <v>6415</v>
      </c>
      <c r="F54" s="161" t="s">
        <v>644</v>
      </c>
      <c r="G54" s="161" t="s">
        <v>992</v>
      </c>
      <c r="H54" s="161" t="s">
        <v>1561</v>
      </c>
      <c r="I54" s="12"/>
      <c r="J54" s="13">
        <v>135320</v>
      </c>
      <c r="K54" s="2">
        <v>594</v>
      </c>
    </row>
    <row r="55" spans="1:11" ht="15" customHeight="1" x14ac:dyDescent="0.35">
      <c r="A55" s="160">
        <v>1504078</v>
      </c>
      <c r="B55" s="161" t="s">
        <v>2908</v>
      </c>
      <c r="C55" s="160">
        <v>121216</v>
      </c>
      <c r="D55" s="161" t="s">
        <v>2671</v>
      </c>
      <c r="E55" s="162" t="s">
        <v>6415</v>
      </c>
      <c r="F55" s="161" t="s">
        <v>644</v>
      </c>
      <c r="G55" s="161" t="s">
        <v>992</v>
      </c>
      <c r="H55" s="161" t="s">
        <v>1561</v>
      </c>
      <c r="I55" s="12"/>
      <c r="J55" s="13">
        <v>135331</v>
      </c>
      <c r="K55" s="2">
        <v>353</v>
      </c>
    </row>
    <row r="56" spans="1:11" ht="15" customHeight="1" x14ac:dyDescent="0.35">
      <c r="A56" s="160">
        <v>1504596</v>
      </c>
      <c r="B56" s="161" t="s">
        <v>2909</v>
      </c>
      <c r="C56" s="160">
        <v>121216</v>
      </c>
      <c r="D56" s="161" t="s">
        <v>2671</v>
      </c>
      <c r="E56" s="162" t="s">
        <v>6415</v>
      </c>
      <c r="F56" s="161" t="s">
        <v>644</v>
      </c>
      <c r="G56" s="161" t="s">
        <v>992</v>
      </c>
      <c r="H56" s="161" t="s">
        <v>1561</v>
      </c>
      <c r="I56" s="12"/>
      <c r="J56" s="13">
        <v>135343</v>
      </c>
      <c r="K56" s="2">
        <v>88</v>
      </c>
    </row>
    <row r="57" spans="1:11" ht="15" customHeight="1" x14ac:dyDescent="0.35">
      <c r="A57" s="160">
        <v>1504856</v>
      </c>
      <c r="B57" s="161" t="s">
        <v>2910</v>
      </c>
      <c r="C57" s="160">
        <v>121216</v>
      </c>
      <c r="D57" s="161" t="s">
        <v>2671</v>
      </c>
      <c r="E57" s="162" t="s">
        <v>6415</v>
      </c>
      <c r="F57" s="161" t="s">
        <v>644</v>
      </c>
      <c r="G57" s="161" t="s">
        <v>992</v>
      </c>
      <c r="H57" s="161" t="s">
        <v>1561</v>
      </c>
      <c r="I57" s="12"/>
      <c r="J57" s="13">
        <v>135355</v>
      </c>
      <c r="K57" s="2">
        <v>250</v>
      </c>
    </row>
    <row r="58" spans="1:11" ht="15" customHeight="1" x14ac:dyDescent="0.35">
      <c r="A58" s="160">
        <v>1504723</v>
      </c>
      <c r="B58" s="161" t="s">
        <v>998</v>
      </c>
      <c r="C58" s="160">
        <v>121216</v>
      </c>
      <c r="D58" s="161" t="s">
        <v>2671</v>
      </c>
      <c r="E58" s="162" t="s">
        <v>6415</v>
      </c>
      <c r="F58" s="161" t="s">
        <v>644</v>
      </c>
      <c r="G58" s="161" t="s">
        <v>992</v>
      </c>
      <c r="H58" s="161" t="s">
        <v>1561</v>
      </c>
      <c r="I58" s="12"/>
      <c r="J58" s="13">
        <v>135367</v>
      </c>
      <c r="K58" s="2">
        <v>674</v>
      </c>
    </row>
    <row r="59" spans="1:11" ht="15" customHeight="1" x14ac:dyDescent="0.35">
      <c r="A59" s="160">
        <v>1508784</v>
      </c>
      <c r="B59" s="161" t="s">
        <v>2913</v>
      </c>
      <c r="C59" s="160">
        <v>121265</v>
      </c>
      <c r="D59" s="161" t="s">
        <v>2691</v>
      </c>
      <c r="E59" s="162" t="s">
        <v>6415</v>
      </c>
      <c r="F59" s="161" t="s">
        <v>644</v>
      </c>
      <c r="G59" s="161" t="s">
        <v>992</v>
      </c>
      <c r="H59" s="161" t="s">
        <v>1561</v>
      </c>
      <c r="I59" s="12"/>
      <c r="J59" s="13">
        <v>135379</v>
      </c>
      <c r="K59" s="2">
        <v>1682</v>
      </c>
    </row>
    <row r="60" spans="1:11" ht="15" customHeight="1" x14ac:dyDescent="0.35">
      <c r="A60" s="160">
        <v>1508166</v>
      </c>
      <c r="B60" s="161" t="s">
        <v>999</v>
      </c>
      <c r="C60" s="160">
        <v>121265</v>
      </c>
      <c r="D60" s="161" t="s">
        <v>2691</v>
      </c>
      <c r="E60" s="162" t="s">
        <v>6415</v>
      </c>
      <c r="F60" s="161" t="s">
        <v>644</v>
      </c>
      <c r="G60" s="161" t="s">
        <v>992</v>
      </c>
      <c r="H60" s="161" t="s">
        <v>1561</v>
      </c>
      <c r="I60" s="12"/>
      <c r="J60" s="13">
        <v>135392</v>
      </c>
      <c r="K60" s="2">
        <v>377</v>
      </c>
    </row>
    <row r="61" spans="1:11" ht="15" customHeight="1" x14ac:dyDescent="0.35">
      <c r="A61" s="160">
        <v>1508860</v>
      </c>
      <c r="B61" s="161" t="s">
        <v>2914</v>
      </c>
      <c r="C61" s="160">
        <v>121265</v>
      </c>
      <c r="D61" s="161" t="s">
        <v>2691</v>
      </c>
      <c r="E61" s="162" t="s">
        <v>6415</v>
      </c>
      <c r="F61" s="161" t="s">
        <v>644</v>
      </c>
      <c r="G61" s="161" t="s">
        <v>992</v>
      </c>
      <c r="H61" s="161" t="s">
        <v>1561</v>
      </c>
      <c r="I61" s="12"/>
      <c r="J61" s="13">
        <v>135410</v>
      </c>
      <c r="K61" s="2">
        <v>1124</v>
      </c>
    </row>
    <row r="62" spans="1:11" ht="15" customHeight="1" x14ac:dyDescent="0.35">
      <c r="A62" s="160">
        <v>1108589</v>
      </c>
      <c r="B62" s="161" t="s">
        <v>2918</v>
      </c>
      <c r="C62" s="160">
        <v>121381</v>
      </c>
      <c r="D62" s="161" t="s">
        <v>938</v>
      </c>
      <c r="E62" s="162" t="s">
        <v>6415</v>
      </c>
      <c r="F62" s="161" t="s">
        <v>644</v>
      </c>
      <c r="G62" s="161" t="s">
        <v>933</v>
      </c>
      <c r="H62" s="161" t="s">
        <v>1561</v>
      </c>
      <c r="I62" s="12"/>
      <c r="J62" s="13">
        <v>135434</v>
      </c>
      <c r="K62" s="2">
        <v>983</v>
      </c>
    </row>
    <row r="63" spans="1:11" ht="15" customHeight="1" x14ac:dyDescent="0.35">
      <c r="A63" s="160">
        <v>1108596</v>
      </c>
      <c r="B63" s="161" t="s">
        <v>2919</v>
      </c>
      <c r="C63" s="160">
        <v>121381</v>
      </c>
      <c r="D63" s="161" t="s">
        <v>938</v>
      </c>
      <c r="E63" s="162" t="s">
        <v>6415</v>
      </c>
      <c r="F63" s="161" t="s">
        <v>644</v>
      </c>
      <c r="G63" s="161" t="s">
        <v>933</v>
      </c>
      <c r="H63" s="161" t="s">
        <v>1561</v>
      </c>
      <c r="I63" s="12"/>
      <c r="J63" s="13">
        <v>135446</v>
      </c>
      <c r="K63" s="2">
        <v>172</v>
      </c>
    </row>
    <row r="64" spans="1:11" ht="15" customHeight="1" x14ac:dyDescent="0.35">
      <c r="A64" s="160">
        <v>1108193</v>
      </c>
      <c r="B64" s="161" t="s">
        <v>2915</v>
      </c>
      <c r="C64" s="160">
        <v>121381</v>
      </c>
      <c r="D64" s="161" t="s">
        <v>938</v>
      </c>
      <c r="E64" s="162" t="s">
        <v>6415</v>
      </c>
      <c r="F64" s="161" t="s">
        <v>644</v>
      </c>
      <c r="G64" s="161" t="s">
        <v>933</v>
      </c>
      <c r="H64" s="161" t="s">
        <v>1561</v>
      </c>
      <c r="I64" s="12"/>
      <c r="J64" s="13">
        <v>135471</v>
      </c>
      <c r="K64" s="2">
        <v>1051</v>
      </c>
    </row>
    <row r="65" spans="1:11" ht="15" customHeight="1" x14ac:dyDescent="0.35">
      <c r="A65" s="160">
        <v>1108665</v>
      </c>
      <c r="B65" s="161" t="s">
        <v>2921</v>
      </c>
      <c r="C65" s="160">
        <v>121381</v>
      </c>
      <c r="D65" s="161" t="s">
        <v>938</v>
      </c>
      <c r="E65" s="162" t="s">
        <v>6415</v>
      </c>
      <c r="F65" s="161" t="s">
        <v>644</v>
      </c>
      <c r="G65" s="161" t="s">
        <v>933</v>
      </c>
      <c r="H65" s="161" t="s">
        <v>1561</v>
      </c>
      <c r="I65" s="12"/>
      <c r="J65" s="13">
        <v>135483</v>
      </c>
      <c r="K65" s="2">
        <v>760</v>
      </c>
    </row>
    <row r="66" spans="1:11" ht="15" customHeight="1" x14ac:dyDescent="0.35">
      <c r="A66" s="160">
        <v>1108468</v>
      </c>
      <c r="B66" s="161" t="s">
        <v>939</v>
      </c>
      <c r="C66" s="160">
        <v>121381</v>
      </c>
      <c r="D66" s="161" t="s">
        <v>938</v>
      </c>
      <c r="E66" s="162" t="s">
        <v>6415</v>
      </c>
      <c r="F66" s="161" t="s">
        <v>644</v>
      </c>
      <c r="G66" s="161" t="s">
        <v>933</v>
      </c>
      <c r="H66" s="161" t="s">
        <v>1561</v>
      </c>
      <c r="I66" s="12"/>
      <c r="J66" s="13">
        <v>135495</v>
      </c>
      <c r="K66" s="2">
        <v>201</v>
      </c>
    </row>
    <row r="67" spans="1:11" ht="15" customHeight="1" x14ac:dyDescent="0.35">
      <c r="A67" s="160">
        <v>1108232</v>
      </c>
      <c r="B67" s="161" t="s">
        <v>2917</v>
      </c>
      <c r="C67" s="160">
        <v>121381</v>
      </c>
      <c r="D67" s="161" t="s">
        <v>938</v>
      </c>
      <c r="E67" s="162" t="s">
        <v>6415</v>
      </c>
      <c r="F67" s="161" t="s">
        <v>644</v>
      </c>
      <c r="G67" s="161" t="s">
        <v>933</v>
      </c>
      <c r="H67" s="161" t="s">
        <v>1561</v>
      </c>
      <c r="I67" s="12"/>
      <c r="J67" s="13">
        <v>135501</v>
      </c>
      <c r="K67" s="2">
        <v>1065</v>
      </c>
    </row>
    <row r="68" spans="1:11" ht="15" customHeight="1" x14ac:dyDescent="0.35">
      <c r="A68" s="160">
        <v>1108598</v>
      </c>
      <c r="B68" s="161" t="s">
        <v>2920</v>
      </c>
      <c r="C68" s="160">
        <v>121381</v>
      </c>
      <c r="D68" s="161" t="s">
        <v>938</v>
      </c>
      <c r="E68" s="162" t="s">
        <v>6415</v>
      </c>
      <c r="F68" s="161" t="s">
        <v>644</v>
      </c>
      <c r="G68" s="161" t="s">
        <v>933</v>
      </c>
      <c r="H68" s="161" t="s">
        <v>1561</v>
      </c>
      <c r="I68" s="12"/>
      <c r="J68" s="13">
        <v>135513</v>
      </c>
      <c r="K68" s="2">
        <v>980</v>
      </c>
    </row>
    <row r="69" spans="1:11" ht="15" customHeight="1" x14ac:dyDescent="0.35">
      <c r="A69" s="160">
        <v>1108222</v>
      </c>
      <c r="B69" s="161" t="s">
        <v>2916</v>
      </c>
      <c r="C69" s="160">
        <v>121381</v>
      </c>
      <c r="D69" s="161" t="s">
        <v>938</v>
      </c>
      <c r="E69" s="162" t="s">
        <v>6415</v>
      </c>
      <c r="F69" s="161" t="s">
        <v>644</v>
      </c>
      <c r="G69" s="161" t="s">
        <v>933</v>
      </c>
      <c r="H69" s="161" t="s">
        <v>1561</v>
      </c>
      <c r="I69" s="12"/>
      <c r="J69" s="13">
        <v>135525</v>
      </c>
      <c r="K69" s="2">
        <v>468</v>
      </c>
    </row>
    <row r="70" spans="1:11" ht="15" customHeight="1" x14ac:dyDescent="0.35">
      <c r="A70" s="160">
        <v>1108209</v>
      </c>
      <c r="B70" s="161" t="s">
        <v>940</v>
      </c>
      <c r="C70" s="160">
        <v>121381</v>
      </c>
      <c r="D70" s="161" t="s">
        <v>938</v>
      </c>
      <c r="E70" s="162" t="s">
        <v>6415</v>
      </c>
      <c r="F70" s="161" t="s">
        <v>644</v>
      </c>
      <c r="G70" s="161" t="s">
        <v>933</v>
      </c>
      <c r="H70" s="161" t="s">
        <v>1561</v>
      </c>
      <c r="I70" s="12"/>
      <c r="J70" s="13">
        <v>135537</v>
      </c>
      <c r="K70" s="2">
        <v>593</v>
      </c>
    </row>
    <row r="71" spans="1:11" ht="15" customHeight="1" x14ac:dyDescent="0.35">
      <c r="A71" s="160">
        <v>1108309</v>
      </c>
      <c r="B71" s="161" t="s">
        <v>2923</v>
      </c>
      <c r="C71" s="160">
        <v>121393</v>
      </c>
      <c r="D71" s="161" t="s">
        <v>2484</v>
      </c>
      <c r="E71" s="162" t="s">
        <v>6415</v>
      </c>
      <c r="F71" s="161" t="s">
        <v>644</v>
      </c>
      <c r="G71" s="161" t="s">
        <v>933</v>
      </c>
      <c r="H71" s="161" t="s">
        <v>1561</v>
      </c>
      <c r="I71" s="12"/>
      <c r="J71" s="13">
        <v>135549</v>
      </c>
      <c r="K71" s="2">
        <v>1780</v>
      </c>
    </row>
    <row r="72" spans="1:11" ht="15" customHeight="1" x14ac:dyDescent="0.35">
      <c r="A72" s="160">
        <v>1108173</v>
      </c>
      <c r="B72" s="161" t="s">
        <v>2922</v>
      </c>
      <c r="C72" s="160">
        <v>121393</v>
      </c>
      <c r="D72" s="161" t="s">
        <v>2484</v>
      </c>
      <c r="E72" s="162" t="s">
        <v>6415</v>
      </c>
      <c r="F72" s="161" t="s">
        <v>644</v>
      </c>
      <c r="G72" s="161" t="s">
        <v>933</v>
      </c>
      <c r="H72" s="161" t="s">
        <v>1561</v>
      </c>
      <c r="I72" s="12"/>
      <c r="J72" s="13">
        <v>135550</v>
      </c>
      <c r="K72" s="2">
        <v>1482</v>
      </c>
    </row>
    <row r="73" spans="1:11" ht="15" customHeight="1" x14ac:dyDescent="0.35">
      <c r="A73" s="160">
        <v>1108788</v>
      </c>
      <c r="B73" s="161" t="s">
        <v>2926</v>
      </c>
      <c r="C73" s="160">
        <v>121393</v>
      </c>
      <c r="D73" s="161" t="s">
        <v>2484</v>
      </c>
      <c r="E73" s="162" t="s">
        <v>6415</v>
      </c>
      <c r="F73" s="161" t="s">
        <v>644</v>
      </c>
      <c r="G73" s="161" t="s">
        <v>933</v>
      </c>
      <c r="H73" s="161" t="s">
        <v>1561</v>
      </c>
      <c r="I73" s="12"/>
      <c r="J73" s="13">
        <v>135562</v>
      </c>
      <c r="K73" s="2">
        <v>1443</v>
      </c>
    </row>
    <row r="74" spans="1:11" ht="15" customHeight="1" x14ac:dyDescent="0.35">
      <c r="A74" s="160">
        <v>1108823</v>
      </c>
      <c r="B74" s="161" t="s">
        <v>2928</v>
      </c>
      <c r="C74" s="160">
        <v>121393</v>
      </c>
      <c r="D74" s="161" t="s">
        <v>2484</v>
      </c>
      <c r="E74" s="162" t="s">
        <v>6415</v>
      </c>
      <c r="F74" s="161" t="s">
        <v>644</v>
      </c>
      <c r="G74" s="161" t="s">
        <v>933</v>
      </c>
      <c r="H74" s="161" t="s">
        <v>1561</v>
      </c>
      <c r="I74" s="12"/>
      <c r="J74" s="13">
        <v>135574</v>
      </c>
      <c r="K74" s="2">
        <v>548</v>
      </c>
    </row>
    <row r="75" spans="1:11" ht="15" customHeight="1" x14ac:dyDescent="0.35">
      <c r="A75" s="160">
        <v>1108368</v>
      </c>
      <c r="B75" s="161" t="s">
        <v>2924</v>
      </c>
      <c r="C75" s="160">
        <v>121393</v>
      </c>
      <c r="D75" s="161" t="s">
        <v>2484</v>
      </c>
      <c r="E75" s="162" t="s">
        <v>6415</v>
      </c>
      <c r="F75" s="161" t="s">
        <v>644</v>
      </c>
      <c r="G75" s="161" t="s">
        <v>933</v>
      </c>
      <c r="H75" s="161" t="s">
        <v>1561</v>
      </c>
      <c r="I75" s="12"/>
      <c r="J75" s="13">
        <v>135586</v>
      </c>
      <c r="K75" s="2">
        <v>1297</v>
      </c>
    </row>
    <row r="76" spans="1:11" ht="15" customHeight="1" x14ac:dyDescent="0.35">
      <c r="A76" s="160">
        <v>1108795</v>
      </c>
      <c r="B76" s="161" t="s">
        <v>2927</v>
      </c>
      <c r="C76" s="160">
        <v>121393</v>
      </c>
      <c r="D76" s="161" t="s">
        <v>2484</v>
      </c>
      <c r="E76" s="162" t="s">
        <v>6415</v>
      </c>
      <c r="F76" s="161" t="s">
        <v>644</v>
      </c>
      <c r="G76" s="161" t="s">
        <v>933</v>
      </c>
      <c r="H76" s="161" t="s">
        <v>1561</v>
      </c>
      <c r="I76" s="12"/>
      <c r="J76" s="13">
        <v>135598</v>
      </c>
      <c r="K76" s="2">
        <v>485</v>
      </c>
    </row>
    <row r="77" spans="1:11" ht="15" customHeight="1" x14ac:dyDescent="0.35">
      <c r="A77" s="160">
        <v>1108770</v>
      </c>
      <c r="B77" s="161" t="s">
        <v>2925</v>
      </c>
      <c r="C77" s="160">
        <v>121393</v>
      </c>
      <c r="D77" s="161" t="s">
        <v>2484</v>
      </c>
      <c r="E77" s="162" t="s">
        <v>6415</v>
      </c>
      <c r="F77" s="161" t="s">
        <v>644</v>
      </c>
      <c r="G77" s="161" t="s">
        <v>933</v>
      </c>
      <c r="H77" s="161" t="s">
        <v>1561</v>
      </c>
      <c r="I77" s="12"/>
      <c r="J77" s="13">
        <v>135604</v>
      </c>
      <c r="K77" s="2">
        <v>1008</v>
      </c>
    </row>
    <row r="78" spans="1:11" ht="15" customHeight="1" x14ac:dyDescent="0.35">
      <c r="A78" s="160">
        <v>1108896</v>
      </c>
      <c r="B78" s="161" t="s">
        <v>941</v>
      </c>
      <c r="C78" s="160">
        <v>121393</v>
      </c>
      <c r="D78" s="161" t="s">
        <v>2484</v>
      </c>
      <c r="E78" s="162" t="s">
        <v>6415</v>
      </c>
      <c r="F78" s="161" t="s">
        <v>644</v>
      </c>
      <c r="G78" s="161" t="s">
        <v>933</v>
      </c>
      <c r="H78" s="161" t="s">
        <v>1561</v>
      </c>
      <c r="I78" s="12"/>
      <c r="J78" s="13">
        <v>135616</v>
      </c>
      <c r="K78" s="2">
        <v>414</v>
      </c>
    </row>
    <row r="79" spans="1:11" ht="15" customHeight="1" x14ac:dyDescent="0.35">
      <c r="A79" s="160">
        <v>1108785</v>
      </c>
      <c r="B79" s="161" t="s">
        <v>942</v>
      </c>
      <c r="C79" s="160">
        <v>121393</v>
      </c>
      <c r="D79" s="161" t="s">
        <v>2484</v>
      </c>
      <c r="E79" s="162" t="s">
        <v>6415</v>
      </c>
      <c r="F79" s="161" t="s">
        <v>644</v>
      </c>
      <c r="G79" s="161" t="s">
        <v>933</v>
      </c>
      <c r="H79" s="161" t="s">
        <v>1561</v>
      </c>
      <c r="I79" s="12"/>
      <c r="J79" s="13">
        <v>135628</v>
      </c>
      <c r="K79" s="2">
        <v>792</v>
      </c>
    </row>
    <row r="80" spans="1:11" ht="15" customHeight="1" x14ac:dyDescent="0.35">
      <c r="A80" s="160">
        <v>1109292</v>
      </c>
      <c r="B80" s="161" t="s">
        <v>943</v>
      </c>
      <c r="C80" s="160">
        <v>121423</v>
      </c>
      <c r="D80" s="161" t="s">
        <v>2493</v>
      </c>
      <c r="E80" s="162" t="s">
        <v>6415</v>
      </c>
      <c r="F80" s="161" t="s">
        <v>644</v>
      </c>
      <c r="G80" s="161" t="s">
        <v>933</v>
      </c>
      <c r="H80" s="161" t="s">
        <v>1561</v>
      </c>
      <c r="I80" s="12"/>
      <c r="J80" s="13">
        <v>135641</v>
      </c>
      <c r="K80" s="2">
        <v>100</v>
      </c>
    </row>
    <row r="81" spans="1:11" ht="15" customHeight="1" x14ac:dyDescent="0.35">
      <c r="A81" s="160">
        <v>1109615</v>
      </c>
      <c r="B81" s="161" t="s">
        <v>2931</v>
      </c>
      <c r="C81" s="160">
        <v>121423</v>
      </c>
      <c r="D81" s="161" t="s">
        <v>2493</v>
      </c>
      <c r="E81" s="162" t="s">
        <v>6415</v>
      </c>
      <c r="F81" s="161" t="s">
        <v>644</v>
      </c>
      <c r="G81" s="161" t="s">
        <v>933</v>
      </c>
      <c r="H81" s="161" t="s">
        <v>1561</v>
      </c>
      <c r="I81" s="12"/>
      <c r="J81" s="13">
        <v>135653</v>
      </c>
      <c r="K81" s="2">
        <v>1327</v>
      </c>
    </row>
    <row r="82" spans="1:11" ht="15" customHeight="1" x14ac:dyDescent="0.35">
      <c r="A82" s="160">
        <v>1109143</v>
      </c>
      <c r="B82" s="161" t="s">
        <v>2930</v>
      </c>
      <c r="C82" s="160">
        <v>121423</v>
      </c>
      <c r="D82" s="161" t="s">
        <v>2493</v>
      </c>
      <c r="E82" s="162" t="s">
        <v>6415</v>
      </c>
      <c r="F82" s="161" t="s">
        <v>644</v>
      </c>
      <c r="G82" s="161" t="s">
        <v>933</v>
      </c>
      <c r="H82" s="161" t="s">
        <v>1561</v>
      </c>
      <c r="I82" s="12"/>
      <c r="J82" s="13">
        <v>145014</v>
      </c>
      <c r="K82" s="2">
        <v>1860</v>
      </c>
    </row>
    <row r="83" spans="1:11" ht="15" customHeight="1" x14ac:dyDescent="0.35">
      <c r="A83" s="160">
        <v>1109990</v>
      </c>
      <c r="B83" s="161" t="s">
        <v>2932</v>
      </c>
      <c r="C83" s="160">
        <v>121423</v>
      </c>
      <c r="D83" s="161" t="s">
        <v>2493</v>
      </c>
      <c r="E83" s="162" t="s">
        <v>6415</v>
      </c>
      <c r="F83" s="161" t="s">
        <v>644</v>
      </c>
      <c r="G83" s="161" t="s">
        <v>933</v>
      </c>
      <c r="H83" s="161" t="s">
        <v>1561</v>
      </c>
      <c r="I83" s="12"/>
      <c r="J83" s="13">
        <v>145026</v>
      </c>
      <c r="K83" s="2">
        <v>1718</v>
      </c>
    </row>
    <row r="84" spans="1:11" ht="15" customHeight="1" x14ac:dyDescent="0.35">
      <c r="A84" s="160">
        <v>1109003</v>
      </c>
      <c r="B84" s="161" t="s">
        <v>2929</v>
      </c>
      <c r="C84" s="160">
        <v>121423</v>
      </c>
      <c r="D84" s="161" t="s">
        <v>2493</v>
      </c>
      <c r="E84" s="162" t="s">
        <v>6415</v>
      </c>
      <c r="F84" s="161" t="s">
        <v>644</v>
      </c>
      <c r="G84" s="161" t="s">
        <v>933</v>
      </c>
      <c r="H84" s="161" t="s">
        <v>1561</v>
      </c>
      <c r="I84" s="12"/>
      <c r="J84" s="13">
        <v>145051</v>
      </c>
      <c r="K84" s="2">
        <v>418</v>
      </c>
    </row>
    <row r="85" spans="1:11" ht="15" customHeight="1" x14ac:dyDescent="0.35">
      <c r="A85" s="160">
        <v>1401406</v>
      </c>
      <c r="B85" s="161" t="s">
        <v>2933</v>
      </c>
      <c r="C85" s="160">
        <v>121502</v>
      </c>
      <c r="D85" s="161" t="s">
        <v>711</v>
      </c>
      <c r="E85" s="162" t="s">
        <v>6415</v>
      </c>
      <c r="F85" s="161" t="s">
        <v>644</v>
      </c>
      <c r="G85" s="6" t="s">
        <v>708</v>
      </c>
      <c r="H85" s="161" t="s">
        <v>1561</v>
      </c>
      <c r="I85" s="12"/>
      <c r="J85" s="13">
        <v>145063</v>
      </c>
      <c r="K85" s="2">
        <v>419</v>
      </c>
    </row>
    <row r="86" spans="1:11" ht="15" customHeight="1" x14ac:dyDescent="0.35">
      <c r="A86" s="160">
        <v>1401716</v>
      </c>
      <c r="B86" s="161" t="s">
        <v>2936</v>
      </c>
      <c r="C86" s="160">
        <v>121502</v>
      </c>
      <c r="D86" s="161" t="s">
        <v>711</v>
      </c>
      <c r="E86" s="162" t="s">
        <v>6415</v>
      </c>
      <c r="F86" s="161" t="s">
        <v>644</v>
      </c>
      <c r="G86" s="6" t="s">
        <v>708</v>
      </c>
      <c r="H86" s="161" t="s">
        <v>1561</v>
      </c>
      <c r="I86" s="12"/>
      <c r="J86" s="13">
        <v>145087</v>
      </c>
      <c r="K86" s="2">
        <v>605</v>
      </c>
    </row>
    <row r="87" spans="1:11" ht="15" customHeight="1" x14ac:dyDescent="0.35">
      <c r="A87" s="160">
        <v>1401581</v>
      </c>
      <c r="B87" s="161" t="s">
        <v>2935</v>
      </c>
      <c r="C87" s="160">
        <v>121502</v>
      </c>
      <c r="D87" s="161" t="s">
        <v>711</v>
      </c>
      <c r="E87" s="162" t="s">
        <v>6415</v>
      </c>
      <c r="F87" s="161" t="s">
        <v>644</v>
      </c>
      <c r="G87" s="6" t="s">
        <v>708</v>
      </c>
      <c r="H87" s="161" t="s">
        <v>1561</v>
      </c>
      <c r="I87" s="12"/>
      <c r="J87" s="13">
        <v>145099</v>
      </c>
      <c r="K87" s="2">
        <v>1722</v>
      </c>
    </row>
    <row r="88" spans="1:11" ht="15" customHeight="1" x14ac:dyDescent="0.35">
      <c r="A88" s="160">
        <v>1401579</v>
      </c>
      <c r="B88" s="161" t="s">
        <v>2934</v>
      </c>
      <c r="C88" s="160">
        <v>121502</v>
      </c>
      <c r="D88" s="161" t="s">
        <v>711</v>
      </c>
      <c r="E88" s="162" t="s">
        <v>6415</v>
      </c>
      <c r="F88" s="161" t="s">
        <v>644</v>
      </c>
      <c r="G88" s="6" t="s">
        <v>708</v>
      </c>
      <c r="H88" s="161" t="s">
        <v>1561</v>
      </c>
      <c r="I88" s="12"/>
      <c r="J88" s="13">
        <v>145105</v>
      </c>
      <c r="K88" s="2">
        <v>633</v>
      </c>
    </row>
    <row r="89" spans="1:11" ht="15" customHeight="1" x14ac:dyDescent="0.35">
      <c r="A89" s="160">
        <v>1401972</v>
      </c>
      <c r="B89" s="161" t="s">
        <v>2937</v>
      </c>
      <c r="C89" s="160">
        <v>121502</v>
      </c>
      <c r="D89" s="161" t="s">
        <v>711</v>
      </c>
      <c r="E89" s="162" t="s">
        <v>6415</v>
      </c>
      <c r="F89" s="161" t="s">
        <v>644</v>
      </c>
      <c r="G89" s="6" t="s">
        <v>708</v>
      </c>
      <c r="H89" s="161" t="s">
        <v>1561</v>
      </c>
      <c r="I89" s="12"/>
      <c r="J89" s="13">
        <v>145130</v>
      </c>
      <c r="K89" s="2">
        <v>747</v>
      </c>
    </row>
    <row r="90" spans="1:11" ht="15" customHeight="1" x14ac:dyDescent="0.35">
      <c r="A90" s="160">
        <v>1401539</v>
      </c>
      <c r="B90" s="161" t="s">
        <v>712</v>
      </c>
      <c r="C90" s="160">
        <v>121502</v>
      </c>
      <c r="D90" s="161" t="s">
        <v>711</v>
      </c>
      <c r="E90" s="162" t="s">
        <v>6415</v>
      </c>
      <c r="F90" s="161" t="s">
        <v>644</v>
      </c>
      <c r="G90" s="6" t="s">
        <v>708</v>
      </c>
      <c r="H90" s="161" t="s">
        <v>1561</v>
      </c>
      <c r="I90" s="12"/>
      <c r="J90" s="13">
        <v>145142</v>
      </c>
      <c r="K90" s="2">
        <v>882</v>
      </c>
    </row>
    <row r="91" spans="1:11" ht="15" customHeight="1" x14ac:dyDescent="0.35">
      <c r="A91" s="160">
        <v>1401606</v>
      </c>
      <c r="B91" s="161" t="s">
        <v>713</v>
      </c>
      <c r="C91" s="160">
        <v>121502</v>
      </c>
      <c r="D91" s="161" t="s">
        <v>711</v>
      </c>
      <c r="E91" s="162" t="s">
        <v>6415</v>
      </c>
      <c r="F91" s="161" t="s">
        <v>644</v>
      </c>
      <c r="G91" s="6" t="s">
        <v>708</v>
      </c>
      <c r="H91" s="161" t="s">
        <v>1561</v>
      </c>
      <c r="I91" s="12"/>
      <c r="J91" s="13">
        <v>145178</v>
      </c>
      <c r="K91" s="2">
        <v>1527</v>
      </c>
    </row>
    <row r="92" spans="1:11" ht="15" customHeight="1" x14ac:dyDescent="0.35">
      <c r="A92" s="160">
        <v>1110001</v>
      </c>
      <c r="B92" s="161" t="s">
        <v>2845</v>
      </c>
      <c r="C92" s="160">
        <v>121617</v>
      </c>
      <c r="D92" s="161" t="s">
        <v>2521</v>
      </c>
      <c r="E92" s="162" t="s">
        <v>6415</v>
      </c>
      <c r="F92" s="161" t="s">
        <v>644</v>
      </c>
      <c r="G92" s="161" t="s">
        <v>645</v>
      </c>
      <c r="H92" s="161" t="s">
        <v>1561</v>
      </c>
      <c r="I92" s="12"/>
      <c r="J92" s="13">
        <v>145180</v>
      </c>
      <c r="K92" s="2">
        <v>269</v>
      </c>
    </row>
    <row r="93" spans="1:11" ht="15" customHeight="1" x14ac:dyDescent="0.35">
      <c r="A93" s="160">
        <v>1105830</v>
      </c>
      <c r="B93" s="161" t="s">
        <v>2938</v>
      </c>
      <c r="C93" s="160">
        <v>121617</v>
      </c>
      <c r="D93" s="161" t="s">
        <v>2521</v>
      </c>
      <c r="E93" s="162" t="s">
        <v>6415</v>
      </c>
      <c r="F93" s="161" t="s">
        <v>644</v>
      </c>
      <c r="G93" s="161" t="s">
        <v>645</v>
      </c>
      <c r="H93" s="161" t="s">
        <v>1561</v>
      </c>
      <c r="I93" s="12"/>
      <c r="J93" s="13">
        <v>145191</v>
      </c>
      <c r="K93" s="2">
        <v>1305</v>
      </c>
    </row>
    <row r="94" spans="1:11" ht="15" customHeight="1" x14ac:dyDescent="0.35">
      <c r="A94" s="160">
        <v>1110579</v>
      </c>
      <c r="B94" s="161" t="s">
        <v>646</v>
      </c>
      <c r="C94" s="160">
        <v>121617</v>
      </c>
      <c r="D94" s="161" t="s">
        <v>2521</v>
      </c>
      <c r="E94" s="162" t="s">
        <v>6415</v>
      </c>
      <c r="F94" s="161" t="s">
        <v>644</v>
      </c>
      <c r="G94" s="161" t="s">
        <v>645</v>
      </c>
      <c r="H94" s="161" t="s">
        <v>1561</v>
      </c>
      <c r="I94" s="12"/>
      <c r="J94" s="13">
        <v>145221</v>
      </c>
      <c r="K94" s="2">
        <v>750</v>
      </c>
    </row>
    <row r="95" spans="1:11" ht="15" customHeight="1" x14ac:dyDescent="0.35">
      <c r="A95" s="160">
        <v>1110647</v>
      </c>
      <c r="B95" s="161" t="s">
        <v>2939</v>
      </c>
      <c r="C95" s="160">
        <v>121617</v>
      </c>
      <c r="D95" s="161" t="s">
        <v>2521</v>
      </c>
      <c r="E95" s="162" t="s">
        <v>6415</v>
      </c>
      <c r="F95" s="161" t="s">
        <v>644</v>
      </c>
      <c r="G95" s="161" t="s">
        <v>645</v>
      </c>
      <c r="H95" s="161" t="s">
        <v>1561</v>
      </c>
      <c r="I95" s="12"/>
      <c r="J95" s="13">
        <v>145269</v>
      </c>
      <c r="K95" s="2">
        <v>1278</v>
      </c>
    </row>
    <row r="96" spans="1:11" ht="15" customHeight="1" x14ac:dyDescent="0.35">
      <c r="A96" s="160">
        <v>203001</v>
      </c>
      <c r="B96" s="161" t="s">
        <v>2729</v>
      </c>
      <c r="C96" s="160">
        <v>130000</v>
      </c>
      <c r="D96" s="161" t="s">
        <v>1498</v>
      </c>
      <c r="E96" s="162" t="s">
        <v>6414</v>
      </c>
      <c r="F96" s="161" t="s">
        <v>2725</v>
      </c>
      <c r="G96" s="4" t="s">
        <v>1439</v>
      </c>
      <c r="H96" s="161" t="s">
        <v>1561</v>
      </c>
      <c r="I96" s="12"/>
      <c r="J96" s="13">
        <v>145282</v>
      </c>
      <c r="K96" s="2">
        <v>271</v>
      </c>
    </row>
    <row r="97" spans="1:11" ht="15" customHeight="1" x14ac:dyDescent="0.35">
      <c r="A97" s="160">
        <v>709723</v>
      </c>
      <c r="B97" s="161" t="s">
        <v>2942</v>
      </c>
      <c r="C97" s="160">
        <v>130140</v>
      </c>
      <c r="D97" s="161" t="s">
        <v>2769</v>
      </c>
      <c r="E97" s="162" t="s">
        <v>6415</v>
      </c>
      <c r="F97" s="161" t="s">
        <v>2725</v>
      </c>
      <c r="G97" s="4" t="s">
        <v>1433</v>
      </c>
      <c r="H97" s="161" t="s">
        <v>1561</v>
      </c>
      <c r="I97" s="12"/>
      <c r="J97" s="13">
        <v>145312</v>
      </c>
      <c r="K97" s="2">
        <v>1374</v>
      </c>
    </row>
    <row r="98" spans="1:11" ht="15" customHeight="1" x14ac:dyDescent="0.35">
      <c r="A98" s="160">
        <v>709498</v>
      </c>
      <c r="B98" s="161" t="s">
        <v>2941</v>
      </c>
      <c r="C98" s="160">
        <v>130140</v>
      </c>
      <c r="D98" s="161" t="s">
        <v>2769</v>
      </c>
      <c r="E98" s="162" t="s">
        <v>6415</v>
      </c>
      <c r="F98" s="161" t="s">
        <v>2725</v>
      </c>
      <c r="G98" s="4" t="s">
        <v>1433</v>
      </c>
      <c r="H98" s="161" t="s">
        <v>1561</v>
      </c>
      <c r="I98" s="12"/>
      <c r="J98" s="13">
        <v>145324</v>
      </c>
      <c r="K98" s="2">
        <v>1023</v>
      </c>
    </row>
    <row r="99" spans="1:11" ht="15" customHeight="1" x14ac:dyDescent="0.35">
      <c r="A99" s="160">
        <v>709310</v>
      </c>
      <c r="B99" s="161" t="s">
        <v>2940</v>
      </c>
      <c r="C99" s="160">
        <v>130140</v>
      </c>
      <c r="D99" s="161" t="s">
        <v>2769</v>
      </c>
      <c r="E99" s="162" t="s">
        <v>6415</v>
      </c>
      <c r="F99" s="161" t="s">
        <v>2725</v>
      </c>
      <c r="G99" s="4" t="s">
        <v>1433</v>
      </c>
      <c r="H99" s="161" t="s">
        <v>1561</v>
      </c>
      <c r="I99" s="12"/>
      <c r="J99" s="13">
        <v>145336</v>
      </c>
      <c r="K99" s="2">
        <v>1772</v>
      </c>
    </row>
    <row r="100" spans="1:11" ht="15" customHeight="1" x14ac:dyDescent="0.35">
      <c r="A100" s="160">
        <v>709898</v>
      </c>
      <c r="B100" s="161" t="s">
        <v>2944</v>
      </c>
      <c r="C100" s="160">
        <v>130140</v>
      </c>
      <c r="D100" s="161" t="s">
        <v>2769</v>
      </c>
      <c r="E100" s="162" t="s">
        <v>6415</v>
      </c>
      <c r="F100" s="161" t="s">
        <v>2725</v>
      </c>
      <c r="G100" s="4" t="s">
        <v>1433</v>
      </c>
      <c r="H100" s="161" t="s">
        <v>1561</v>
      </c>
      <c r="I100" s="12"/>
      <c r="J100" s="13">
        <v>145348</v>
      </c>
      <c r="K100" s="2">
        <v>1167</v>
      </c>
    </row>
    <row r="101" spans="1:11" ht="15" customHeight="1" x14ac:dyDescent="0.35">
      <c r="A101" s="160">
        <v>709026</v>
      </c>
      <c r="B101" s="161" t="s">
        <v>1463</v>
      </c>
      <c r="C101" s="160">
        <v>130140</v>
      </c>
      <c r="D101" s="161" t="s">
        <v>2769</v>
      </c>
      <c r="E101" s="162" t="s">
        <v>6415</v>
      </c>
      <c r="F101" s="161" t="s">
        <v>2725</v>
      </c>
      <c r="G101" s="4" t="s">
        <v>1433</v>
      </c>
      <c r="H101" s="161" t="s">
        <v>1561</v>
      </c>
      <c r="I101" s="12"/>
      <c r="J101" s="13">
        <v>145373</v>
      </c>
      <c r="K101" s="2">
        <v>1194</v>
      </c>
    </row>
    <row r="102" spans="1:11" ht="15" customHeight="1" x14ac:dyDescent="0.35">
      <c r="A102" s="160">
        <v>709782</v>
      </c>
      <c r="B102" s="161" t="s">
        <v>2943</v>
      </c>
      <c r="C102" s="160">
        <v>130140</v>
      </c>
      <c r="D102" s="161" t="s">
        <v>2769</v>
      </c>
      <c r="E102" s="162" t="s">
        <v>6415</v>
      </c>
      <c r="F102" s="161" t="s">
        <v>2725</v>
      </c>
      <c r="G102" s="4" t="s">
        <v>1433</v>
      </c>
      <c r="H102" s="161" t="s">
        <v>1561</v>
      </c>
      <c r="I102" s="12"/>
      <c r="J102" s="13">
        <v>145385</v>
      </c>
      <c r="K102" s="2">
        <v>2003</v>
      </c>
    </row>
    <row r="103" spans="1:11" ht="15" customHeight="1" x14ac:dyDescent="0.35">
      <c r="A103" s="160">
        <v>202509</v>
      </c>
      <c r="B103" s="161" t="s">
        <v>2948</v>
      </c>
      <c r="C103" s="160">
        <v>130229</v>
      </c>
      <c r="D103" s="161" t="s">
        <v>2727</v>
      </c>
      <c r="E103" s="162" t="s">
        <v>6415</v>
      </c>
      <c r="F103" s="161" t="s">
        <v>2725</v>
      </c>
      <c r="G103" s="4" t="s">
        <v>1439</v>
      </c>
      <c r="H103" s="161" t="s">
        <v>1561</v>
      </c>
      <c r="I103" s="12"/>
      <c r="J103" s="13">
        <v>145397</v>
      </c>
      <c r="K103" s="2">
        <v>2116</v>
      </c>
    </row>
    <row r="104" spans="1:11" ht="15" customHeight="1" x14ac:dyDescent="0.35">
      <c r="A104" s="160">
        <v>202916</v>
      </c>
      <c r="B104" s="161" t="s">
        <v>2949</v>
      </c>
      <c r="C104" s="160">
        <v>130229</v>
      </c>
      <c r="D104" s="161" t="s">
        <v>2727</v>
      </c>
      <c r="E104" s="162" t="s">
        <v>6415</v>
      </c>
      <c r="F104" s="161" t="s">
        <v>2725</v>
      </c>
      <c r="G104" s="4" t="s">
        <v>1439</v>
      </c>
      <c r="H104" s="161" t="s">
        <v>1561</v>
      </c>
      <c r="I104" s="12"/>
      <c r="J104" s="13">
        <v>145403</v>
      </c>
      <c r="K104" s="2">
        <v>1394</v>
      </c>
    </row>
    <row r="105" spans="1:11" ht="15" customHeight="1" x14ac:dyDescent="0.35">
      <c r="A105" s="160">
        <v>202279</v>
      </c>
      <c r="B105" s="161" t="s">
        <v>2945</v>
      </c>
      <c r="C105" s="160">
        <v>130229</v>
      </c>
      <c r="D105" s="161" t="s">
        <v>2727</v>
      </c>
      <c r="E105" s="162" t="s">
        <v>6415</v>
      </c>
      <c r="F105" s="161" t="s">
        <v>2725</v>
      </c>
      <c r="G105" s="4" t="s">
        <v>1439</v>
      </c>
      <c r="H105" s="161" t="s">
        <v>1561</v>
      </c>
      <c r="I105" s="12"/>
      <c r="J105" s="13">
        <v>145415</v>
      </c>
      <c r="K105" s="2">
        <v>2189</v>
      </c>
    </row>
    <row r="106" spans="1:11" ht="15" customHeight="1" x14ac:dyDescent="0.35">
      <c r="A106" s="160">
        <v>202295</v>
      </c>
      <c r="B106" s="161" t="s">
        <v>2946</v>
      </c>
      <c r="C106" s="160">
        <v>130229</v>
      </c>
      <c r="D106" s="161" t="s">
        <v>2727</v>
      </c>
      <c r="E106" s="162" t="s">
        <v>6415</v>
      </c>
      <c r="F106" s="161" t="s">
        <v>2725</v>
      </c>
      <c r="G106" s="4" t="s">
        <v>1439</v>
      </c>
      <c r="H106" s="161" t="s">
        <v>1561</v>
      </c>
      <c r="I106" s="12"/>
      <c r="J106" s="13">
        <v>145427</v>
      </c>
      <c r="K106" s="2">
        <v>1496</v>
      </c>
    </row>
    <row r="107" spans="1:11" ht="15" customHeight="1" x14ac:dyDescent="0.35">
      <c r="A107" s="160">
        <v>202341</v>
      </c>
      <c r="B107" s="161" t="s">
        <v>2947</v>
      </c>
      <c r="C107" s="160">
        <v>130229</v>
      </c>
      <c r="D107" s="161" t="s">
        <v>2727</v>
      </c>
      <c r="E107" s="162" t="s">
        <v>6415</v>
      </c>
      <c r="F107" s="161" t="s">
        <v>2725</v>
      </c>
      <c r="G107" s="4" t="s">
        <v>1439</v>
      </c>
      <c r="H107" s="161" t="s">
        <v>1561</v>
      </c>
      <c r="I107" s="12"/>
      <c r="J107" s="13">
        <v>145439</v>
      </c>
      <c r="K107" s="2">
        <v>934</v>
      </c>
    </row>
    <row r="108" spans="1:11" ht="15" customHeight="1" x14ac:dyDescent="0.35">
      <c r="A108" s="160">
        <v>202249</v>
      </c>
      <c r="B108" s="161" t="s">
        <v>1440</v>
      </c>
      <c r="C108" s="160">
        <v>130229</v>
      </c>
      <c r="D108" s="161" t="s">
        <v>2727</v>
      </c>
      <c r="E108" s="162" t="s">
        <v>6415</v>
      </c>
      <c r="F108" s="161" t="s">
        <v>2725</v>
      </c>
      <c r="G108" s="4" t="s">
        <v>1439</v>
      </c>
      <c r="H108" s="161" t="s">
        <v>1561</v>
      </c>
      <c r="I108" s="12"/>
      <c r="J108" s="13">
        <v>145440</v>
      </c>
      <c r="K108" s="2">
        <v>1466</v>
      </c>
    </row>
    <row r="109" spans="1:11" ht="15" customHeight="1" x14ac:dyDescent="0.35">
      <c r="A109" s="160">
        <v>208319</v>
      </c>
      <c r="B109" s="161" t="s">
        <v>2953</v>
      </c>
      <c r="C109" s="160">
        <v>130242</v>
      </c>
      <c r="D109" s="161" t="s">
        <v>2738</v>
      </c>
      <c r="E109" s="162" t="s">
        <v>6415</v>
      </c>
      <c r="F109" s="161" t="s">
        <v>2725</v>
      </c>
      <c r="G109" s="4" t="s">
        <v>1439</v>
      </c>
      <c r="H109" s="161" t="s">
        <v>1561</v>
      </c>
      <c r="I109" s="12"/>
      <c r="J109" s="13">
        <v>145452</v>
      </c>
      <c r="K109" s="2">
        <v>565</v>
      </c>
    </row>
    <row r="110" spans="1:11" ht="15" customHeight="1" x14ac:dyDescent="0.35">
      <c r="A110" s="160">
        <v>208366</v>
      </c>
      <c r="B110" s="161" t="s">
        <v>2954</v>
      </c>
      <c r="C110" s="160">
        <v>130242</v>
      </c>
      <c r="D110" s="161" t="s">
        <v>2738</v>
      </c>
      <c r="E110" s="162" t="s">
        <v>6415</v>
      </c>
      <c r="F110" s="161" t="s">
        <v>2725</v>
      </c>
      <c r="G110" s="4" t="s">
        <v>1439</v>
      </c>
      <c r="H110" s="161" t="s">
        <v>1561</v>
      </c>
      <c r="I110" s="12"/>
      <c r="J110" s="13">
        <v>145464</v>
      </c>
      <c r="K110" s="2">
        <v>1868</v>
      </c>
    </row>
    <row r="111" spans="1:11" ht="15" customHeight="1" x14ac:dyDescent="0.35">
      <c r="A111" s="160">
        <v>208057</v>
      </c>
      <c r="B111" s="161" t="s">
        <v>2950</v>
      </c>
      <c r="C111" s="160">
        <v>130242</v>
      </c>
      <c r="D111" s="161" t="s">
        <v>2738</v>
      </c>
      <c r="E111" s="162" t="s">
        <v>6415</v>
      </c>
      <c r="F111" s="161" t="s">
        <v>2725</v>
      </c>
      <c r="G111" s="4" t="s">
        <v>1439</v>
      </c>
      <c r="H111" s="161" t="s">
        <v>1561</v>
      </c>
      <c r="I111" s="12"/>
      <c r="J111" s="13">
        <v>145476</v>
      </c>
      <c r="K111" s="2">
        <v>2378</v>
      </c>
    </row>
    <row r="112" spans="1:11" ht="15" customHeight="1" x14ac:dyDescent="0.35">
      <c r="A112" s="160">
        <v>208238</v>
      </c>
      <c r="B112" s="161" t="s">
        <v>2951</v>
      </c>
      <c r="C112" s="160">
        <v>130242</v>
      </c>
      <c r="D112" s="161" t="s">
        <v>2738</v>
      </c>
      <c r="E112" s="162" t="s">
        <v>6415</v>
      </c>
      <c r="F112" s="161" t="s">
        <v>2725</v>
      </c>
      <c r="G112" s="4" t="s">
        <v>1439</v>
      </c>
      <c r="H112" s="161" t="s">
        <v>1561</v>
      </c>
      <c r="I112" s="12"/>
      <c r="J112" s="13">
        <v>145488</v>
      </c>
      <c r="K112" s="2">
        <v>553</v>
      </c>
    </row>
    <row r="113" spans="1:11" ht="15" customHeight="1" x14ac:dyDescent="0.35">
      <c r="A113" s="160">
        <v>208683</v>
      </c>
      <c r="B113" s="161" t="s">
        <v>2955</v>
      </c>
      <c r="C113" s="160">
        <v>130242</v>
      </c>
      <c r="D113" s="161" t="s">
        <v>2738</v>
      </c>
      <c r="E113" s="162" t="s">
        <v>6415</v>
      </c>
      <c r="F113" s="161" t="s">
        <v>2725</v>
      </c>
      <c r="G113" s="4" t="s">
        <v>1439</v>
      </c>
      <c r="H113" s="161" t="s">
        <v>1561</v>
      </c>
      <c r="I113" s="12"/>
      <c r="J113" s="13">
        <v>145490</v>
      </c>
      <c r="K113" s="2">
        <v>1014</v>
      </c>
    </row>
    <row r="114" spans="1:11" ht="15" customHeight="1" x14ac:dyDescent="0.35">
      <c r="A114" s="160">
        <v>208280</v>
      </c>
      <c r="B114" s="161" t="s">
        <v>2952</v>
      </c>
      <c r="C114" s="160">
        <v>130242</v>
      </c>
      <c r="D114" s="161" t="s">
        <v>2738</v>
      </c>
      <c r="E114" s="162" t="s">
        <v>6415</v>
      </c>
      <c r="F114" s="161" t="s">
        <v>2725</v>
      </c>
      <c r="G114" s="4" t="s">
        <v>1439</v>
      </c>
      <c r="H114" s="161" t="s">
        <v>1561</v>
      </c>
      <c r="I114" s="12"/>
      <c r="J114" s="13">
        <v>145518</v>
      </c>
      <c r="K114" s="2">
        <v>944</v>
      </c>
    </row>
    <row r="115" spans="1:11" ht="15" customHeight="1" x14ac:dyDescent="0.35">
      <c r="A115" s="160">
        <v>208469</v>
      </c>
      <c r="B115" s="161" t="s">
        <v>1452</v>
      </c>
      <c r="C115" s="160">
        <v>130242</v>
      </c>
      <c r="D115" s="161" t="s">
        <v>2738</v>
      </c>
      <c r="E115" s="162" t="s">
        <v>6415</v>
      </c>
      <c r="F115" s="161" t="s">
        <v>2725</v>
      </c>
      <c r="G115" s="4" t="s">
        <v>1439</v>
      </c>
      <c r="H115" s="161" t="s">
        <v>1561</v>
      </c>
      <c r="I115" s="12"/>
      <c r="J115" s="13">
        <v>145520</v>
      </c>
      <c r="K115" s="2">
        <v>96</v>
      </c>
    </row>
    <row r="116" spans="1:11" ht="15" customHeight="1" x14ac:dyDescent="0.35">
      <c r="A116" s="160">
        <v>1207204</v>
      </c>
      <c r="B116" s="161" t="s">
        <v>2957</v>
      </c>
      <c r="C116" s="160">
        <v>130280</v>
      </c>
      <c r="D116" s="161" t="s">
        <v>2788</v>
      </c>
      <c r="E116" s="162" t="s">
        <v>6415</v>
      </c>
      <c r="F116" s="161" t="s">
        <v>2725</v>
      </c>
      <c r="G116" s="4" t="s">
        <v>1441</v>
      </c>
      <c r="H116" s="161" t="s">
        <v>1561</v>
      </c>
      <c r="I116" s="12"/>
      <c r="J116" s="13">
        <v>145531</v>
      </c>
      <c r="K116" s="2">
        <v>1484</v>
      </c>
    </row>
    <row r="117" spans="1:11" ht="15" customHeight="1" x14ac:dyDescent="0.35">
      <c r="A117" s="160">
        <v>1207038</v>
      </c>
      <c r="B117" s="161" t="s">
        <v>2956</v>
      </c>
      <c r="C117" s="160">
        <v>130280</v>
      </c>
      <c r="D117" s="161" t="s">
        <v>2788</v>
      </c>
      <c r="E117" s="162" t="s">
        <v>6415</v>
      </c>
      <c r="F117" s="161" t="s">
        <v>2725</v>
      </c>
      <c r="G117" s="4" t="s">
        <v>1441</v>
      </c>
      <c r="H117" s="161" t="s">
        <v>1561</v>
      </c>
      <c r="I117" s="12"/>
      <c r="J117" s="13">
        <v>145543</v>
      </c>
      <c r="K117" s="2">
        <v>1772</v>
      </c>
    </row>
    <row r="118" spans="1:11" ht="15" customHeight="1" x14ac:dyDescent="0.35">
      <c r="A118" s="160">
        <v>1207287</v>
      </c>
      <c r="B118" s="161" t="s">
        <v>1479</v>
      </c>
      <c r="C118" s="160">
        <v>130280</v>
      </c>
      <c r="D118" s="161" t="s">
        <v>2788</v>
      </c>
      <c r="E118" s="162" t="s">
        <v>6415</v>
      </c>
      <c r="F118" s="161" t="s">
        <v>2725</v>
      </c>
      <c r="G118" s="4" t="s">
        <v>1441</v>
      </c>
      <c r="H118" s="161" t="s">
        <v>1561</v>
      </c>
      <c r="I118" s="12"/>
      <c r="J118" s="13">
        <v>145555</v>
      </c>
      <c r="K118" s="2">
        <v>2357</v>
      </c>
    </row>
    <row r="119" spans="1:11" ht="15" customHeight="1" x14ac:dyDescent="0.35">
      <c r="A119" s="160">
        <v>1212795</v>
      </c>
      <c r="B119" s="161" t="s">
        <v>1516</v>
      </c>
      <c r="C119" s="160">
        <v>130291</v>
      </c>
      <c r="D119" s="161" t="s">
        <v>1515</v>
      </c>
      <c r="E119" s="162" t="s">
        <v>6414</v>
      </c>
      <c r="F119" s="161" t="s">
        <v>2725</v>
      </c>
      <c r="G119" s="4" t="s">
        <v>1441</v>
      </c>
      <c r="H119" s="161" t="s">
        <v>1561</v>
      </c>
      <c r="I119" s="12"/>
      <c r="J119" s="13">
        <v>145567</v>
      </c>
      <c r="K119" s="2">
        <v>2105</v>
      </c>
    </row>
    <row r="120" spans="1:11" ht="15" customHeight="1" x14ac:dyDescent="0.35">
      <c r="A120" s="160">
        <v>1505207</v>
      </c>
      <c r="B120" s="161" t="s">
        <v>1453</v>
      </c>
      <c r="C120" s="160">
        <v>130308</v>
      </c>
      <c r="D120" s="161" t="s">
        <v>2803</v>
      </c>
      <c r="E120" s="162" t="s">
        <v>6415</v>
      </c>
      <c r="F120" s="161" t="s">
        <v>2725</v>
      </c>
      <c r="G120" s="4" t="s">
        <v>1439</v>
      </c>
      <c r="H120" s="161" t="s">
        <v>1561</v>
      </c>
      <c r="I120" s="12"/>
      <c r="J120" s="13">
        <v>150009</v>
      </c>
      <c r="K120" s="2">
        <v>2208</v>
      </c>
    </row>
    <row r="121" spans="1:11" ht="15" customHeight="1" x14ac:dyDescent="0.35">
      <c r="A121" s="160">
        <v>1505097</v>
      </c>
      <c r="B121" s="161" t="s">
        <v>2959</v>
      </c>
      <c r="C121" s="160">
        <v>130308</v>
      </c>
      <c r="D121" s="161" t="s">
        <v>2803</v>
      </c>
      <c r="E121" s="162" t="s">
        <v>6415</v>
      </c>
      <c r="F121" s="161" t="s">
        <v>2725</v>
      </c>
      <c r="G121" s="4" t="s">
        <v>1439</v>
      </c>
      <c r="H121" s="161" t="s">
        <v>1561</v>
      </c>
      <c r="I121" s="12"/>
      <c r="J121" s="13">
        <v>150083</v>
      </c>
      <c r="K121" s="2">
        <v>891</v>
      </c>
    </row>
    <row r="122" spans="1:11" ht="15" customHeight="1" x14ac:dyDescent="0.35">
      <c r="A122" s="160">
        <v>1505727</v>
      </c>
      <c r="B122" s="161" t="s">
        <v>2963</v>
      </c>
      <c r="C122" s="160">
        <v>130308</v>
      </c>
      <c r="D122" s="161" t="s">
        <v>2803</v>
      </c>
      <c r="E122" s="162" t="s">
        <v>6415</v>
      </c>
      <c r="F122" s="161" t="s">
        <v>2725</v>
      </c>
      <c r="G122" s="4" t="s">
        <v>1439</v>
      </c>
      <c r="H122" s="161" t="s">
        <v>1561</v>
      </c>
      <c r="I122" s="12"/>
      <c r="J122" s="13">
        <v>150095</v>
      </c>
      <c r="K122" s="2">
        <v>122</v>
      </c>
    </row>
    <row r="123" spans="1:11" ht="15" customHeight="1" x14ac:dyDescent="0.35">
      <c r="A123" s="160">
        <v>1505265</v>
      </c>
      <c r="B123" s="161" t="s">
        <v>2961</v>
      </c>
      <c r="C123" s="160">
        <v>130308</v>
      </c>
      <c r="D123" s="161" t="s">
        <v>2803</v>
      </c>
      <c r="E123" s="162" t="s">
        <v>6415</v>
      </c>
      <c r="F123" s="161" t="s">
        <v>2725</v>
      </c>
      <c r="G123" s="4" t="s">
        <v>1439</v>
      </c>
      <c r="H123" s="161" t="s">
        <v>1561</v>
      </c>
      <c r="I123" s="12"/>
      <c r="J123" s="13">
        <v>150137</v>
      </c>
      <c r="K123" s="2">
        <v>2219</v>
      </c>
    </row>
    <row r="124" spans="1:11" ht="15" customHeight="1" x14ac:dyDescent="0.35">
      <c r="A124" s="160">
        <v>1505033</v>
      </c>
      <c r="B124" s="161" t="s">
        <v>2958</v>
      </c>
      <c r="C124" s="160">
        <v>130308</v>
      </c>
      <c r="D124" s="161" t="s">
        <v>2803</v>
      </c>
      <c r="E124" s="162" t="s">
        <v>6415</v>
      </c>
      <c r="F124" s="161" t="s">
        <v>2725</v>
      </c>
      <c r="G124" s="4" t="s">
        <v>1439</v>
      </c>
      <c r="H124" s="161" t="s">
        <v>1561</v>
      </c>
      <c r="I124" s="12"/>
      <c r="J124" s="13">
        <v>150149</v>
      </c>
      <c r="K124" s="2">
        <v>2718</v>
      </c>
    </row>
    <row r="125" spans="1:11" ht="15" customHeight="1" x14ac:dyDescent="0.35">
      <c r="A125" s="160">
        <v>1505913</v>
      </c>
      <c r="B125" s="161" t="s">
        <v>2965</v>
      </c>
      <c r="C125" s="160">
        <v>130308</v>
      </c>
      <c r="D125" s="161" t="s">
        <v>2803</v>
      </c>
      <c r="E125" s="162" t="s">
        <v>6415</v>
      </c>
      <c r="F125" s="161" t="s">
        <v>2725</v>
      </c>
      <c r="G125" s="4" t="s">
        <v>1439</v>
      </c>
      <c r="H125" s="161" t="s">
        <v>1561</v>
      </c>
      <c r="I125" s="12"/>
      <c r="J125" s="13">
        <v>150162</v>
      </c>
      <c r="K125" s="2">
        <v>1303</v>
      </c>
    </row>
    <row r="126" spans="1:11" ht="15" customHeight="1" x14ac:dyDescent="0.35">
      <c r="A126" s="160">
        <v>1505126</v>
      </c>
      <c r="B126" s="161" t="s">
        <v>2960</v>
      </c>
      <c r="C126" s="160">
        <v>130308</v>
      </c>
      <c r="D126" s="161" t="s">
        <v>2803</v>
      </c>
      <c r="E126" s="162" t="s">
        <v>6415</v>
      </c>
      <c r="F126" s="161" t="s">
        <v>2725</v>
      </c>
      <c r="G126" s="4" t="s">
        <v>1439</v>
      </c>
      <c r="H126" s="161" t="s">
        <v>1561</v>
      </c>
      <c r="I126" s="12"/>
      <c r="J126" s="13">
        <v>150198</v>
      </c>
      <c r="K126" s="2">
        <v>256</v>
      </c>
    </row>
    <row r="127" spans="1:11" ht="15" customHeight="1" x14ac:dyDescent="0.35">
      <c r="A127" s="160">
        <v>1505820</v>
      </c>
      <c r="B127" s="161" t="s">
        <v>2964</v>
      </c>
      <c r="C127" s="160">
        <v>130308</v>
      </c>
      <c r="D127" s="161" t="s">
        <v>2803</v>
      </c>
      <c r="E127" s="162" t="s">
        <v>6415</v>
      </c>
      <c r="F127" s="161" t="s">
        <v>2725</v>
      </c>
      <c r="G127" s="4" t="s">
        <v>1439</v>
      </c>
      <c r="H127" s="161" t="s">
        <v>1561</v>
      </c>
      <c r="I127" s="12"/>
      <c r="J127" s="13">
        <v>150204</v>
      </c>
      <c r="K127" s="2">
        <v>296</v>
      </c>
    </row>
    <row r="128" spans="1:11" ht="15" customHeight="1" x14ac:dyDescent="0.35">
      <c r="A128" s="160">
        <v>1505285</v>
      </c>
      <c r="B128" s="161" t="s">
        <v>2962</v>
      </c>
      <c r="C128" s="160">
        <v>130308</v>
      </c>
      <c r="D128" s="161" t="s">
        <v>2803</v>
      </c>
      <c r="E128" s="162" t="s">
        <v>6415</v>
      </c>
      <c r="F128" s="161" t="s">
        <v>2725</v>
      </c>
      <c r="G128" s="4" t="s">
        <v>1439</v>
      </c>
      <c r="H128" s="161" t="s">
        <v>1561</v>
      </c>
      <c r="I128" s="12"/>
      <c r="J128" s="13">
        <v>150216</v>
      </c>
      <c r="K128" s="2">
        <v>688</v>
      </c>
    </row>
    <row r="129" spans="1:11" ht="15" customHeight="1" x14ac:dyDescent="0.35">
      <c r="A129" s="160">
        <v>1505447</v>
      </c>
      <c r="B129" s="161" t="s">
        <v>1454</v>
      </c>
      <c r="C129" s="160">
        <v>130308</v>
      </c>
      <c r="D129" s="161" t="s">
        <v>2803</v>
      </c>
      <c r="E129" s="162" t="s">
        <v>6415</v>
      </c>
      <c r="F129" s="161" t="s">
        <v>2725</v>
      </c>
      <c r="G129" s="4" t="s">
        <v>1439</v>
      </c>
      <c r="H129" s="161" t="s">
        <v>1561</v>
      </c>
      <c r="I129" s="12"/>
      <c r="J129" s="13">
        <v>150230</v>
      </c>
      <c r="K129" s="2">
        <v>643</v>
      </c>
    </row>
    <row r="130" spans="1:11" ht="15" customHeight="1" x14ac:dyDescent="0.35">
      <c r="A130" s="160">
        <v>211180</v>
      </c>
      <c r="B130" s="161" t="s">
        <v>2970</v>
      </c>
      <c r="C130" s="160">
        <v>130333</v>
      </c>
      <c r="D130" s="161" t="s">
        <v>2966</v>
      </c>
      <c r="E130" s="162" t="s">
        <v>6415</v>
      </c>
      <c r="F130" s="161" t="s">
        <v>2725</v>
      </c>
      <c r="G130" s="4" t="s">
        <v>1439</v>
      </c>
      <c r="H130" s="161" t="s">
        <v>1561</v>
      </c>
      <c r="I130" s="12"/>
      <c r="J130" s="13">
        <v>150241</v>
      </c>
      <c r="K130" s="2">
        <v>1925</v>
      </c>
    </row>
    <row r="131" spans="1:11" ht="15" customHeight="1" x14ac:dyDescent="0.35">
      <c r="A131" s="160">
        <v>211198</v>
      </c>
      <c r="B131" s="161" t="s">
        <v>2971</v>
      </c>
      <c r="C131" s="160">
        <v>130333</v>
      </c>
      <c r="D131" s="161" t="s">
        <v>2966</v>
      </c>
      <c r="E131" s="162" t="s">
        <v>6415</v>
      </c>
      <c r="F131" s="161" t="s">
        <v>2725</v>
      </c>
      <c r="G131" s="4" t="s">
        <v>1439</v>
      </c>
      <c r="H131" s="161" t="s">
        <v>1561</v>
      </c>
      <c r="I131" s="12"/>
      <c r="J131" s="13">
        <v>150253</v>
      </c>
      <c r="K131" s="2">
        <v>520</v>
      </c>
    </row>
    <row r="132" spans="1:11" ht="15" customHeight="1" x14ac:dyDescent="0.35">
      <c r="A132" s="160">
        <v>211121</v>
      </c>
      <c r="B132" s="161" t="s">
        <v>2968</v>
      </c>
      <c r="C132" s="160">
        <v>130333</v>
      </c>
      <c r="D132" s="161" t="s">
        <v>2966</v>
      </c>
      <c r="E132" s="162" t="s">
        <v>6415</v>
      </c>
      <c r="F132" s="161" t="s">
        <v>2725</v>
      </c>
      <c r="G132" s="4" t="s">
        <v>1439</v>
      </c>
      <c r="H132" s="161" t="s">
        <v>1561</v>
      </c>
      <c r="I132" s="12"/>
      <c r="J132" s="13">
        <v>150290</v>
      </c>
      <c r="K132" s="2">
        <v>571</v>
      </c>
    </row>
    <row r="133" spans="1:11" ht="15" customHeight="1" x14ac:dyDescent="0.35">
      <c r="A133" s="160">
        <v>211135</v>
      </c>
      <c r="B133" s="161" t="s">
        <v>2969</v>
      </c>
      <c r="C133" s="160">
        <v>130333</v>
      </c>
      <c r="D133" s="161" t="s">
        <v>2966</v>
      </c>
      <c r="E133" s="162" t="s">
        <v>6415</v>
      </c>
      <c r="F133" s="161" t="s">
        <v>2725</v>
      </c>
      <c r="G133" s="4" t="s">
        <v>1439</v>
      </c>
      <c r="H133" s="161" t="s">
        <v>1561</v>
      </c>
      <c r="I133" s="12"/>
      <c r="J133" s="13">
        <v>150307</v>
      </c>
      <c r="K133" s="2">
        <v>447</v>
      </c>
    </row>
    <row r="134" spans="1:11" ht="15" customHeight="1" x14ac:dyDescent="0.35">
      <c r="A134" s="160">
        <v>211033</v>
      </c>
      <c r="B134" s="161" t="s">
        <v>2967</v>
      </c>
      <c r="C134" s="160">
        <v>130333</v>
      </c>
      <c r="D134" s="161" t="s">
        <v>2966</v>
      </c>
      <c r="E134" s="162" t="s">
        <v>6415</v>
      </c>
      <c r="F134" s="161" t="s">
        <v>2725</v>
      </c>
      <c r="G134" s="4" t="s">
        <v>1439</v>
      </c>
      <c r="H134" s="161" t="s">
        <v>1561</v>
      </c>
      <c r="I134" s="12"/>
      <c r="J134" s="13">
        <v>150319</v>
      </c>
      <c r="K134" s="2">
        <v>396</v>
      </c>
    </row>
    <row r="135" spans="1:11" ht="15" customHeight="1" x14ac:dyDescent="0.35">
      <c r="A135" s="160">
        <v>1501319</v>
      </c>
      <c r="B135" s="161" t="s">
        <v>1437</v>
      </c>
      <c r="C135" s="160">
        <v>130345</v>
      </c>
      <c r="D135" s="161" t="s">
        <v>2800</v>
      </c>
      <c r="E135" s="162" t="s">
        <v>6415</v>
      </c>
      <c r="F135" s="161" t="s">
        <v>2725</v>
      </c>
      <c r="G135" s="4" t="s">
        <v>1433</v>
      </c>
      <c r="H135" s="161" t="s">
        <v>1561</v>
      </c>
      <c r="I135" s="12"/>
      <c r="J135" s="13">
        <v>150320</v>
      </c>
      <c r="K135" s="2">
        <v>982</v>
      </c>
    </row>
    <row r="136" spans="1:11" ht="15" customHeight="1" x14ac:dyDescent="0.35">
      <c r="A136" s="160">
        <v>1501668</v>
      </c>
      <c r="B136" s="161" t="s">
        <v>2975</v>
      </c>
      <c r="C136" s="160">
        <v>130345</v>
      </c>
      <c r="D136" s="161" t="s">
        <v>2800</v>
      </c>
      <c r="E136" s="162" t="s">
        <v>6415</v>
      </c>
      <c r="F136" s="161" t="s">
        <v>2725</v>
      </c>
      <c r="G136" s="4" t="s">
        <v>1433</v>
      </c>
      <c r="H136" s="161" t="s">
        <v>1561</v>
      </c>
      <c r="I136" s="12"/>
      <c r="J136" s="13">
        <v>150356</v>
      </c>
      <c r="K136" s="2">
        <v>898</v>
      </c>
    </row>
    <row r="137" spans="1:11" ht="15" customHeight="1" x14ac:dyDescent="0.35">
      <c r="A137" s="160">
        <v>1501495</v>
      </c>
      <c r="B137" s="161" t="s">
        <v>2973</v>
      </c>
      <c r="C137" s="160">
        <v>130345</v>
      </c>
      <c r="D137" s="161" t="s">
        <v>2800</v>
      </c>
      <c r="E137" s="162" t="s">
        <v>6415</v>
      </c>
      <c r="F137" s="161" t="s">
        <v>2725</v>
      </c>
      <c r="G137" s="4" t="s">
        <v>1433</v>
      </c>
      <c r="H137" s="161" t="s">
        <v>1561</v>
      </c>
      <c r="I137" s="12"/>
      <c r="J137" s="13">
        <v>150370</v>
      </c>
      <c r="K137" s="2">
        <v>1093</v>
      </c>
    </row>
    <row r="138" spans="1:11" ht="15" customHeight="1" x14ac:dyDescent="0.35">
      <c r="A138" s="160">
        <v>1501643</v>
      </c>
      <c r="B138" s="161" t="s">
        <v>2974</v>
      </c>
      <c r="C138" s="160">
        <v>130345</v>
      </c>
      <c r="D138" s="161" t="s">
        <v>2800</v>
      </c>
      <c r="E138" s="162" t="s">
        <v>6415</v>
      </c>
      <c r="F138" s="161" t="s">
        <v>2725</v>
      </c>
      <c r="G138" s="4" t="s">
        <v>1433</v>
      </c>
      <c r="H138" s="161" t="s">
        <v>1561</v>
      </c>
      <c r="I138" s="12"/>
      <c r="J138" s="13">
        <v>150381</v>
      </c>
      <c r="K138" s="2">
        <v>1827</v>
      </c>
    </row>
    <row r="139" spans="1:11" ht="15" customHeight="1" x14ac:dyDescent="0.35">
      <c r="A139" s="160">
        <v>1501407</v>
      </c>
      <c r="B139" s="161" t="s">
        <v>2972</v>
      </c>
      <c r="C139" s="160">
        <v>130345</v>
      </c>
      <c r="D139" s="161" t="s">
        <v>2800</v>
      </c>
      <c r="E139" s="162" t="s">
        <v>6415</v>
      </c>
      <c r="F139" s="161" t="s">
        <v>2725</v>
      </c>
      <c r="G139" s="4" t="s">
        <v>1433</v>
      </c>
      <c r="H139" s="161" t="s">
        <v>1561</v>
      </c>
      <c r="I139" s="12"/>
      <c r="J139" s="13">
        <v>150393</v>
      </c>
      <c r="K139" s="2">
        <v>686</v>
      </c>
    </row>
    <row r="140" spans="1:11" ht="15" customHeight="1" x14ac:dyDescent="0.35">
      <c r="A140" s="160">
        <v>1501116</v>
      </c>
      <c r="B140" s="161" t="s">
        <v>2801</v>
      </c>
      <c r="C140" s="160">
        <v>130345</v>
      </c>
      <c r="D140" s="161" t="s">
        <v>2800</v>
      </c>
      <c r="E140" s="162" t="s">
        <v>6415</v>
      </c>
      <c r="F140" s="161" t="s">
        <v>2725</v>
      </c>
      <c r="G140" s="4" t="s">
        <v>1433</v>
      </c>
      <c r="H140" s="161" t="s">
        <v>1561</v>
      </c>
      <c r="I140" s="12"/>
      <c r="J140" s="13">
        <v>150400</v>
      </c>
      <c r="K140" s="2">
        <v>424</v>
      </c>
    </row>
    <row r="141" spans="1:11" ht="15" customHeight="1" x14ac:dyDescent="0.35">
      <c r="A141" s="160">
        <v>1501557</v>
      </c>
      <c r="B141" s="161" t="s">
        <v>1438</v>
      </c>
      <c r="C141" s="160">
        <v>130345</v>
      </c>
      <c r="D141" s="161" t="s">
        <v>2800</v>
      </c>
      <c r="E141" s="162" t="s">
        <v>6415</v>
      </c>
      <c r="F141" s="161" t="s">
        <v>2725</v>
      </c>
      <c r="G141" s="4" t="s">
        <v>1433</v>
      </c>
      <c r="H141" s="161" t="s">
        <v>1561</v>
      </c>
      <c r="I141" s="12"/>
      <c r="J141" s="13">
        <v>150411</v>
      </c>
      <c r="K141" s="2">
        <v>604</v>
      </c>
    </row>
    <row r="142" spans="1:11" ht="15" customHeight="1" x14ac:dyDescent="0.35">
      <c r="A142" s="160">
        <v>204506</v>
      </c>
      <c r="B142" s="161" t="s">
        <v>1445</v>
      </c>
      <c r="C142" s="160">
        <v>135010</v>
      </c>
      <c r="D142" s="161" t="s">
        <v>2730</v>
      </c>
      <c r="E142" s="162" t="s">
        <v>6414</v>
      </c>
      <c r="F142" s="161" t="s">
        <v>2725</v>
      </c>
      <c r="G142" s="4" t="s">
        <v>1439</v>
      </c>
      <c r="H142" s="161" t="s">
        <v>1561</v>
      </c>
      <c r="I142" s="12"/>
      <c r="J142" s="13">
        <v>150447</v>
      </c>
      <c r="K142" s="2">
        <v>253</v>
      </c>
    </row>
    <row r="143" spans="1:11" ht="15" customHeight="1" x14ac:dyDescent="0.35">
      <c r="A143" s="160">
        <v>205058</v>
      </c>
      <c r="B143" s="161" t="s">
        <v>2976</v>
      </c>
      <c r="C143" s="160">
        <v>135021</v>
      </c>
      <c r="D143" s="161" t="s">
        <v>1542</v>
      </c>
      <c r="E143" s="162" t="s">
        <v>6415</v>
      </c>
      <c r="F143" s="161" t="s">
        <v>2725</v>
      </c>
      <c r="G143" s="4" t="s">
        <v>1439</v>
      </c>
      <c r="H143" s="161" t="s">
        <v>1561</v>
      </c>
      <c r="I143" s="12"/>
      <c r="J143" s="13">
        <v>150459</v>
      </c>
      <c r="K143" s="2">
        <v>1449</v>
      </c>
    </row>
    <row r="144" spans="1:11" ht="15" customHeight="1" x14ac:dyDescent="0.35">
      <c r="A144" s="160">
        <v>205657</v>
      </c>
      <c r="B144" s="161" t="s">
        <v>2981</v>
      </c>
      <c r="C144" s="160">
        <v>135021</v>
      </c>
      <c r="D144" s="161" t="s">
        <v>1542</v>
      </c>
      <c r="E144" s="162" t="s">
        <v>6415</v>
      </c>
      <c r="F144" s="161" t="s">
        <v>2725</v>
      </c>
      <c r="G144" s="4" t="s">
        <v>1439</v>
      </c>
      <c r="H144" s="161" t="s">
        <v>1561</v>
      </c>
      <c r="I144" s="12"/>
      <c r="J144" s="13">
        <v>150460</v>
      </c>
      <c r="K144" s="2">
        <v>417</v>
      </c>
    </row>
    <row r="145" spans="1:11" ht="15" customHeight="1" x14ac:dyDescent="0.35">
      <c r="A145" s="160">
        <v>205191</v>
      </c>
      <c r="B145" s="161" t="s">
        <v>2978</v>
      </c>
      <c r="C145" s="160">
        <v>135021</v>
      </c>
      <c r="D145" s="161" t="s">
        <v>1542</v>
      </c>
      <c r="E145" s="162" t="s">
        <v>6415</v>
      </c>
      <c r="F145" s="161" t="s">
        <v>2725</v>
      </c>
      <c r="G145" s="4" t="s">
        <v>1439</v>
      </c>
      <c r="H145" s="161" t="s">
        <v>1561</v>
      </c>
      <c r="I145" s="12"/>
      <c r="J145" s="13">
        <v>150496</v>
      </c>
      <c r="K145" s="2">
        <v>1036</v>
      </c>
    </row>
    <row r="146" spans="1:11" ht="15" customHeight="1" x14ac:dyDescent="0.35">
      <c r="A146" s="160">
        <v>205466</v>
      </c>
      <c r="B146" s="161" t="s">
        <v>2980</v>
      </c>
      <c r="C146" s="160">
        <v>135021</v>
      </c>
      <c r="D146" s="161" t="s">
        <v>1542</v>
      </c>
      <c r="E146" s="162" t="s">
        <v>6415</v>
      </c>
      <c r="F146" s="161" t="s">
        <v>2725</v>
      </c>
      <c r="G146" s="4" t="s">
        <v>1439</v>
      </c>
      <c r="H146" s="161" t="s">
        <v>1561</v>
      </c>
      <c r="I146" s="12"/>
      <c r="J146" s="13">
        <v>150502</v>
      </c>
      <c r="K146" s="2">
        <v>1378</v>
      </c>
    </row>
    <row r="147" spans="1:11" ht="15" customHeight="1" x14ac:dyDescent="0.35">
      <c r="A147" s="160">
        <v>205458</v>
      </c>
      <c r="B147" s="161" t="s">
        <v>1543</v>
      </c>
      <c r="C147" s="160">
        <v>135021</v>
      </c>
      <c r="D147" s="161" t="s">
        <v>1542</v>
      </c>
      <c r="E147" s="162" t="s">
        <v>6415</v>
      </c>
      <c r="F147" s="161" t="s">
        <v>2725</v>
      </c>
      <c r="G147" s="4" t="s">
        <v>1439</v>
      </c>
      <c r="H147" s="161" t="s">
        <v>1561</v>
      </c>
      <c r="I147" s="12"/>
      <c r="J147" s="13">
        <v>150514</v>
      </c>
      <c r="K147" s="2">
        <v>360</v>
      </c>
    </row>
    <row r="148" spans="1:11" ht="15" customHeight="1" x14ac:dyDescent="0.35">
      <c r="A148" s="160">
        <v>205088</v>
      </c>
      <c r="B148" s="161" t="s">
        <v>2977</v>
      </c>
      <c r="C148" s="160">
        <v>135021</v>
      </c>
      <c r="D148" s="161" t="s">
        <v>1542</v>
      </c>
      <c r="E148" s="162" t="s">
        <v>6415</v>
      </c>
      <c r="F148" s="161" t="s">
        <v>2725</v>
      </c>
      <c r="G148" s="4" t="s">
        <v>1439</v>
      </c>
      <c r="H148" s="161" t="s">
        <v>1561</v>
      </c>
      <c r="I148" s="12"/>
      <c r="J148" s="13">
        <v>150526</v>
      </c>
      <c r="K148" s="2">
        <v>934</v>
      </c>
    </row>
    <row r="149" spans="1:11" ht="15" customHeight="1" x14ac:dyDescent="0.35">
      <c r="A149" s="160">
        <v>205335</v>
      </c>
      <c r="B149" s="161" t="s">
        <v>1544</v>
      </c>
      <c r="C149" s="160">
        <v>135021</v>
      </c>
      <c r="D149" s="161" t="s">
        <v>1542</v>
      </c>
      <c r="E149" s="162" t="s">
        <v>6415</v>
      </c>
      <c r="F149" s="161" t="s">
        <v>2725</v>
      </c>
      <c r="G149" s="4" t="s">
        <v>1439</v>
      </c>
      <c r="H149" s="161" t="s">
        <v>1561</v>
      </c>
      <c r="I149" s="12"/>
      <c r="J149" s="13">
        <v>150538</v>
      </c>
      <c r="K149" s="2">
        <v>402</v>
      </c>
    </row>
    <row r="150" spans="1:11" ht="15" customHeight="1" x14ac:dyDescent="0.35">
      <c r="A150" s="160">
        <v>205465</v>
      </c>
      <c r="B150" s="161" t="s">
        <v>2979</v>
      </c>
      <c r="C150" s="160">
        <v>135021</v>
      </c>
      <c r="D150" s="161" t="s">
        <v>1542</v>
      </c>
      <c r="E150" s="162" t="s">
        <v>6415</v>
      </c>
      <c r="F150" s="161" t="s">
        <v>2725</v>
      </c>
      <c r="G150" s="4" t="s">
        <v>1439</v>
      </c>
      <c r="H150" s="161" t="s">
        <v>1561</v>
      </c>
      <c r="I150" s="12"/>
      <c r="J150" s="13">
        <v>150551</v>
      </c>
      <c r="K150" s="2">
        <v>621</v>
      </c>
    </row>
    <row r="151" spans="1:11" ht="15" customHeight="1" x14ac:dyDescent="0.35">
      <c r="A151" s="160">
        <v>205710</v>
      </c>
      <c r="B151" s="161" t="s">
        <v>2982</v>
      </c>
      <c r="C151" s="160">
        <v>135021</v>
      </c>
      <c r="D151" s="161" t="s">
        <v>1542</v>
      </c>
      <c r="E151" s="162" t="s">
        <v>6415</v>
      </c>
      <c r="F151" s="161" t="s">
        <v>2725</v>
      </c>
      <c r="G151" s="4" t="s">
        <v>1439</v>
      </c>
      <c r="H151" s="161" t="s">
        <v>1561</v>
      </c>
      <c r="I151" s="12"/>
      <c r="J151" s="13">
        <v>150563</v>
      </c>
      <c r="K151" s="2">
        <v>853</v>
      </c>
    </row>
    <row r="152" spans="1:11" ht="15" customHeight="1" x14ac:dyDescent="0.35">
      <c r="A152" s="160">
        <v>205196</v>
      </c>
      <c r="B152" s="161" t="s">
        <v>1545</v>
      </c>
      <c r="C152" s="160">
        <v>135021</v>
      </c>
      <c r="D152" s="161" t="s">
        <v>1542</v>
      </c>
      <c r="E152" s="162" t="s">
        <v>6415</v>
      </c>
      <c r="F152" s="161" t="s">
        <v>2725</v>
      </c>
      <c r="G152" s="4" t="s">
        <v>1439</v>
      </c>
      <c r="H152" s="161" t="s">
        <v>1561</v>
      </c>
      <c r="I152" s="12"/>
      <c r="J152" s="13">
        <v>150575</v>
      </c>
      <c r="K152" s="2">
        <v>377</v>
      </c>
    </row>
    <row r="153" spans="1:11" ht="15" customHeight="1" x14ac:dyDescent="0.35">
      <c r="A153" s="160">
        <v>206710</v>
      </c>
      <c r="B153" s="161" t="s">
        <v>2984</v>
      </c>
      <c r="C153" s="160">
        <v>135033</v>
      </c>
      <c r="D153" s="161" t="s">
        <v>2736</v>
      </c>
      <c r="E153" s="162" t="s">
        <v>6415</v>
      </c>
      <c r="F153" s="161" t="s">
        <v>2725</v>
      </c>
      <c r="G153" s="4" t="s">
        <v>1439</v>
      </c>
      <c r="H153" s="161" t="s">
        <v>1561</v>
      </c>
      <c r="I153" s="12"/>
      <c r="J153" s="13">
        <v>150587</v>
      </c>
      <c r="K153" s="2">
        <v>1085</v>
      </c>
    </row>
    <row r="154" spans="1:11" ht="15" customHeight="1" x14ac:dyDescent="0.35">
      <c r="A154" s="160">
        <v>206832</v>
      </c>
      <c r="B154" s="161" t="s">
        <v>2985</v>
      </c>
      <c r="C154" s="160">
        <v>135033</v>
      </c>
      <c r="D154" s="161" t="s">
        <v>2736</v>
      </c>
      <c r="E154" s="162" t="s">
        <v>6415</v>
      </c>
      <c r="F154" s="161" t="s">
        <v>2725</v>
      </c>
      <c r="G154" s="4" t="s">
        <v>1439</v>
      </c>
      <c r="H154" s="161" t="s">
        <v>1561</v>
      </c>
      <c r="I154" s="12"/>
      <c r="J154" s="13">
        <v>150605</v>
      </c>
      <c r="K154" s="2">
        <v>839</v>
      </c>
    </row>
    <row r="155" spans="1:11" ht="15" customHeight="1" x14ac:dyDescent="0.35">
      <c r="A155" s="160">
        <v>206824</v>
      </c>
      <c r="B155" s="161" t="s">
        <v>1448</v>
      </c>
      <c r="C155" s="160">
        <v>135033</v>
      </c>
      <c r="D155" s="161" t="s">
        <v>2736</v>
      </c>
      <c r="E155" s="162" t="s">
        <v>6415</v>
      </c>
      <c r="F155" s="161" t="s">
        <v>2725</v>
      </c>
      <c r="G155" s="4" t="s">
        <v>1439</v>
      </c>
      <c r="H155" s="161" t="s">
        <v>1561</v>
      </c>
      <c r="I155" s="12"/>
      <c r="J155" s="13">
        <v>150617</v>
      </c>
      <c r="K155" s="2">
        <v>326</v>
      </c>
    </row>
    <row r="156" spans="1:11" ht="15" customHeight="1" x14ac:dyDescent="0.35">
      <c r="A156" s="160">
        <v>206845</v>
      </c>
      <c r="B156" s="161" t="s">
        <v>2986</v>
      </c>
      <c r="C156" s="160">
        <v>135033</v>
      </c>
      <c r="D156" s="161" t="s">
        <v>2736</v>
      </c>
      <c r="E156" s="162" t="s">
        <v>6415</v>
      </c>
      <c r="F156" s="161" t="s">
        <v>2725</v>
      </c>
      <c r="G156" s="4" t="s">
        <v>1439</v>
      </c>
      <c r="H156" s="161" t="s">
        <v>1561</v>
      </c>
      <c r="I156" s="12"/>
      <c r="J156" s="13">
        <v>150629</v>
      </c>
      <c r="K156" s="2">
        <v>847</v>
      </c>
    </row>
    <row r="157" spans="1:11" ht="15" customHeight="1" x14ac:dyDescent="0.35">
      <c r="A157" s="160">
        <v>206001</v>
      </c>
      <c r="B157" s="161" t="s">
        <v>2983</v>
      </c>
      <c r="C157" s="160">
        <v>135033</v>
      </c>
      <c r="D157" s="161" t="s">
        <v>2736</v>
      </c>
      <c r="E157" s="162" t="s">
        <v>6415</v>
      </c>
      <c r="F157" s="161" t="s">
        <v>2725</v>
      </c>
      <c r="G157" s="4" t="s">
        <v>1439</v>
      </c>
      <c r="H157" s="161" t="s">
        <v>1561</v>
      </c>
      <c r="I157" s="12"/>
      <c r="J157" s="13">
        <v>150630</v>
      </c>
      <c r="K157" s="2">
        <v>1057</v>
      </c>
    </row>
    <row r="158" spans="1:11" ht="15" customHeight="1" x14ac:dyDescent="0.35">
      <c r="A158" s="160">
        <v>206205</v>
      </c>
      <c r="B158" s="161" t="s">
        <v>1449</v>
      </c>
      <c r="C158" s="160">
        <v>135033</v>
      </c>
      <c r="D158" s="161" t="s">
        <v>2736</v>
      </c>
      <c r="E158" s="162" t="s">
        <v>6415</v>
      </c>
      <c r="F158" s="161" t="s">
        <v>2725</v>
      </c>
      <c r="G158" s="4" t="s">
        <v>1439</v>
      </c>
      <c r="H158" s="161" t="s">
        <v>1561</v>
      </c>
      <c r="I158" s="12"/>
      <c r="J158" s="13">
        <v>150642</v>
      </c>
      <c r="K158" s="2">
        <v>1684</v>
      </c>
    </row>
    <row r="159" spans="1:11" ht="15" customHeight="1" x14ac:dyDescent="0.35">
      <c r="A159" s="160">
        <v>207168</v>
      </c>
      <c r="B159" s="161" t="s">
        <v>2987</v>
      </c>
      <c r="C159" s="160">
        <v>135045</v>
      </c>
      <c r="D159" s="161" t="s">
        <v>1507</v>
      </c>
      <c r="E159" s="162" t="s">
        <v>6415</v>
      </c>
      <c r="F159" s="161" t="s">
        <v>2725</v>
      </c>
      <c r="G159" s="4" t="s">
        <v>1439</v>
      </c>
      <c r="H159" s="161" t="s">
        <v>1561</v>
      </c>
      <c r="I159" s="12"/>
      <c r="J159" s="13">
        <v>150666</v>
      </c>
      <c r="K159" s="2">
        <v>784</v>
      </c>
    </row>
    <row r="160" spans="1:11" ht="15" customHeight="1" x14ac:dyDescent="0.35">
      <c r="A160" s="160">
        <v>207173</v>
      </c>
      <c r="B160" s="161" t="s">
        <v>2988</v>
      </c>
      <c r="C160" s="160">
        <v>135045</v>
      </c>
      <c r="D160" s="161" t="s">
        <v>1507</v>
      </c>
      <c r="E160" s="162" t="s">
        <v>6415</v>
      </c>
      <c r="F160" s="161" t="s">
        <v>2725</v>
      </c>
      <c r="G160" s="4" t="s">
        <v>1439</v>
      </c>
      <c r="H160" s="161" t="s">
        <v>1561</v>
      </c>
      <c r="I160" s="12"/>
      <c r="J160" s="13">
        <v>150678</v>
      </c>
      <c r="K160" s="2">
        <v>131</v>
      </c>
    </row>
    <row r="161" spans="1:11" ht="15" customHeight="1" x14ac:dyDescent="0.35">
      <c r="A161" s="160">
        <v>207320</v>
      </c>
      <c r="B161" s="161" t="s">
        <v>1508</v>
      </c>
      <c r="C161" s="160">
        <v>135045</v>
      </c>
      <c r="D161" s="161" t="s">
        <v>1507</v>
      </c>
      <c r="E161" s="162" t="s">
        <v>6415</v>
      </c>
      <c r="F161" s="161" t="s">
        <v>2725</v>
      </c>
      <c r="G161" s="4" t="s">
        <v>1439</v>
      </c>
      <c r="H161" s="161" t="s">
        <v>1561</v>
      </c>
      <c r="I161" s="12"/>
      <c r="J161" s="13">
        <v>150680</v>
      </c>
      <c r="K161" s="2">
        <v>327</v>
      </c>
    </row>
    <row r="162" spans="1:11" ht="15" customHeight="1" x14ac:dyDescent="0.35">
      <c r="A162" s="160">
        <v>210107</v>
      </c>
      <c r="B162" s="161" t="s">
        <v>2989</v>
      </c>
      <c r="C162" s="160">
        <v>135057</v>
      </c>
      <c r="D162" s="161" t="s">
        <v>2744</v>
      </c>
      <c r="E162" s="162" t="s">
        <v>6415</v>
      </c>
      <c r="F162" s="161" t="s">
        <v>2725</v>
      </c>
      <c r="G162" s="4" t="s">
        <v>1439</v>
      </c>
      <c r="H162" s="161" t="s">
        <v>1561</v>
      </c>
      <c r="I162" s="12"/>
      <c r="J162" s="13">
        <v>150710</v>
      </c>
      <c r="K162" s="2">
        <v>1028</v>
      </c>
    </row>
    <row r="163" spans="1:11" ht="15" customHeight="1" x14ac:dyDescent="0.35">
      <c r="A163" s="160">
        <v>210317</v>
      </c>
      <c r="B163" s="161" t="s">
        <v>2990</v>
      </c>
      <c r="C163" s="160">
        <v>135057</v>
      </c>
      <c r="D163" s="161" t="s">
        <v>2744</v>
      </c>
      <c r="E163" s="162" t="s">
        <v>6415</v>
      </c>
      <c r="F163" s="161" t="s">
        <v>2725</v>
      </c>
      <c r="G163" s="4" t="s">
        <v>1439</v>
      </c>
      <c r="H163" s="161" t="s">
        <v>1561</v>
      </c>
      <c r="I163" s="12"/>
      <c r="J163" s="13">
        <v>150721</v>
      </c>
      <c r="K163" s="2">
        <v>1217</v>
      </c>
    </row>
    <row r="164" spans="1:11" ht="15" customHeight="1" x14ac:dyDescent="0.35">
      <c r="A164" s="160">
        <v>210687</v>
      </c>
      <c r="B164" s="161" t="s">
        <v>2991</v>
      </c>
      <c r="C164" s="160">
        <v>135057</v>
      </c>
      <c r="D164" s="161" t="s">
        <v>2744</v>
      </c>
      <c r="E164" s="162" t="s">
        <v>6415</v>
      </c>
      <c r="F164" s="161" t="s">
        <v>2725</v>
      </c>
      <c r="G164" s="4" t="s">
        <v>1439</v>
      </c>
      <c r="H164" s="161" t="s">
        <v>1561</v>
      </c>
      <c r="I164" s="12"/>
      <c r="J164" s="13">
        <v>150733</v>
      </c>
      <c r="K164" s="2">
        <v>415</v>
      </c>
    </row>
    <row r="165" spans="1:11" ht="15" customHeight="1" x14ac:dyDescent="0.35">
      <c r="A165" s="160">
        <v>210453</v>
      </c>
      <c r="B165" s="161" t="s">
        <v>2745</v>
      </c>
      <c r="C165" s="160">
        <v>135057</v>
      </c>
      <c r="D165" s="161" t="s">
        <v>2744</v>
      </c>
      <c r="E165" s="162" t="s">
        <v>6415</v>
      </c>
      <c r="F165" s="161" t="s">
        <v>2725</v>
      </c>
      <c r="G165" s="4" t="s">
        <v>1439</v>
      </c>
      <c r="H165" s="161" t="s">
        <v>1561</v>
      </c>
      <c r="I165" s="12"/>
      <c r="J165" s="13">
        <v>150745</v>
      </c>
      <c r="K165" s="2">
        <v>1853</v>
      </c>
    </row>
    <row r="166" spans="1:11" ht="15" customHeight="1" x14ac:dyDescent="0.35">
      <c r="A166" s="160">
        <v>211513</v>
      </c>
      <c r="B166" s="161" t="s">
        <v>2993</v>
      </c>
      <c r="C166" s="160">
        <v>135069</v>
      </c>
      <c r="D166" s="161" t="s">
        <v>2748</v>
      </c>
      <c r="E166" s="162" t="s">
        <v>6415</v>
      </c>
      <c r="F166" s="161" t="s">
        <v>2725</v>
      </c>
      <c r="G166" s="4" t="s">
        <v>1439</v>
      </c>
      <c r="H166" s="161" t="s">
        <v>1561</v>
      </c>
      <c r="I166" s="12"/>
      <c r="J166" s="13">
        <v>150757</v>
      </c>
      <c r="K166" s="2">
        <v>574</v>
      </c>
    </row>
    <row r="167" spans="1:11" ht="15" customHeight="1" x14ac:dyDescent="0.35">
      <c r="A167" s="160">
        <v>211975</v>
      </c>
      <c r="B167" s="161" t="s">
        <v>1468</v>
      </c>
      <c r="C167" s="160">
        <v>135069</v>
      </c>
      <c r="D167" s="161" t="s">
        <v>2748</v>
      </c>
      <c r="E167" s="162" t="s">
        <v>6415</v>
      </c>
      <c r="F167" s="161" t="s">
        <v>2725</v>
      </c>
      <c r="G167" s="4" t="s">
        <v>1439</v>
      </c>
      <c r="H167" s="161" t="s">
        <v>1561</v>
      </c>
      <c r="I167" s="12"/>
      <c r="J167" s="13">
        <v>150769</v>
      </c>
      <c r="K167" s="2">
        <v>1305</v>
      </c>
    </row>
    <row r="168" spans="1:11" ht="15" customHeight="1" x14ac:dyDescent="0.35">
      <c r="A168" s="160">
        <v>211299</v>
      </c>
      <c r="B168" s="161" t="s">
        <v>2992</v>
      </c>
      <c r="C168" s="160">
        <v>135069</v>
      </c>
      <c r="D168" s="161" t="s">
        <v>2748</v>
      </c>
      <c r="E168" s="162" t="s">
        <v>6415</v>
      </c>
      <c r="F168" s="161" t="s">
        <v>2725</v>
      </c>
      <c r="G168" s="4" t="s">
        <v>1439</v>
      </c>
      <c r="H168" s="161" t="s">
        <v>1561</v>
      </c>
      <c r="I168" s="12"/>
      <c r="J168" s="13">
        <v>150770</v>
      </c>
      <c r="K168" s="2">
        <v>651</v>
      </c>
    </row>
    <row r="169" spans="1:11" ht="15" customHeight="1" x14ac:dyDescent="0.35">
      <c r="A169" s="160">
        <v>211769</v>
      </c>
      <c r="B169" s="161" t="s">
        <v>2994</v>
      </c>
      <c r="C169" s="160">
        <v>135069</v>
      </c>
      <c r="D169" s="161" t="s">
        <v>2748</v>
      </c>
      <c r="E169" s="162" t="s">
        <v>6415</v>
      </c>
      <c r="F169" s="161" t="s">
        <v>2725</v>
      </c>
      <c r="G169" s="4" t="s">
        <v>1439</v>
      </c>
      <c r="H169" s="161" t="s">
        <v>1561</v>
      </c>
      <c r="I169" s="12"/>
      <c r="J169" s="13">
        <v>150782</v>
      </c>
      <c r="K169" s="2">
        <v>601</v>
      </c>
    </row>
    <row r="170" spans="1:11" ht="15" customHeight="1" x14ac:dyDescent="0.35">
      <c r="A170" s="160">
        <v>211774</v>
      </c>
      <c r="B170" s="161" t="s">
        <v>1506</v>
      </c>
      <c r="C170" s="160">
        <v>135070</v>
      </c>
      <c r="D170" s="161" t="s">
        <v>1505</v>
      </c>
      <c r="E170" s="162" t="s">
        <v>6415</v>
      </c>
      <c r="F170" s="161" t="s">
        <v>2725</v>
      </c>
      <c r="G170" s="4" t="s">
        <v>1439</v>
      </c>
      <c r="H170" s="161" t="s">
        <v>1561</v>
      </c>
      <c r="I170" s="12"/>
      <c r="J170" s="13">
        <v>150800</v>
      </c>
      <c r="K170" s="2">
        <v>2123</v>
      </c>
    </row>
    <row r="171" spans="1:11" ht="15" customHeight="1" x14ac:dyDescent="0.35">
      <c r="A171" s="160">
        <v>211860</v>
      </c>
      <c r="B171" s="161" t="s">
        <v>2996</v>
      </c>
      <c r="C171" s="160">
        <v>135070</v>
      </c>
      <c r="D171" s="161" t="s">
        <v>1505</v>
      </c>
      <c r="E171" s="162" t="s">
        <v>6415</v>
      </c>
      <c r="F171" s="161" t="s">
        <v>2725</v>
      </c>
      <c r="G171" s="4" t="s">
        <v>1439</v>
      </c>
      <c r="H171" s="161" t="s">
        <v>1561</v>
      </c>
      <c r="I171" s="12"/>
      <c r="J171" s="13">
        <v>150812</v>
      </c>
      <c r="K171" s="2">
        <v>703</v>
      </c>
    </row>
    <row r="172" spans="1:11" ht="15" customHeight="1" x14ac:dyDescent="0.35">
      <c r="A172" s="160">
        <v>211105</v>
      </c>
      <c r="B172" s="161" t="s">
        <v>2995</v>
      </c>
      <c r="C172" s="160">
        <v>135070</v>
      </c>
      <c r="D172" s="161" t="s">
        <v>1505</v>
      </c>
      <c r="E172" s="162" t="s">
        <v>6415</v>
      </c>
      <c r="F172" s="161" t="s">
        <v>2725</v>
      </c>
      <c r="G172" s="4" t="s">
        <v>1439</v>
      </c>
      <c r="H172" s="161" t="s">
        <v>1561</v>
      </c>
      <c r="I172" s="12"/>
      <c r="J172" s="13">
        <v>150824</v>
      </c>
      <c r="K172" s="2">
        <v>1381</v>
      </c>
    </row>
    <row r="173" spans="1:11" ht="15" customHeight="1" x14ac:dyDescent="0.35">
      <c r="A173" s="160">
        <v>211947</v>
      </c>
      <c r="B173" s="161" t="s">
        <v>2997</v>
      </c>
      <c r="C173" s="160">
        <v>135070</v>
      </c>
      <c r="D173" s="161" t="s">
        <v>1505</v>
      </c>
      <c r="E173" s="162" t="s">
        <v>6415</v>
      </c>
      <c r="F173" s="161" t="s">
        <v>2725</v>
      </c>
      <c r="G173" s="4" t="s">
        <v>1439</v>
      </c>
      <c r="H173" s="161" t="s">
        <v>1561</v>
      </c>
      <c r="I173" s="12"/>
      <c r="J173" s="13">
        <v>150836</v>
      </c>
      <c r="K173" s="2">
        <v>1029</v>
      </c>
    </row>
    <row r="174" spans="1:11" ht="15" customHeight="1" x14ac:dyDescent="0.35">
      <c r="A174" s="160">
        <v>211487</v>
      </c>
      <c r="B174" s="161" t="s">
        <v>2998</v>
      </c>
      <c r="C174" s="160">
        <v>135082</v>
      </c>
      <c r="D174" s="161" t="s">
        <v>1524</v>
      </c>
      <c r="E174" s="162" t="s">
        <v>6415</v>
      </c>
      <c r="F174" s="161" t="s">
        <v>2725</v>
      </c>
      <c r="G174" s="4" t="s">
        <v>1439</v>
      </c>
      <c r="H174" s="161" t="s">
        <v>1561</v>
      </c>
      <c r="I174" s="12"/>
      <c r="J174" s="13">
        <v>150848</v>
      </c>
      <c r="K174" s="2">
        <v>1471</v>
      </c>
    </row>
    <row r="175" spans="1:11" ht="15" customHeight="1" x14ac:dyDescent="0.35">
      <c r="A175" s="160">
        <v>211551</v>
      </c>
      <c r="B175" s="161" t="s">
        <v>2999</v>
      </c>
      <c r="C175" s="160">
        <v>135082</v>
      </c>
      <c r="D175" s="161" t="s">
        <v>1524</v>
      </c>
      <c r="E175" s="162" t="s">
        <v>6415</v>
      </c>
      <c r="F175" s="161" t="s">
        <v>2725</v>
      </c>
      <c r="G175" s="4" t="s">
        <v>1439</v>
      </c>
      <c r="H175" s="161" t="s">
        <v>1561</v>
      </c>
      <c r="I175" s="12"/>
      <c r="J175" s="13">
        <v>150850</v>
      </c>
      <c r="K175" s="2">
        <v>1353</v>
      </c>
    </row>
    <row r="176" spans="1:11" ht="15" customHeight="1" x14ac:dyDescent="0.35">
      <c r="A176" s="160">
        <v>211358</v>
      </c>
      <c r="B176" s="161" t="s">
        <v>1525</v>
      </c>
      <c r="C176" s="160">
        <v>135082</v>
      </c>
      <c r="D176" s="161" t="s">
        <v>1524</v>
      </c>
      <c r="E176" s="162" t="s">
        <v>6415</v>
      </c>
      <c r="F176" s="161" t="s">
        <v>2725</v>
      </c>
      <c r="G176" s="4" t="s">
        <v>1439</v>
      </c>
      <c r="H176" s="161" t="s">
        <v>1561</v>
      </c>
      <c r="I176" s="12"/>
      <c r="J176" s="13">
        <v>150861</v>
      </c>
      <c r="K176" s="2">
        <v>699</v>
      </c>
    </row>
    <row r="177" spans="1:11" ht="15" customHeight="1" x14ac:dyDescent="0.35">
      <c r="A177" s="160">
        <v>211927</v>
      </c>
      <c r="B177" s="161" t="s">
        <v>3000</v>
      </c>
      <c r="C177" s="160">
        <v>135082</v>
      </c>
      <c r="D177" s="161" t="s">
        <v>1524</v>
      </c>
      <c r="E177" s="162" t="s">
        <v>6415</v>
      </c>
      <c r="F177" s="161" t="s">
        <v>2725</v>
      </c>
      <c r="G177" s="4" t="s">
        <v>1439</v>
      </c>
      <c r="H177" s="161" t="s">
        <v>1561</v>
      </c>
      <c r="I177" s="12"/>
      <c r="J177" s="13">
        <v>150873</v>
      </c>
      <c r="K177" s="2">
        <v>1363</v>
      </c>
    </row>
    <row r="178" spans="1:11" ht="15" customHeight="1" x14ac:dyDescent="0.35">
      <c r="A178" s="160">
        <v>213372</v>
      </c>
      <c r="B178" s="161" t="s">
        <v>1547</v>
      </c>
      <c r="C178" s="160">
        <v>135094</v>
      </c>
      <c r="D178" s="161" t="s">
        <v>1546</v>
      </c>
      <c r="E178" s="162" t="s">
        <v>6415</v>
      </c>
      <c r="F178" s="161" t="s">
        <v>2725</v>
      </c>
      <c r="G178" s="4" t="s">
        <v>1439</v>
      </c>
      <c r="H178" s="161" t="s">
        <v>1561</v>
      </c>
      <c r="I178" s="12"/>
      <c r="J178" s="13">
        <v>150885</v>
      </c>
      <c r="K178" s="2">
        <v>616</v>
      </c>
    </row>
    <row r="179" spans="1:11" ht="15" customHeight="1" x14ac:dyDescent="0.35">
      <c r="A179" s="160">
        <v>213551</v>
      </c>
      <c r="B179" s="161" t="s">
        <v>3003</v>
      </c>
      <c r="C179" s="160">
        <v>135094</v>
      </c>
      <c r="D179" s="161" t="s">
        <v>1546</v>
      </c>
      <c r="E179" s="162" t="s">
        <v>6415</v>
      </c>
      <c r="F179" s="161" t="s">
        <v>2725</v>
      </c>
      <c r="G179" s="4" t="s">
        <v>1439</v>
      </c>
      <c r="H179" s="161" t="s">
        <v>1561</v>
      </c>
      <c r="I179" s="12"/>
      <c r="J179" s="13">
        <v>150897</v>
      </c>
      <c r="K179" s="2">
        <v>643</v>
      </c>
    </row>
    <row r="180" spans="1:11" ht="15" customHeight="1" x14ac:dyDescent="0.35">
      <c r="A180" s="160">
        <v>213575</v>
      </c>
      <c r="B180" s="161" t="s">
        <v>1548</v>
      </c>
      <c r="C180" s="160">
        <v>135094</v>
      </c>
      <c r="D180" s="161" t="s">
        <v>1546</v>
      </c>
      <c r="E180" s="162" t="s">
        <v>6415</v>
      </c>
      <c r="F180" s="161" t="s">
        <v>2725</v>
      </c>
      <c r="G180" s="4" t="s">
        <v>1439</v>
      </c>
      <c r="H180" s="161" t="s">
        <v>1561</v>
      </c>
      <c r="I180" s="12"/>
      <c r="J180" s="13">
        <v>150915</v>
      </c>
      <c r="K180" s="2">
        <v>939</v>
      </c>
    </row>
    <row r="181" spans="1:11" ht="15" customHeight="1" x14ac:dyDescent="0.35">
      <c r="A181" s="160">
        <v>213523</v>
      </c>
      <c r="B181" s="161" t="s">
        <v>3002</v>
      </c>
      <c r="C181" s="160">
        <v>135094</v>
      </c>
      <c r="D181" s="161" t="s">
        <v>1546</v>
      </c>
      <c r="E181" s="162" t="s">
        <v>6415</v>
      </c>
      <c r="F181" s="161" t="s">
        <v>2725</v>
      </c>
      <c r="G181" s="4" t="s">
        <v>1439</v>
      </c>
      <c r="H181" s="161" t="s">
        <v>1561</v>
      </c>
      <c r="I181" s="12"/>
      <c r="J181" s="13">
        <v>150927</v>
      </c>
      <c r="K181" s="2">
        <v>1685</v>
      </c>
    </row>
    <row r="182" spans="1:11" ht="15" customHeight="1" x14ac:dyDescent="0.35">
      <c r="A182" s="160">
        <v>213226</v>
      </c>
      <c r="B182" s="161" t="s">
        <v>3001</v>
      </c>
      <c r="C182" s="160">
        <v>135094</v>
      </c>
      <c r="D182" s="161" t="s">
        <v>1546</v>
      </c>
      <c r="E182" s="162" t="s">
        <v>6415</v>
      </c>
      <c r="F182" s="161" t="s">
        <v>2725</v>
      </c>
      <c r="G182" s="4" t="s">
        <v>1439</v>
      </c>
      <c r="H182" s="161" t="s">
        <v>1561</v>
      </c>
      <c r="I182" s="12"/>
      <c r="J182" s="13">
        <v>150939</v>
      </c>
      <c r="K182" s="2">
        <v>1171</v>
      </c>
    </row>
    <row r="183" spans="1:11" ht="15" customHeight="1" x14ac:dyDescent="0.35">
      <c r="A183" s="160">
        <v>213999</v>
      </c>
      <c r="B183" s="161" t="s">
        <v>3006</v>
      </c>
      <c r="C183" s="160">
        <v>135100</v>
      </c>
      <c r="D183" s="161" t="s">
        <v>2750</v>
      </c>
      <c r="E183" s="162" t="s">
        <v>6415</v>
      </c>
      <c r="F183" s="161" t="s">
        <v>2725</v>
      </c>
      <c r="G183" s="4" t="s">
        <v>1439</v>
      </c>
      <c r="H183" s="161" t="s">
        <v>1561</v>
      </c>
      <c r="I183" s="12"/>
      <c r="J183" s="13">
        <v>150940</v>
      </c>
      <c r="K183" s="2">
        <v>992</v>
      </c>
    </row>
    <row r="184" spans="1:11" ht="15" customHeight="1" x14ac:dyDescent="0.35">
      <c r="A184" s="160">
        <v>213604</v>
      </c>
      <c r="B184" s="161" t="s">
        <v>3005</v>
      </c>
      <c r="C184" s="160">
        <v>135100</v>
      </c>
      <c r="D184" s="161" t="s">
        <v>2750</v>
      </c>
      <c r="E184" s="162" t="s">
        <v>6415</v>
      </c>
      <c r="F184" s="161" t="s">
        <v>2725</v>
      </c>
      <c r="G184" s="4" t="s">
        <v>1439</v>
      </c>
      <c r="H184" s="161" t="s">
        <v>1561</v>
      </c>
      <c r="I184" s="12"/>
      <c r="J184" s="13">
        <v>150952</v>
      </c>
      <c r="K184" s="2">
        <v>1697</v>
      </c>
    </row>
    <row r="185" spans="1:11" ht="15" customHeight="1" x14ac:dyDescent="0.35">
      <c r="A185" s="160">
        <v>213345</v>
      </c>
      <c r="B185" s="161" t="s">
        <v>1480</v>
      </c>
      <c r="C185" s="160">
        <v>135100</v>
      </c>
      <c r="D185" s="161" t="s">
        <v>2750</v>
      </c>
      <c r="E185" s="162" t="s">
        <v>6415</v>
      </c>
      <c r="F185" s="161" t="s">
        <v>2725</v>
      </c>
      <c r="G185" s="4" t="s">
        <v>1439</v>
      </c>
      <c r="H185" s="161" t="s">
        <v>1561</v>
      </c>
      <c r="I185" s="12"/>
      <c r="J185" s="13">
        <v>150964</v>
      </c>
      <c r="K185" s="2">
        <v>528</v>
      </c>
    </row>
    <row r="186" spans="1:11" ht="15" customHeight="1" x14ac:dyDescent="0.35">
      <c r="A186" s="160">
        <v>213074</v>
      </c>
      <c r="B186" s="161" t="s">
        <v>3004</v>
      </c>
      <c r="C186" s="160">
        <v>135100</v>
      </c>
      <c r="D186" s="161" t="s">
        <v>2750</v>
      </c>
      <c r="E186" s="162" t="s">
        <v>6415</v>
      </c>
      <c r="F186" s="161" t="s">
        <v>2725</v>
      </c>
      <c r="G186" s="4" t="s">
        <v>1439</v>
      </c>
      <c r="H186" s="161" t="s">
        <v>1561</v>
      </c>
      <c r="I186" s="12"/>
      <c r="J186" s="13">
        <v>150976</v>
      </c>
      <c r="K186" s="2">
        <v>2528</v>
      </c>
    </row>
    <row r="187" spans="1:11" ht="15" customHeight="1" x14ac:dyDescent="0.35">
      <c r="A187" s="160">
        <v>213327</v>
      </c>
      <c r="B187" s="161" t="s">
        <v>1481</v>
      </c>
      <c r="C187" s="160">
        <v>135100</v>
      </c>
      <c r="D187" s="161" t="s">
        <v>2750</v>
      </c>
      <c r="E187" s="162" t="s">
        <v>6415</v>
      </c>
      <c r="F187" s="161" t="s">
        <v>2725</v>
      </c>
      <c r="G187" s="4" t="s">
        <v>1439</v>
      </c>
      <c r="H187" s="161" t="s">
        <v>1561</v>
      </c>
      <c r="I187" s="12"/>
      <c r="J187" s="13">
        <v>150988</v>
      </c>
      <c r="K187" s="2">
        <v>1076</v>
      </c>
    </row>
    <row r="188" spans="1:11" ht="15" customHeight="1" x14ac:dyDescent="0.35">
      <c r="A188" s="160">
        <v>214011</v>
      </c>
      <c r="B188" s="161" t="s">
        <v>3007</v>
      </c>
      <c r="C188" s="160">
        <v>135112</v>
      </c>
      <c r="D188" s="161" t="s">
        <v>1535</v>
      </c>
      <c r="E188" s="162" t="s">
        <v>6415</v>
      </c>
      <c r="F188" s="161" t="s">
        <v>2725</v>
      </c>
      <c r="G188" s="4" t="s">
        <v>1439</v>
      </c>
      <c r="H188" s="161" t="s">
        <v>1561</v>
      </c>
      <c r="I188" s="12"/>
      <c r="J188" s="13">
        <v>150990</v>
      </c>
      <c r="K188" s="2">
        <v>2317</v>
      </c>
    </row>
    <row r="189" spans="1:11" ht="15" customHeight="1" x14ac:dyDescent="0.35">
      <c r="A189" s="160">
        <v>214194</v>
      </c>
      <c r="B189" s="161" t="s">
        <v>3008</v>
      </c>
      <c r="C189" s="160">
        <v>135112</v>
      </c>
      <c r="D189" s="161" t="s">
        <v>1535</v>
      </c>
      <c r="E189" s="162" t="s">
        <v>6415</v>
      </c>
      <c r="F189" s="161" t="s">
        <v>2725</v>
      </c>
      <c r="G189" s="4" t="s">
        <v>1439</v>
      </c>
      <c r="H189" s="161" t="s">
        <v>1561</v>
      </c>
      <c r="I189" s="12"/>
      <c r="J189" s="13">
        <v>151002</v>
      </c>
      <c r="K189" s="2">
        <v>555</v>
      </c>
    </row>
    <row r="190" spans="1:11" ht="15" customHeight="1" x14ac:dyDescent="0.35">
      <c r="A190" s="160">
        <v>214794</v>
      </c>
      <c r="B190" s="161" t="s">
        <v>3009</v>
      </c>
      <c r="C190" s="160">
        <v>135112</v>
      </c>
      <c r="D190" s="161" t="s">
        <v>1535</v>
      </c>
      <c r="E190" s="162" t="s">
        <v>6415</v>
      </c>
      <c r="F190" s="161" t="s">
        <v>2725</v>
      </c>
      <c r="G190" s="4" t="s">
        <v>1439</v>
      </c>
      <c r="H190" s="161" t="s">
        <v>1561</v>
      </c>
      <c r="I190" s="12"/>
      <c r="J190" s="13">
        <v>151014</v>
      </c>
      <c r="K190" s="2">
        <v>2056</v>
      </c>
    </row>
    <row r="191" spans="1:11" ht="15" customHeight="1" x14ac:dyDescent="0.35">
      <c r="A191" s="160">
        <v>214039</v>
      </c>
      <c r="B191" s="161" t="s">
        <v>1536</v>
      </c>
      <c r="C191" s="160">
        <v>135112</v>
      </c>
      <c r="D191" s="161" t="s">
        <v>1535</v>
      </c>
      <c r="E191" s="162" t="s">
        <v>6415</v>
      </c>
      <c r="F191" s="161" t="s">
        <v>2725</v>
      </c>
      <c r="G191" s="4" t="s">
        <v>1439</v>
      </c>
      <c r="H191" s="161" t="s">
        <v>1561</v>
      </c>
      <c r="I191" s="12"/>
      <c r="J191" s="13">
        <v>151026</v>
      </c>
      <c r="K191" s="2">
        <v>897</v>
      </c>
    </row>
    <row r="192" spans="1:11" ht="15" customHeight="1" x14ac:dyDescent="0.35">
      <c r="A192" s="160">
        <v>701012</v>
      </c>
      <c r="B192" s="161" t="s">
        <v>3010</v>
      </c>
      <c r="C192" s="160">
        <v>135124</v>
      </c>
      <c r="D192" s="161" t="s">
        <v>2752</v>
      </c>
      <c r="E192" s="162" t="s">
        <v>6415</v>
      </c>
      <c r="F192" s="161" t="s">
        <v>2725</v>
      </c>
      <c r="G192" s="4" t="s">
        <v>1433</v>
      </c>
      <c r="H192" s="161" t="s">
        <v>1561</v>
      </c>
      <c r="I192" s="12"/>
      <c r="J192" s="13">
        <v>151038</v>
      </c>
      <c r="K192" s="2">
        <v>765</v>
      </c>
    </row>
    <row r="193" spans="1:11" ht="15" customHeight="1" x14ac:dyDescent="0.35">
      <c r="A193" s="160">
        <v>701627</v>
      </c>
      <c r="B193" s="161" t="s">
        <v>3011</v>
      </c>
      <c r="C193" s="160">
        <v>135124</v>
      </c>
      <c r="D193" s="161" t="s">
        <v>2752</v>
      </c>
      <c r="E193" s="162" t="s">
        <v>6415</v>
      </c>
      <c r="F193" s="161" t="s">
        <v>2725</v>
      </c>
      <c r="G193" s="4" t="s">
        <v>1433</v>
      </c>
      <c r="H193" s="161" t="s">
        <v>1561</v>
      </c>
      <c r="I193" s="12"/>
      <c r="J193" s="13">
        <v>151040</v>
      </c>
      <c r="K193" s="2">
        <v>701</v>
      </c>
    </row>
    <row r="194" spans="1:11" ht="15" customHeight="1" x14ac:dyDescent="0.35">
      <c r="A194" s="160">
        <v>701167</v>
      </c>
      <c r="B194" s="161" t="s">
        <v>1436</v>
      </c>
      <c r="C194" s="160">
        <v>135124</v>
      </c>
      <c r="D194" s="161" t="s">
        <v>2752</v>
      </c>
      <c r="E194" s="162" t="s">
        <v>6415</v>
      </c>
      <c r="F194" s="161" t="s">
        <v>2725</v>
      </c>
      <c r="G194" s="4" t="s">
        <v>1433</v>
      </c>
      <c r="H194" s="161" t="s">
        <v>1561</v>
      </c>
      <c r="I194" s="12"/>
      <c r="J194" s="13">
        <v>151051</v>
      </c>
      <c r="K194" s="2">
        <v>718</v>
      </c>
    </row>
    <row r="195" spans="1:11" ht="15" customHeight="1" x14ac:dyDescent="0.35">
      <c r="A195" s="160">
        <v>703588</v>
      </c>
      <c r="B195" s="161" t="s">
        <v>3012</v>
      </c>
      <c r="C195" s="160">
        <v>135136</v>
      </c>
      <c r="D195" s="161" t="s">
        <v>1501</v>
      </c>
      <c r="E195" s="162" t="s">
        <v>6415</v>
      </c>
      <c r="F195" s="161" t="s">
        <v>2725</v>
      </c>
      <c r="G195" s="4" t="s">
        <v>1433</v>
      </c>
      <c r="H195" s="161" t="s">
        <v>1561</v>
      </c>
      <c r="I195" s="12"/>
      <c r="J195" s="13">
        <v>151063</v>
      </c>
      <c r="K195" s="2">
        <v>457</v>
      </c>
    </row>
    <row r="196" spans="1:11" ht="15" customHeight="1" x14ac:dyDescent="0.35">
      <c r="A196" s="160">
        <v>703591</v>
      </c>
      <c r="B196" s="161" t="s">
        <v>1502</v>
      </c>
      <c r="C196" s="160">
        <v>135136</v>
      </c>
      <c r="D196" s="161" t="s">
        <v>1501</v>
      </c>
      <c r="E196" s="162" t="s">
        <v>6415</v>
      </c>
      <c r="F196" s="161" t="s">
        <v>2725</v>
      </c>
      <c r="G196" s="4" t="s">
        <v>1433</v>
      </c>
      <c r="H196" s="161" t="s">
        <v>1561</v>
      </c>
      <c r="I196" s="12"/>
      <c r="J196" s="13">
        <v>151075</v>
      </c>
      <c r="K196" s="2">
        <v>1548</v>
      </c>
    </row>
    <row r="197" spans="1:11" ht="15" customHeight="1" x14ac:dyDescent="0.35">
      <c r="A197" s="160">
        <v>707284</v>
      </c>
      <c r="B197" s="161" t="s">
        <v>3014</v>
      </c>
      <c r="C197" s="160">
        <v>135150</v>
      </c>
      <c r="D197" s="161" t="s">
        <v>2767</v>
      </c>
      <c r="E197" s="162" t="s">
        <v>6415</v>
      </c>
      <c r="F197" s="161" t="s">
        <v>2725</v>
      </c>
      <c r="G197" s="4" t="s">
        <v>1433</v>
      </c>
      <c r="H197" s="161" t="s">
        <v>1561</v>
      </c>
      <c r="I197" s="12"/>
      <c r="J197" s="13">
        <v>151099</v>
      </c>
      <c r="K197" s="2">
        <v>1012</v>
      </c>
    </row>
    <row r="198" spans="1:11" ht="15" customHeight="1" x14ac:dyDescent="0.35">
      <c r="A198" s="160">
        <v>707621</v>
      </c>
      <c r="B198" s="161" t="s">
        <v>3015</v>
      </c>
      <c r="C198" s="160">
        <v>135150</v>
      </c>
      <c r="D198" s="161" t="s">
        <v>2767</v>
      </c>
      <c r="E198" s="162" t="s">
        <v>6415</v>
      </c>
      <c r="F198" s="161" t="s">
        <v>2725</v>
      </c>
      <c r="G198" s="4" t="s">
        <v>1433</v>
      </c>
      <c r="H198" s="161" t="s">
        <v>1561</v>
      </c>
      <c r="I198" s="12"/>
      <c r="J198" s="13">
        <v>151105</v>
      </c>
      <c r="K198" s="2">
        <v>674</v>
      </c>
    </row>
    <row r="199" spans="1:11" ht="15" customHeight="1" x14ac:dyDescent="0.35">
      <c r="A199" s="160">
        <v>707035</v>
      </c>
      <c r="B199" s="161" t="s">
        <v>3013</v>
      </c>
      <c r="C199" s="160">
        <v>135150</v>
      </c>
      <c r="D199" s="161" t="s">
        <v>2767</v>
      </c>
      <c r="E199" s="162" t="s">
        <v>6415</v>
      </c>
      <c r="F199" s="161" t="s">
        <v>2725</v>
      </c>
      <c r="G199" s="4" t="s">
        <v>1433</v>
      </c>
      <c r="H199" s="161" t="s">
        <v>1561</v>
      </c>
      <c r="I199" s="12"/>
      <c r="J199" s="13">
        <v>151117</v>
      </c>
      <c r="K199" s="2">
        <v>1060</v>
      </c>
    </row>
    <row r="200" spans="1:11" ht="15" customHeight="1" x14ac:dyDescent="0.35">
      <c r="A200" s="160">
        <v>707735</v>
      </c>
      <c r="B200" s="161" t="s">
        <v>1458</v>
      </c>
      <c r="C200" s="160">
        <v>135150</v>
      </c>
      <c r="D200" s="161" t="s">
        <v>2767</v>
      </c>
      <c r="E200" s="162" t="s">
        <v>6415</v>
      </c>
      <c r="F200" s="161" t="s">
        <v>2725</v>
      </c>
      <c r="G200" s="4" t="s">
        <v>1433</v>
      </c>
      <c r="H200" s="161" t="s">
        <v>1561</v>
      </c>
      <c r="I200" s="12"/>
      <c r="J200" s="13">
        <v>151130</v>
      </c>
      <c r="K200" s="2">
        <v>1451</v>
      </c>
    </row>
    <row r="201" spans="1:11" ht="15" customHeight="1" x14ac:dyDescent="0.35">
      <c r="A201" s="160">
        <v>708494</v>
      </c>
      <c r="B201" s="161" t="s">
        <v>3017</v>
      </c>
      <c r="C201" s="160">
        <v>135161</v>
      </c>
      <c r="D201" s="161" t="s">
        <v>2768</v>
      </c>
      <c r="E201" s="162" t="s">
        <v>6415</v>
      </c>
      <c r="F201" s="161" t="s">
        <v>2725</v>
      </c>
      <c r="G201" s="4" t="s">
        <v>1433</v>
      </c>
      <c r="H201" s="161" t="s">
        <v>1561</v>
      </c>
      <c r="I201" s="12"/>
      <c r="J201" s="13">
        <v>151142</v>
      </c>
      <c r="K201" s="2">
        <v>1413</v>
      </c>
    </row>
    <row r="202" spans="1:11" ht="15" customHeight="1" x14ac:dyDescent="0.35">
      <c r="A202" s="160">
        <v>708047</v>
      </c>
      <c r="B202" s="161" t="s">
        <v>3016</v>
      </c>
      <c r="C202" s="160">
        <v>135161</v>
      </c>
      <c r="D202" s="161" t="s">
        <v>2768</v>
      </c>
      <c r="E202" s="162" t="s">
        <v>6415</v>
      </c>
      <c r="F202" s="161" t="s">
        <v>2725</v>
      </c>
      <c r="G202" s="4" t="s">
        <v>1433</v>
      </c>
      <c r="H202" s="161" t="s">
        <v>1561</v>
      </c>
      <c r="I202" s="12"/>
      <c r="J202" s="13">
        <v>151154</v>
      </c>
      <c r="K202" s="2">
        <v>997</v>
      </c>
    </row>
    <row r="203" spans="1:11" ht="15" customHeight="1" x14ac:dyDescent="0.35">
      <c r="A203" s="160">
        <v>708504</v>
      </c>
      <c r="B203" s="161" t="s">
        <v>1461</v>
      </c>
      <c r="C203" s="160">
        <v>135161</v>
      </c>
      <c r="D203" s="161" t="s">
        <v>2768</v>
      </c>
      <c r="E203" s="162" t="s">
        <v>6415</v>
      </c>
      <c r="F203" s="161" t="s">
        <v>2725</v>
      </c>
      <c r="G203" s="4" t="s">
        <v>1433</v>
      </c>
      <c r="H203" s="161" t="s">
        <v>1561</v>
      </c>
      <c r="I203" s="12"/>
      <c r="J203" s="13">
        <v>151178</v>
      </c>
      <c r="K203" s="2">
        <v>594</v>
      </c>
    </row>
    <row r="204" spans="1:11" ht="15" customHeight="1" x14ac:dyDescent="0.35">
      <c r="A204" s="160">
        <v>713884</v>
      </c>
      <c r="B204" s="161" t="s">
        <v>3018</v>
      </c>
      <c r="C204" s="160">
        <v>135173</v>
      </c>
      <c r="D204" s="161" t="s">
        <v>2776</v>
      </c>
      <c r="E204" s="162" t="s">
        <v>6415</v>
      </c>
      <c r="F204" s="161" t="s">
        <v>2725</v>
      </c>
      <c r="G204" s="4" t="s">
        <v>1433</v>
      </c>
      <c r="H204" s="161" t="s">
        <v>1561</v>
      </c>
      <c r="I204" s="12"/>
      <c r="J204" s="13">
        <v>151191</v>
      </c>
      <c r="K204" s="2">
        <v>478</v>
      </c>
    </row>
    <row r="205" spans="1:11" ht="15" customHeight="1" x14ac:dyDescent="0.35">
      <c r="A205" s="160">
        <v>713124</v>
      </c>
      <c r="B205" s="161" t="s">
        <v>1471</v>
      </c>
      <c r="C205" s="160">
        <v>135173</v>
      </c>
      <c r="D205" s="161" t="s">
        <v>2776</v>
      </c>
      <c r="E205" s="162" t="s">
        <v>6415</v>
      </c>
      <c r="F205" s="161" t="s">
        <v>2725</v>
      </c>
      <c r="G205" s="4" t="s">
        <v>1433</v>
      </c>
      <c r="H205" s="161" t="s">
        <v>1561</v>
      </c>
      <c r="I205" s="12"/>
      <c r="J205" s="13">
        <v>151208</v>
      </c>
      <c r="K205" s="2">
        <v>154</v>
      </c>
    </row>
    <row r="206" spans="1:11" ht="15" customHeight="1" x14ac:dyDescent="0.35">
      <c r="A206" s="160">
        <v>713998</v>
      </c>
      <c r="B206" s="161" t="s">
        <v>3019</v>
      </c>
      <c r="C206" s="160">
        <v>135173</v>
      </c>
      <c r="D206" s="161" t="s">
        <v>2776</v>
      </c>
      <c r="E206" s="162" t="s">
        <v>6415</v>
      </c>
      <c r="F206" s="161" t="s">
        <v>2725</v>
      </c>
      <c r="G206" s="4" t="s">
        <v>1433</v>
      </c>
      <c r="H206" s="161" t="s">
        <v>1561</v>
      </c>
      <c r="I206" s="12"/>
      <c r="J206" s="13">
        <v>151245</v>
      </c>
      <c r="K206" s="2">
        <v>307</v>
      </c>
    </row>
    <row r="207" spans="1:11" ht="15" customHeight="1" x14ac:dyDescent="0.35">
      <c r="A207" s="160">
        <v>713804</v>
      </c>
      <c r="B207" s="161" t="s">
        <v>1472</v>
      </c>
      <c r="C207" s="160">
        <v>135173</v>
      </c>
      <c r="D207" s="161" t="s">
        <v>2776</v>
      </c>
      <c r="E207" s="162" t="s">
        <v>6415</v>
      </c>
      <c r="F207" s="161" t="s">
        <v>2725</v>
      </c>
      <c r="G207" s="4" t="s">
        <v>1433</v>
      </c>
      <c r="H207" s="161" t="s">
        <v>1561</v>
      </c>
      <c r="I207" s="12"/>
      <c r="J207" s="13">
        <v>151257</v>
      </c>
      <c r="K207" s="2">
        <v>956</v>
      </c>
    </row>
    <row r="208" spans="1:11" ht="15" customHeight="1" x14ac:dyDescent="0.35">
      <c r="A208" s="160">
        <v>1201957</v>
      </c>
      <c r="B208" s="161" t="s">
        <v>2846</v>
      </c>
      <c r="C208" s="160">
        <v>135185</v>
      </c>
      <c r="D208" s="161" t="s">
        <v>2779</v>
      </c>
      <c r="E208" s="162" t="s">
        <v>6415</v>
      </c>
      <c r="F208" s="161" t="s">
        <v>2725</v>
      </c>
      <c r="G208" s="4" t="s">
        <v>1441</v>
      </c>
      <c r="H208" s="161" t="s">
        <v>1561</v>
      </c>
      <c r="I208" s="12"/>
      <c r="J208" s="13">
        <v>151269</v>
      </c>
      <c r="K208" s="2">
        <v>319</v>
      </c>
    </row>
    <row r="209" spans="1:11" ht="15" customHeight="1" x14ac:dyDescent="0.35">
      <c r="A209" s="160">
        <v>1201458</v>
      </c>
      <c r="B209" s="161" t="s">
        <v>1442</v>
      </c>
      <c r="C209" s="160">
        <v>135185</v>
      </c>
      <c r="D209" s="161" t="s">
        <v>2779</v>
      </c>
      <c r="E209" s="162" t="s">
        <v>6415</v>
      </c>
      <c r="F209" s="161" t="s">
        <v>2725</v>
      </c>
      <c r="G209" s="4" t="s">
        <v>1441</v>
      </c>
      <c r="H209" s="161" t="s">
        <v>1561</v>
      </c>
      <c r="I209" s="12"/>
      <c r="J209" s="13">
        <v>151282</v>
      </c>
      <c r="K209" s="2">
        <v>635</v>
      </c>
    </row>
    <row r="210" spans="1:11" ht="15" customHeight="1" x14ac:dyDescent="0.35">
      <c r="A210" s="160">
        <v>1202143</v>
      </c>
      <c r="B210" s="161" t="s">
        <v>1500</v>
      </c>
      <c r="C210" s="160">
        <v>135197</v>
      </c>
      <c r="D210" s="161" t="s">
        <v>1499</v>
      </c>
      <c r="E210" s="162" t="s">
        <v>6414</v>
      </c>
      <c r="F210" s="161" t="s">
        <v>2725</v>
      </c>
      <c r="G210" s="4" t="s">
        <v>1441</v>
      </c>
      <c r="H210" s="161" t="s">
        <v>1561</v>
      </c>
      <c r="I210" s="12"/>
      <c r="J210" s="13">
        <v>151294</v>
      </c>
      <c r="K210" s="2">
        <v>439</v>
      </c>
    </row>
    <row r="211" spans="1:11" ht="15" customHeight="1" x14ac:dyDescent="0.35">
      <c r="A211" s="160">
        <v>1203678</v>
      </c>
      <c r="B211" s="161" t="s">
        <v>3023</v>
      </c>
      <c r="C211" s="160">
        <v>135203</v>
      </c>
      <c r="D211" s="161" t="s">
        <v>2780</v>
      </c>
      <c r="E211" s="162" t="s">
        <v>6415</v>
      </c>
      <c r="F211" s="161" t="s">
        <v>2725</v>
      </c>
      <c r="G211" s="4" t="s">
        <v>1441</v>
      </c>
      <c r="H211" s="161" t="s">
        <v>1561</v>
      </c>
      <c r="I211" s="12"/>
      <c r="J211" s="13">
        <v>151312</v>
      </c>
      <c r="K211" s="2">
        <v>1218</v>
      </c>
    </row>
    <row r="212" spans="1:11" ht="15" customHeight="1" x14ac:dyDescent="0.35">
      <c r="A212" s="160">
        <v>1203645</v>
      </c>
      <c r="B212" s="161" t="s">
        <v>3022</v>
      </c>
      <c r="C212" s="160">
        <v>135203</v>
      </c>
      <c r="D212" s="161" t="s">
        <v>2780</v>
      </c>
      <c r="E212" s="162" t="s">
        <v>6415</v>
      </c>
      <c r="F212" s="161" t="s">
        <v>2725</v>
      </c>
      <c r="G212" s="4" t="s">
        <v>1441</v>
      </c>
      <c r="H212" s="161" t="s">
        <v>1561</v>
      </c>
      <c r="I212" s="12"/>
      <c r="J212" s="13">
        <v>151324</v>
      </c>
      <c r="K212" s="2">
        <v>942</v>
      </c>
    </row>
    <row r="213" spans="1:11" ht="15" customHeight="1" x14ac:dyDescent="0.35">
      <c r="A213" s="160">
        <v>1203496</v>
      </c>
      <c r="B213" s="161" t="s">
        <v>3021</v>
      </c>
      <c r="C213" s="160">
        <v>135203</v>
      </c>
      <c r="D213" s="161" t="s">
        <v>2780</v>
      </c>
      <c r="E213" s="162" t="s">
        <v>6415</v>
      </c>
      <c r="F213" s="161" t="s">
        <v>2725</v>
      </c>
      <c r="G213" s="4" t="s">
        <v>1441</v>
      </c>
      <c r="H213" s="161" t="s">
        <v>1561</v>
      </c>
      <c r="I213" s="12"/>
      <c r="J213" s="13">
        <v>151336</v>
      </c>
      <c r="K213" s="2">
        <v>1899</v>
      </c>
    </row>
    <row r="214" spans="1:11" ht="15" customHeight="1" x14ac:dyDescent="0.35">
      <c r="A214" s="160">
        <v>1203057</v>
      </c>
      <c r="B214" s="161" t="s">
        <v>3020</v>
      </c>
      <c r="C214" s="160">
        <v>135203</v>
      </c>
      <c r="D214" s="161" t="s">
        <v>2780</v>
      </c>
      <c r="E214" s="162" t="s">
        <v>6415</v>
      </c>
      <c r="F214" s="161" t="s">
        <v>2725</v>
      </c>
      <c r="G214" s="4" t="s">
        <v>1441</v>
      </c>
      <c r="H214" s="161" t="s">
        <v>1561</v>
      </c>
      <c r="I214" s="12"/>
      <c r="J214" s="13">
        <v>151348</v>
      </c>
      <c r="K214" s="2">
        <v>848</v>
      </c>
    </row>
    <row r="215" spans="1:11" ht="15" customHeight="1" x14ac:dyDescent="0.35">
      <c r="A215" s="160">
        <v>1203036</v>
      </c>
      <c r="B215" s="161" t="s">
        <v>1444</v>
      </c>
      <c r="C215" s="160">
        <v>135203</v>
      </c>
      <c r="D215" s="161" t="s">
        <v>2780</v>
      </c>
      <c r="E215" s="162" t="s">
        <v>6415</v>
      </c>
      <c r="F215" s="161" t="s">
        <v>2725</v>
      </c>
      <c r="G215" s="4" t="s">
        <v>1441</v>
      </c>
      <c r="H215" s="161" t="s">
        <v>1561</v>
      </c>
      <c r="I215" s="12"/>
      <c r="J215" s="13">
        <v>151350</v>
      </c>
      <c r="K215" s="2">
        <v>1196</v>
      </c>
    </row>
    <row r="216" spans="1:11" ht="15" customHeight="1" x14ac:dyDescent="0.35">
      <c r="A216" s="160">
        <v>1204462</v>
      </c>
      <c r="B216" s="161" t="s">
        <v>1446</v>
      </c>
      <c r="C216" s="160">
        <v>135215</v>
      </c>
      <c r="D216" s="161" t="s">
        <v>2781</v>
      </c>
      <c r="E216" s="162" t="s">
        <v>6415</v>
      </c>
      <c r="F216" s="161" t="s">
        <v>2725</v>
      </c>
      <c r="G216" s="4" t="s">
        <v>1441</v>
      </c>
      <c r="H216" s="161" t="s">
        <v>1561</v>
      </c>
      <c r="I216" s="12"/>
      <c r="J216" s="13">
        <v>151361</v>
      </c>
      <c r="K216" s="2">
        <v>1920</v>
      </c>
    </row>
    <row r="217" spans="1:11" ht="15" customHeight="1" x14ac:dyDescent="0.35">
      <c r="A217" s="160">
        <v>1204743</v>
      </c>
      <c r="B217" s="161" t="s">
        <v>1447</v>
      </c>
      <c r="C217" s="160">
        <v>135215</v>
      </c>
      <c r="D217" s="161" t="s">
        <v>2781</v>
      </c>
      <c r="E217" s="162" t="s">
        <v>6415</v>
      </c>
      <c r="F217" s="161" t="s">
        <v>2725</v>
      </c>
      <c r="G217" s="4" t="s">
        <v>1441</v>
      </c>
      <c r="H217" s="161" t="s">
        <v>1561</v>
      </c>
      <c r="I217" s="12"/>
      <c r="J217" s="13">
        <v>151385</v>
      </c>
      <c r="K217" s="2">
        <v>707</v>
      </c>
    </row>
    <row r="218" spans="1:11" ht="15" customHeight="1" x14ac:dyDescent="0.35">
      <c r="A218" s="160">
        <v>1205446</v>
      </c>
      <c r="B218" s="161" t="s">
        <v>3024</v>
      </c>
      <c r="C218" s="160">
        <v>135227</v>
      </c>
      <c r="D218" s="161" t="s">
        <v>1503</v>
      </c>
      <c r="E218" s="162" t="s">
        <v>6415</v>
      </c>
      <c r="F218" s="161" t="s">
        <v>2725</v>
      </c>
      <c r="G218" s="4" t="s">
        <v>1441</v>
      </c>
      <c r="H218" s="161" t="s">
        <v>1561</v>
      </c>
      <c r="I218" s="12"/>
      <c r="J218" s="13">
        <v>151397</v>
      </c>
      <c r="K218" s="2">
        <v>599</v>
      </c>
    </row>
    <row r="219" spans="1:11" ht="15" customHeight="1" x14ac:dyDescent="0.35">
      <c r="A219" s="160">
        <v>1205172</v>
      </c>
      <c r="B219" s="161" t="s">
        <v>1504</v>
      </c>
      <c r="C219" s="160">
        <v>135227</v>
      </c>
      <c r="D219" s="161" t="s">
        <v>1503</v>
      </c>
      <c r="E219" s="162" t="s">
        <v>6415</v>
      </c>
      <c r="F219" s="161" t="s">
        <v>2725</v>
      </c>
      <c r="G219" s="4" t="s">
        <v>1441</v>
      </c>
      <c r="H219" s="161" t="s">
        <v>1561</v>
      </c>
      <c r="I219" s="12"/>
      <c r="J219" s="13">
        <v>151403</v>
      </c>
      <c r="K219" s="2">
        <v>1533</v>
      </c>
    </row>
    <row r="220" spans="1:11" ht="15" customHeight="1" x14ac:dyDescent="0.35">
      <c r="A220" s="160">
        <v>1206960</v>
      </c>
      <c r="B220" s="161" t="s">
        <v>1541</v>
      </c>
      <c r="C220" s="160">
        <v>135239</v>
      </c>
      <c r="D220" s="161" t="s">
        <v>1540</v>
      </c>
      <c r="E220" s="162" t="s">
        <v>6414</v>
      </c>
      <c r="F220" s="161" t="s">
        <v>2725</v>
      </c>
      <c r="G220" s="4" t="s">
        <v>1441</v>
      </c>
      <c r="H220" s="161" t="s">
        <v>1561</v>
      </c>
      <c r="I220" s="12"/>
      <c r="J220" s="13">
        <v>151427</v>
      </c>
      <c r="K220" s="2">
        <v>1199</v>
      </c>
    </row>
    <row r="221" spans="1:11" ht="15" customHeight="1" x14ac:dyDescent="0.35">
      <c r="A221" s="160">
        <v>1207291</v>
      </c>
      <c r="B221" s="161" t="s">
        <v>3026</v>
      </c>
      <c r="C221" s="160">
        <v>135240</v>
      </c>
      <c r="D221" s="161" t="s">
        <v>2787</v>
      </c>
      <c r="E221" s="162" t="s">
        <v>6415</v>
      </c>
      <c r="F221" s="161" t="s">
        <v>2725</v>
      </c>
      <c r="G221" s="4" t="s">
        <v>1441</v>
      </c>
      <c r="H221" s="161" t="s">
        <v>1561</v>
      </c>
      <c r="I221" s="12"/>
      <c r="J221" s="13">
        <v>151439</v>
      </c>
      <c r="K221" s="2">
        <v>496</v>
      </c>
    </row>
    <row r="222" spans="1:11" ht="15" customHeight="1" x14ac:dyDescent="0.35">
      <c r="A222" s="160">
        <v>1207513</v>
      </c>
      <c r="B222" s="161" t="s">
        <v>3027</v>
      </c>
      <c r="C222" s="160">
        <v>135240</v>
      </c>
      <c r="D222" s="161" t="s">
        <v>2787</v>
      </c>
      <c r="E222" s="162" t="s">
        <v>6415</v>
      </c>
      <c r="F222" s="161" t="s">
        <v>2725</v>
      </c>
      <c r="G222" s="4" t="s">
        <v>1441</v>
      </c>
      <c r="H222" s="161" t="s">
        <v>1561</v>
      </c>
      <c r="I222" s="12"/>
      <c r="J222" s="13">
        <v>151440</v>
      </c>
      <c r="K222" s="2">
        <v>578</v>
      </c>
    </row>
    <row r="223" spans="1:11" ht="15" customHeight="1" x14ac:dyDescent="0.35">
      <c r="A223" s="160">
        <v>1207859</v>
      </c>
      <c r="B223" s="161" t="s">
        <v>3028</v>
      </c>
      <c r="C223" s="160">
        <v>135240</v>
      </c>
      <c r="D223" s="161" t="s">
        <v>2787</v>
      </c>
      <c r="E223" s="162" t="s">
        <v>6415</v>
      </c>
      <c r="F223" s="161" t="s">
        <v>2725</v>
      </c>
      <c r="G223" s="4" t="s">
        <v>1441</v>
      </c>
      <c r="H223" s="161" t="s">
        <v>1561</v>
      </c>
      <c r="I223" s="12"/>
      <c r="J223" s="13">
        <v>151452</v>
      </c>
      <c r="K223" s="2">
        <v>1074</v>
      </c>
    </row>
    <row r="224" spans="1:11" ht="15" customHeight="1" x14ac:dyDescent="0.35">
      <c r="A224" s="160">
        <v>1207154</v>
      </c>
      <c r="B224" s="161" t="s">
        <v>3025</v>
      </c>
      <c r="C224" s="160">
        <v>135240</v>
      </c>
      <c r="D224" s="161" t="s">
        <v>2787</v>
      </c>
      <c r="E224" s="162" t="s">
        <v>6415</v>
      </c>
      <c r="F224" s="161" t="s">
        <v>2725</v>
      </c>
      <c r="G224" s="4" t="s">
        <v>1441</v>
      </c>
      <c r="H224" s="161" t="s">
        <v>1561</v>
      </c>
      <c r="I224" s="12"/>
      <c r="J224" s="13">
        <v>151464</v>
      </c>
      <c r="K224" s="2">
        <v>577</v>
      </c>
    </row>
    <row r="225" spans="1:11" ht="15" customHeight="1" x14ac:dyDescent="0.35">
      <c r="A225" s="160">
        <v>1207010</v>
      </c>
      <c r="B225" s="161" t="s">
        <v>1478</v>
      </c>
      <c r="C225" s="160">
        <v>135240</v>
      </c>
      <c r="D225" s="161" t="s">
        <v>2787</v>
      </c>
      <c r="E225" s="162" t="s">
        <v>6415</v>
      </c>
      <c r="F225" s="161" t="s">
        <v>2725</v>
      </c>
      <c r="G225" s="4" t="s">
        <v>1441</v>
      </c>
      <c r="H225" s="161" t="s">
        <v>1561</v>
      </c>
      <c r="I225" s="12"/>
      <c r="J225" s="13">
        <v>151476</v>
      </c>
      <c r="K225" s="2">
        <v>693</v>
      </c>
    </row>
    <row r="226" spans="1:11" ht="15" customHeight="1" x14ac:dyDescent="0.35">
      <c r="A226" s="160">
        <v>1207815</v>
      </c>
      <c r="B226" s="161" t="s">
        <v>3032</v>
      </c>
      <c r="C226" s="160">
        <v>135252</v>
      </c>
      <c r="D226" s="161" t="s">
        <v>2789</v>
      </c>
      <c r="E226" s="162" t="s">
        <v>6415</v>
      </c>
      <c r="F226" s="161" t="s">
        <v>2725</v>
      </c>
      <c r="G226" s="4" t="s">
        <v>1441</v>
      </c>
      <c r="H226" s="161" t="s">
        <v>1561</v>
      </c>
      <c r="I226" s="12"/>
      <c r="J226" s="13">
        <v>151488</v>
      </c>
      <c r="K226" s="2">
        <v>590</v>
      </c>
    </row>
    <row r="227" spans="1:11" ht="15" customHeight="1" x14ac:dyDescent="0.35">
      <c r="A227" s="160">
        <v>1207270</v>
      </c>
      <c r="B227" s="161" t="s">
        <v>3031</v>
      </c>
      <c r="C227" s="160">
        <v>135252</v>
      </c>
      <c r="D227" s="161" t="s">
        <v>2789</v>
      </c>
      <c r="E227" s="162" t="s">
        <v>6415</v>
      </c>
      <c r="F227" s="161" t="s">
        <v>2725</v>
      </c>
      <c r="G227" s="4" t="s">
        <v>1441</v>
      </c>
      <c r="H227" s="161" t="s">
        <v>1561</v>
      </c>
      <c r="I227" s="12"/>
      <c r="J227" s="13">
        <v>151490</v>
      </c>
      <c r="K227" s="2">
        <v>918</v>
      </c>
    </row>
    <row r="228" spans="1:11" ht="15" customHeight="1" x14ac:dyDescent="0.35">
      <c r="A228" s="160">
        <v>1207070</v>
      </c>
      <c r="B228" s="161" t="s">
        <v>3029</v>
      </c>
      <c r="C228" s="160">
        <v>135252</v>
      </c>
      <c r="D228" s="161" t="s">
        <v>2789</v>
      </c>
      <c r="E228" s="162" t="s">
        <v>6415</v>
      </c>
      <c r="F228" s="161" t="s">
        <v>2725</v>
      </c>
      <c r="G228" s="4" t="s">
        <v>1441</v>
      </c>
      <c r="H228" s="161" t="s">
        <v>1561</v>
      </c>
      <c r="I228" s="12"/>
      <c r="J228" s="13">
        <v>151506</v>
      </c>
      <c r="K228" s="2">
        <v>1311</v>
      </c>
    </row>
    <row r="229" spans="1:11" ht="15" customHeight="1" x14ac:dyDescent="0.35">
      <c r="A229" s="160">
        <v>1207137</v>
      </c>
      <c r="B229" s="161" t="s">
        <v>3030</v>
      </c>
      <c r="C229" s="160">
        <v>135252</v>
      </c>
      <c r="D229" s="161" t="s">
        <v>2789</v>
      </c>
      <c r="E229" s="162" t="s">
        <v>6415</v>
      </c>
      <c r="F229" s="161" t="s">
        <v>2725</v>
      </c>
      <c r="G229" s="4" t="s">
        <v>1441</v>
      </c>
      <c r="H229" s="161" t="s">
        <v>1561</v>
      </c>
      <c r="I229" s="12"/>
      <c r="J229" s="13">
        <v>151518</v>
      </c>
      <c r="K229" s="2">
        <v>1787</v>
      </c>
    </row>
    <row r="230" spans="1:11" ht="15" customHeight="1" x14ac:dyDescent="0.35">
      <c r="A230" s="160">
        <v>1207836</v>
      </c>
      <c r="B230" s="161" t="s">
        <v>1482</v>
      </c>
      <c r="C230" s="160">
        <v>135252</v>
      </c>
      <c r="D230" s="161" t="s">
        <v>2789</v>
      </c>
      <c r="E230" s="162" t="s">
        <v>6415</v>
      </c>
      <c r="F230" s="161" t="s">
        <v>2725</v>
      </c>
      <c r="G230" s="4" t="s">
        <v>1441</v>
      </c>
      <c r="H230" s="161" t="s">
        <v>1561</v>
      </c>
      <c r="I230" s="12"/>
      <c r="J230" s="13">
        <v>151520</v>
      </c>
      <c r="K230" s="2">
        <v>842</v>
      </c>
    </row>
    <row r="231" spans="1:11" ht="15" customHeight="1" x14ac:dyDescent="0.35">
      <c r="A231" s="160">
        <v>1207924</v>
      </c>
      <c r="B231" s="161" t="s">
        <v>1483</v>
      </c>
      <c r="C231" s="160">
        <v>135252</v>
      </c>
      <c r="D231" s="161" t="s">
        <v>2789</v>
      </c>
      <c r="E231" s="162" t="s">
        <v>6415</v>
      </c>
      <c r="F231" s="161" t="s">
        <v>2725</v>
      </c>
      <c r="G231" s="4" t="s">
        <v>1441</v>
      </c>
      <c r="H231" s="161" t="s">
        <v>1561</v>
      </c>
      <c r="I231" s="12"/>
      <c r="J231" s="13">
        <v>151531</v>
      </c>
      <c r="K231" s="2">
        <v>706</v>
      </c>
    </row>
    <row r="232" spans="1:11" ht="15" customHeight="1" x14ac:dyDescent="0.35">
      <c r="A232" s="160">
        <v>1208333</v>
      </c>
      <c r="B232" s="161" t="s">
        <v>3033</v>
      </c>
      <c r="C232" s="160">
        <v>135264</v>
      </c>
      <c r="D232" s="161" t="s">
        <v>1509</v>
      </c>
      <c r="E232" s="162" t="s">
        <v>6415</v>
      </c>
      <c r="F232" s="161" t="s">
        <v>2725</v>
      </c>
      <c r="G232" s="4" t="s">
        <v>1441</v>
      </c>
      <c r="H232" s="161" t="s">
        <v>1561</v>
      </c>
      <c r="I232" s="12"/>
      <c r="J232" s="13">
        <v>151543</v>
      </c>
      <c r="K232" s="2">
        <v>931</v>
      </c>
    </row>
    <row r="233" spans="1:11" ht="15" customHeight="1" x14ac:dyDescent="0.35">
      <c r="A233" s="160">
        <v>1208312</v>
      </c>
      <c r="B233" s="161" t="s">
        <v>1510</v>
      </c>
      <c r="C233" s="160">
        <v>135264</v>
      </c>
      <c r="D233" s="161" t="s">
        <v>1509</v>
      </c>
      <c r="E233" s="162" t="s">
        <v>6415</v>
      </c>
      <c r="F233" s="161" t="s">
        <v>2725</v>
      </c>
      <c r="G233" s="4" t="s">
        <v>1441</v>
      </c>
      <c r="H233" s="161" t="s">
        <v>1561</v>
      </c>
      <c r="I233" s="12"/>
      <c r="J233" s="13">
        <v>151555</v>
      </c>
      <c r="K233" s="2">
        <v>1439</v>
      </c>
    </row>
    <row r="234" spans="1:11" ht="15" customHeight="1" x14ac:dyDescent="0.35">
      <c r="A234" s="160">
        <v>1211607</v>
      </c>
      <c r="B234" s="161" t="s">
        <v>3034</v>
      </c>
      <c r="C234" s="160">
        <v>135290</v>
      </c>
      <c r="D234" s="161" t="s">
        <v>2792</v>
      </c>
      <c r="E234" s="162" t="s">
        <v>6415</v>
      </c>
      <c r="F234" s="161" t="s">
        <v>2725</v>
      </c>
      <c r="G234" s="4" t="s">
        <v>1441</v>
      </c>
      <c r="H234" s="161" t="s">
        <v>1561</v>
      </c>
      <c r="I234" s="12"/>
      <c r="J234" s="13">
        <v>151567</v>
      </c>
      <c r="K234" s="2">
        <v>1846</v>
      </c>
    </row>
    <row r="235" spans="1:11" ht="15" customHeight="1" x14ac:dyDescent="0.35">
      <c r="A235" s="160">
        <v>1211855</v>
      </c>
      <c r="B235" s="161" t="s">
        <v>3036</v>
      </c>
      <c r="C235" s="160">
        <v>135290</v>
      </c>
      <c r="D235" s="161" t="s">
        <v>2792</v>
      </c>
      <c r="E235" s="162" t="s">
        <v>6415</v>
      </c>
      <c r="F235" s="161" t="s">
        <v>2725</v>
      </c>
      <c r="G235" s="4" t="s">
        <v>1441</v>
      </c>
      <c r="H235" s="161" t="s">
        <v>1561</v>
      </c>
      <c r="I235" s="12"/>
      <c r="J235" s="13">
        <v>151579</v>
      </c>
      <c r="K235" s="2">
        <v>739</v>
      </c>
    </row>
    <row r="236" spans="1:11" ht="15" customHeight="1" x14ac:dyDescent="0.35">
      <c r="A236" s="160">
        <v>1211777</v>
      </c>
      <c r="B236" s="161" t="s">
        <v>3035</v>
      </c>
      <c r="C236" s="160">
        <v>135290</v>
      </c>
      <c r="D236" s="161" t="s">
        <v>2792</v>
      </c>
      <c r="E236" s="162" t="s">
        <v>6415</v>
      </c>
      <c r="F236" s="161" t="s">
        <v>2725</v>
      </c>
      <c r="G236" s="4" t="s">
        <v>1441</v>
      </c>
      <c r="H236" s="161" t="s">
        <v>1561</v>
      </c>
      <c r="I236" s="12"/>
      <c r="J236" s="13">
        <v>151580</v>
      </c>
      <c r="K236" s="2">
        <v>595</v>
      </c>
    </row>
    <row r="237" spans="1:11" ht="15" customHeight="1" x14ac:dyDescent="0.35">
      <c r="A237" s="160">
        <v>1211428</v>
      </c>
      <c r="B237" s="161" t="s">
        <v>2793</v>
      </c>
      <c r="C237" s="160">
        <v>135290</v>
      </c>
      <c r="D237" s="161" t="s">
        <v>2792</v>
      </c>
      <c r="E237" s="162" t="s">
        <v>6415</v>
      </c>
      <c r="F237" s="161" t="s">
        <v>2725</v>
      </c>
      <c r="G237" s="4" t="s">
        <v>1441</v>
      </c>
      <c r="H237" s="161" t="s">
        <v>1561</v>
      </c>
      <c r="I237" s="12"/>
      <c r="J237" s="13">
        <v>151592</v>
      </c>
      <c r="K237" s="2">
        <v>722</v>
      </c>
    </row>
    <row r="238" spans="1:11" ht="15" customHeight="1" x14ac:dyDescent="0.35">
      <c r="A238" s="160">
        <v>1214675</v>
      </c>
      <c r="B238" s="161" t="s">
        <v>1538</v>
      </c>
      <c r="C238" s="160">
        <v>135318</v>
      </c>
      <c r="D238" s="161" t="s">
        <v>1537</v>
      </c>
      <c r="E238" s="162" t="s">
        <v>6415</v>
      </c>
      <c r="F238" s="161" t="s">
        <v>2725</v>
      </c>
      <c r="G238" s="4" t="s">
        <v>1441</v>
      </c>
      <c r="H238" s="161" t="s">
        <v>1561</v>
      </c>
      <c r="I238" s="12"/>
      <c r="J238" s="13">
        <v>151609</v>
      </c>
      <c r="K238" s="2">
        <v>599</v>
      </c>
    </row>
    <row r="239" spans="1:11" ht="15" customHeight="1" x14ac:dyDescent="0.35">
      <c r="A239" s="160">
        <v>1214239</v>
      </c>
      <c r="B239" s="161" t="s">
        <v>3037</v>
      </c>
      <c r="C239" s="160">
        <v>135318</v>
      </c>
      <c r="D239" s="161" t="s">
        <v>1537</v>
      </c>
      <c r="E239" s="162" t="s">
        <v>6415</v>
      </c>
      <c r="F239" s="161" t="s">
        <v>2725</v>
      </c>
      <c r="G239" s="4" t="s">
        <v>1441</v>
      </c>
      <c r="H239" s="161" t="s">
        <v>1561</v>
      </c>
      <c r="I239" s="12"/>
      <c r="J239" s="13">
        <v>151610</v>
      </c>
      <c r="K239" s="2">
        <v>1207</v>
      </c>
    </row>
    <row r="240" spans="1:11" ht="15" customHeight="1" x14ac:dyDescent="0.35">
      <c r="A240" s="160">
        <v>1214945</v>
      </c>
      <c r="B240" s="161" t="s">
        <v>3040</v>
      </c>
      <c r="C240" s="160">
        <v>135318</v>
      </c>
      <c r="D240" s="161" t="s">
        <v>1537</v>
      </c>
      <c r="E240" s="162" t="s">
        <v>6415</v>
      </c>
      <c r="F240" s="161" t="s">
        <v>2725</v>
      </c>
      <c r="G240" s="4" t="s">
        <v>1441</v>
      </c>
      <c r="H240" s="161" t="s">
        <v>1561</v>
      </c>
      <c r="I240" s="12"/>
      <c r="J240" s="13">
        <v>151622</v>
      </c>
      <c r="K240" s="2">
        <v>522</v>
      </c>
    </row>
    <row r="241" spans="1:11" ht="15" customHeight="1" x14ac:dyDescent="0.35">
      <c r="A241" s="160">
        <v>1214570</v>
      </c>
      <c r="B241" s="161" t="s">
        <v>3038</v>
      </c>
      <c r="C241" s="160">
        <v>135318</v>
      </c>
      <c r="D241" s="161" t="s">
        <v>1537</v>
      </c>
      <c r="E241" s="162" t="s">
        <v>6415</v>
      </c>
      <c r="F241" s="161" t="s">
        <v>2725</v>
      </c>
      <c r="G241" s="4" t="s">
        <v>1441</v>
      </c>
      <c r="H241" s="161" t="s">
        <v>1561</v>
      </c>
      <c r="I241" s="12"/>
      <c r="J241" s="13">
        <v>151634</v>
      </c>
      <c r="K241" s="2">
        <v>1526</v>
      </c>
    </row>
    <row r="242" spans="1:11" ht="15" customHeight="1" x14ac:dyDescent="0.35">
      <c r="A242" s="160">
        <v>1214692</v>
      </c>
      <c r="B242" s="161" t="s">
        <v>3039</v>
      </c>
      <c r="C242" s="160">
        <v>135318</v>
      </c>
      <c r="D242" s="161" t="s">
        <v>1537</v>
      </c>
      <c r="E242" s="162" t="s">
        <v>6415</v>
      </c>
      <c r="F242" s="161" t="s">
        <v>2725</v>
      </c>
      <c r="G242" s="4" t="s">
        <v>1441</v>
      </c>
      <c r="H242" s="161" t="s">
        <v>1561</v>
      </c>
      <c r="I242" s="12"/>
      <c r="J242" s="13">
        <v>151646</v>
      </c>
      <c r="K242" s="2">
        <v>200</v>
      </c>
    </row>
    <row r="243" spans="1:11" ht="15" customHeight="1" x14ac:dyDescent="0.35">
      <c r="A243" s="160">
        <v>1214002</v>
      </c>
      <c r="B243" s="161" t="s">
        <v>1539</v>
      </c>
      <c r="C243" s="160">
        <v>135318</v>
      </c>
      <c r="D243" s="161" t="s">
        <v>1537</v>
      </c>
      <c r="E243" s="162" t="s">
        <v>6415</v>
      </c>
      <c r="F243" s="161" t="s">
        <v>2725</v>
      </c>
      <c r="G243" s="4" t="s">
        <v>1441</v>
      </c>
      <c r="H243" s="161" t="s">
        <v>1561</v>
      </c>
      <c r="I243" s="12"/>
      <c r="J243" s="13">
        <v>151658</v>
      </c>
      <c r="K243" s="2">
        <v>1625</v>
      </c>
    </row>
    <row r="244" spans="1:11" ht="15" customHeight="1" x14ac:dyDescent="0.35">
      <c r="A244" s="160">
        <v>1214362</v>
      </c>
      <c r="B244" s="161" t="s">
        <v>3042</v>
      </c>
      <c r="C244" s="160">
        <v>135320</v>
      </c>
      <c r="D244" s="161" t="s">
        <v>2798</v>
      </c>
      <c r="E244" s="162" t="s">
        <v>6415</v>
      </c>
      <c r="F244" s="161" t="s">
        <v>2725</v>
      </c>
      <c r="G244" s="4" t="s">
        <v>1441</v>
      </c>
      <c r="H244" s="161" t="s">
        <v>1561</v>
      </c>
      <c r="I244" s="12"/>
      <c r="J244" s="13">
        <v>151660</v>
      </c>
      <c r="K244" s="2">
        <v>1951</v>
      </c>
    </row>
    <row r="245" spans="1:11" ht="15" customHeight="1" x14ac:dyDescent="0.35">
      <c r="A245" s="160">
        <v>1214967</v>
      </c>
      <c r="B245" s="161" t="s">
        <v>3046</v>
      </c>
      <c r="C245" s="160">
        <v>135320</v>
      </c>
      <c r="D245" s="161" t="s">
        <v>2798</v>
      </c>
      <c r="E245" s="162" t="s">
        <v>6415</v>
      </c>
      <c r="F245" s="161" t="s">
        <v>2725</v>
      </c>
      <c r="G245" s="4" t="s">
        <v>1441</v>
      </c>
      <c r="H245" s="161" t="s">
        <v>1561</v>
      </c>
      <c r="I245" s="12"/>
      <c r="J245" s="13">
        <v>151671</v>
      </c>
      <c r="K245" s="2">
        <v>1529</v>
      </c>
    </row>
    <row r="246" spans="1:11" ht="15" customHeight="1" x14ac:dyDescent="0.35">
      <c r="A246" s="160">
        <v>1214246</v>
      </c>
      <c r="B246" s="161" t="s">
        <v>3041</v>
      </c>
      <c r="C246" s="160">
        <v>135320</v>
      </c>
      <c r="D246" s="161" t="s">
        <v>2798</v>
      </c>
      <c r="E246" s="162" t="s">
        <v>6415</v>
      </c>
      <c r="F246" s="161" t="s">
        <v>2725</v>
      </c>
      <c r="G246" s="4" t="s">
        <v>1441</v>
      </c>
      <c r="H246" s="161" t="s">
        <v>1561</v>
      </c>
      <c r="I246" s="12"/>
      <c r="J246" s="13">
        <v>151683</v>
      </c>
      <c r="K246" s="2">
        <v>1360</v>
      </c>
    </row>
    <row r="247" spans="1:11" ht="15" customHeight="1" x14ac:dyDescent="0.35">
      <c r="A247" s="160">
        <v>1214785</v>
      </c>
      <c r="B247" s="161" t="s">
        <v>3044</v>
      </c>
      <c r="C247" s="160">
        <v>135320</v>
      </c>
      <c r="D247" s="161" t="s">
        <v>2798</v>
      </c>
      <c r="E247" s="162" t="s">
        <v>6415</v>
      </c>
      <c r="F247" s="161" t="s">
        <v>2725</v>
      </c>
      <c r="G247" s="4" t="s">
        <v>1441</v>
      </c>
      <c r="H247" s="161" t="s">
        <v>1561</v>
      </c>
      <c r="I247" s="12"/>
      <c r="J247" s="13">
        <v>151701</v>
      </c>
      <c r="K247" s="2">
        <v>1821</v>
      </c>
    </row>
    <row r="248" spans="1:11" ht="15" customHeight="1" x14ac:dyDescent="0.35">
      <c r="A248" s="160">
        <v>1214697</v>
      </c>
      <c r="B248" s="161" t="s">
        <v>3043</v>
      </c>
      <c r="C248" s="160">
        <v>135320</v>
      </c>
      <c r="D248" s="161" t="s">
        <v>2798</v>
      </c>
      <c r="E248" s="162" t="s">
        <v>6415</v>
      </c>
      <c r="F248" s="161" t="s">
        <v>2725</v>
      </c>
      <c r="G248" s="4" t="s">
        <v>1441</v>
      </c>
      <c r="H248" s="161" t="s">
        <v>1561</v>
      </c>
      <c r="I248" s="12"/>
      <c r="J248" s="13">
        <v>151713</v>
      </c>
      <c r="K248" s="2">
        <v>615</v>
      </c>
    </row>
    <row r="249" spans="1:11" ht="15" customHeight="1" x14ac:dyDescent="0.35">
      <c r="A249" s="160">
        <v>1214902</v>
      </c>
      <c r="B249" s="161" t="s">
        <v>3045</v>
      </c>
      <c r="C249" s="160">
        <v>135320</v>
      </c>
      <c r="D249" s="161" t="s">
        <v>2798</v>
      </c>
      <c r="E249" s="162" t="s">
        <v>6415</v>
      </c>
      <c r="F249" s="161" t="s">
        <v>2725</v>
      </c>
      <c r="G249" s="4" t="s">
        <v>1441</v>
      </c>
      <c r="H249" s="161" t="s">
        <v>1561</v>
      </c>
      <c r="I249" s="12"/>
      <c r="J249" s="13">
        <v>151725</v>
      </c>
      <c r="K249" s="2">
        <v>1196</v>
      </c>
    </row>
    <row r="250" spans="1:11" ht="15" customHeight="1" x14ac:dyDescent="0.35">
      <c r="A250" s="160">
        <v>1214630</v>
      </c>
      <c r="B250" s="161" t="s">
        <v>1476</v>
      </c>
      <c r="C250" s="160">
        <v>135320</v>
      </c>
      <c r="D250" s="161" t="s">
        <v>2798</v>
      </c>
      <c r="E250" s="162" t="s">
        <v>6415</v>
      </c>
      <c r="F250" s="161" t="s">
        <v>2725</v>
      </c>
      <c r="G250" s="4" t="s">
        <v>1441</v>
      </c>
      <c r="H250" s="161" t="s">
        <v>1561</v>
      </c>
      <c r="I250" s="12"/>
      <c r="J250" s="13">
        <v>151737</v>
      </c>
      <c r="K250" s="2">
        <v>1146</v>
      </c>
    </row>
    <row r="251" spans="1:11" ht="15" customHeight="1" x14ac:dyDescent="0.35">
      <c r="A251" s="160">
        <v>1215494</v>
      </c>
      <c r="B251" s="161" t="s">
        <v>3048</v>
      </c>
      <c r="C251" s="160">
        <v>135331</v>
      </c>
      <c r="D251" s="161" t="s">
        <v>1531</v>
      </c>
      <c r="E251" s="162" t="s">
        <v>6415</v>
      </c>
      <c r="F251" s="161" t="s">
        <v>2725</v>
      </c>
      <c r="G251" s="4" t="s">
        <v>1441</v>
      </c>
      <c r="H251" s="161" t="s">
        <v>1561</v>
      </c>
      <c r="I251" s="12"/>
      <c r="J251" s="13">
        <v>151749</v>
      </c>
      <c r="K251" s="2">
        <v>887</v>
      </c>
    </row>
    <row r="252" spans="1:11" ht="15" customHeight="1" x14ac:dyDescent="0.35">
      <c r="A252" s="160">
        <v>1215016</v>
      </c>
      <c r="B252" s="161" t="s">
        <v>3047</v>
      </c>
      <c r="C252" s="160">
        <v>135331</v>
      </c>
      <c r="D252" s="161" t="s">
        <v>1531</v>
      </c>
      <c r="E252" s="162" t="s">
        <v>6415</v>
      </c>
      <c r="F252" s="161" t="s">
        <v>2725</v>
      </c>
      <c r="G252" s="4" t="s">
        <v>1441</v>
      </c>
      <c r="H252" s="161" t="s">
        <v>1561</v>
      </c>
      <c r="I252" s="12"/>
      <c r="J252" s="13">
        <v>151750</v>
      </c>
      <c r="K252" s="2">
        <v>425</v>
      </c>
    </row>
    <row r="253" spans="1:11" ht="15" customHeight="1" x14ac:dyDescent="0.35">
      <c r="A253" s="160">
        <v>1215987</v>
      </c>
      <c r="B253" s="161" t="s">
        <v>1532</v>
      </c>
      <c r="C253" s="160">
        <v>135331</v>
      </c>
      <c r="D253" s="161" t="s">
        <v>1531</v>
      </c>
      <c r="E253" s="162" t="s">
        <v>6415</v>
      </c>
      <c r="F253" s="161" t="s">
        <v>2725</v>
      </c>
      <c r="G253" s="4" t="s">
        <v>1441</v>
      </c>
      <c r="H253" s="161" t="s">
        <v>1561</v>
      </c>
      <c r="I253" s="12"/>
      <c r="J253" s="13">
        <v>151762</v>
      </c>
      <c r="K253" s="2">
        <v>3203</v>
      </c>
    </row>
    <row r="254" spans="1:11" ht="15" customHeight="1" x14ac:dyDescent="0.35">
      <c r="A254" s="160">
        <v>1215510</v>
      </c>
      <c r="B254" s="161" t="s">
        <v>3049</v>
      </c>
      <c r="C254" s="160">
        <v>135331</v>
      </c>
      <c r="D254" s="161" t="s">
        <v>1531</v>
      </c>
      <c r="E254" s="162" t="s">
        <v>6415</v>
      </c>
      <c r="F254" s="161" t="s">
        <v>2725</v>
      </c>
      <c r="G254" s="4" t="s">
        <v>1441</v>
      </c>
      <c r="H254" s="161" t="s">
        <v>1561</v>
      </c>
      <c r="I254" s="12"/>
      <c r="J254" s="13">
        <v>151774</v>
      </c>
      <c r="K254" s="2">
        <v>1409</v>
      </c>
    </row>
    <row r="255" spans="1:11" ht="15" customHeight="1" x14ac:dyDescent="0.35">
      <c r="A255" s="160">
        <v>1501443</v>
      </c>
      <c r="B255" s="161" t="s">
        <v>1534</v>
      </c>
      <c r="C255" s="160">
        <v>135343</v>
      </c>
      <c r="D255" s="161" t="s">
        <v>1533</v>
      </c>
      <c r="E255" s="162" t="s">
        <v>6415</v>
      </c>
      <c r="F255" s="161" t="s">
        <v>2725</v>
      </c>
      <c r="G255" s="4" t="s">
        <v>1433</v>
      </c>
      <c r="H255" s="161" t="s">
        <v>1561</v>
      </c>
      <c r="I255" s="12"/>
      <c r="J255" s="13">
        <v>151786</v>
      </c>
      <c r="K255" s="2">
        <v>1291</v>
      </c>
    </row>
    <row r="256" spans="1:11" ht="15" customHeight="1" x14ac:dyDescent="0.35">
      <c r="A256" s="160">
        <v>1501001</v>
      </c>
      <c r="B256" s="161" t="s">
        <v>3050</v>
      </c>
      <c r="C256" s="160">
        <v>135343</v>
      </c>
      <c r="D256" s="161" t="s">
        <v>1533</v>
      </c>
      <c r="E256" s="162" t="s">
        <v>6415</v>
      </c>
      <c r="F256" s="161" t="s">
        <v>2725</v>
      </c>
      <c r="G256" s="4" t="s">
        <v>1433</v>
      </c>
      <c r="H256" s="161" t="s">
        <v>1561</v>
      </c>
      <c r="I256" s="12"/>
      <c r="J256" s="13">
        <v>151816</v>
      </c>
      <c r="K256" s="2">
        <v>1527</v>
      </c>
    </row>
    <row r="257" spans="1:11" ht="15" customHeight="1" x14ac:dyDescent="0.35">
      <c r="A257" s="160">
        <v>1509876</v>
      </c>
      <c r="B257" s="161" t="s">
        <v>3051</v>
      </c>
      <c r="C257" s="160">
        <v>135355</v>
      </c>
      <c r="D257" s="161" t="s">
        <v>2807</v>
      </c>
      <c r="E257" s="162" t="s">
        <v>6415</v>
      </c>
      <c r="F257" s="161" t="s">
        <v>2725</v>
      </c>
      <c r="G257" s="4" t="s">
        <v>1439</v>
      </c>
      <c r="H257" s="161" t="s">
        <v>1561</v>
      </c>
      <c r="I257" s="12"/>
      <c r="J257" s="13">
        <v>151828</v>
      </c>
      <c r="K257" s="2">
        <v>380</v>
      </c>
    </row>
    <row r="258" spans="1:11" ht="15" customHeight="1" x14ac:dyDescent="0.35">
      <c r="A258" s="160">
        <v>1509983</v>
      </c>
      <c r="B258" s="161" t="s">
        <v>3053</v>
      </c>
      <c r="C258" s="160">
        <v>135355</v>
      </c>
      <c r="D258" s="161" t="s">
        <v>2807</v>
      </c>
      <c r="E258" s="162" t="s">
        <v>6415</v>
      </c>
      <c r="F258" s="161" t="s">
        <v>2725</v>
      </c>
      <c r="G258" s="4" t="s">
        <v>1439</v>
      </c>
      <c r="H258" s="161" t="s">
        <v>1561</v>
      </c>
      <c r="I258" s="12"/>
      <c r="J258" s="13">
        <v>151841</v>
      </c>
      <c r="K258" s="2">
        <v>378</v>
      </c>
    </row>
    <row r="259" spans="1:11" ht="15" customHeight="1" x14ac:dyDescent="0.35">
      <c r="A259" s="160">
        <v>1509898</v>
      </c>
      <c r="B259" s="161" t="s">
        <v>3052</v>
      </c>
      <c r="C259" s="160">
        <v>135355</v>
      </c>
      <c r="D259" s="161" t="s">
        <v>2807</v>
      </c>
      <c r="E259" s="162" t="s">
        <v>6415</v>
      </c>
      <c r="F259" s="161" t="s">
        <v>2725</v>
      </c>
      <c r="G259" s="4" t="s">
        <v>1439</v>
      </c>
      <c r="H259" s="161" t="s">
        <v>1561</v>
      </c>
      <c r="I259" s="12"/>
      <c r="J259" s="13">
        <v>151853</v>
      </c>
      <c r="K259" s="2">
        <v>362</v>
      </c>
    </row>
    <row r="260" spans="1:11" ht="15" customHeight="1" x14ac:dyDescent="0.35">
      <c r="A260" s="160">
        <v>1509985</v>
      </c>
      <c r="B260" s="161" t="s">
        <v>1484</v>
      </c>
      <c r="C260" s="160">
        <v>135355</v>
      </c>
      <c r="D260" s="161" t="s">
        <v>2807</v>
      </c>
      <c r="E260" s="162" t="s">
        <v>6415</v>
      </c>
      <c r="F260" s="161" t="s">
        <v>2725</v>
      </c>
      <c r="G260" s="4" t="s">
        <v>1439</v>
      </c>
      <c r="H260" s="161" t="s">
        <v>1561</v>
      </c>
      <c r="I260" s="12"/>
      <c r="J260" s="13">
        <v>151865</v>
      </c>
      <c r="K260" s="2">
        <v>673</v>
      </c>
    </row>
    <row r="261" spans="1:11" ht="15" customHeight="1" x14ac:dyDescent="0.35">
      <c r="A261" s="160">
        <v>201001</v>
      </c>
      <c r="B261" s="161" t="s">
        <v>3054</v>
      </c>
      <c r="C261" s="160">
        <v>135367</v>
      </c>
      <c r="D261" s="161" t="s">
        <v>1495</v>
      </c>
      <c r="E261" s="162" t="s">
        <v>6415</v>
      </c>
      <c r="F261" s="161" t="s">
        <v>2725</v>
      </c>
      <c r="G261" s="4" t="s">
        <v>1439</v>
      </c>
      <c r="H261" s="161" t="s">
        <v>1561</v>
      </c>
      <c r="I261" s="12"/>
      <c r="J261" s="13">
        <v>151877</v>
      </c>
      <c r="K261" s="2">
        <v>324</v>
      </c>
    </row>
    <row r="262" spans="1:11" ht="15" customHeight="1" x14ac:dyDescent="0.35">
      <c r="A262" s="160">
        <v>201090</v>
      </c>
      <c r="B262" s="161" t="s">
        <v>3055</v>
      </c>
      <c r="C262" s="160">
        <v>135367</v>
      </c>
      <c r="D262" s="161" t="s">
        <v>1495</v>
      </c>
      <c r="E262" s="162" t="s">
        <v>6415</v>
      </c>
      <c r="F262" s="161" t="s">
        <v>2725</v>
      </c>
      <c r="G262" s="4" t="s">
        <v>1439</v>
      </c>
      <c r="H262" s="161" t="s">
        <v>1561</v>
      </c>
      <c r="I262" s="12"/>
      <c r="J262" s="13">
        <v>151889</v>
      </c>
      <c r="K262" s="2">
        <v>0</v>
      </c>
    </row>
    <row r="263" spans="1:11" ht="15" customHeight="1" x14ac:dyDescent="0.35">
      <c r="A263" s="160">
        <v>201582</v>
      </c>
      <c r="B263" s="161" t="s">
        <v>3058</v>
      </c>
      <c r="C263" s="160">
        <v>135367</v>
      </c>
      <c r="D263" s="161" t="s">
        <v>1495</v>
      </c>
      <c r="E263" s="162" t="s">
        <v>6415</v>
      </c>
      <c r="F263" s="161" t="s">
        <v>2725</v>
      </c>
      <c r="G263" s="4" t="s">
        <v>1439</v>
      </c>
      <c r="H263" s="161" t="s">
        <v>1561</v>
      </c>
      <c r="I263" s="12"/>
      <c r="J263" s="13">
        <v>151890</v>
      </c>
      <c r="K263" s="2">
        <v>829</v>
      </c>
    </row>
    <row r="264" spans="1:11" ht="15" customHeight="1" x14ac:dyDescent="0.35">
      <c r="A264" s="160">
        <v>201282</v>
      </c>
      <c r="B264" s="161" t="s">
        <v>3056</v>
      </c>
      <c r="C264" s="160">
        <v>135367</v>
      </c>
      <c r="D264" s="161" t="s">
        <v>1495</v>
      </c>
      <c r="E264" s="162" t="s">
        <v>6415</v>
      </c>
      <c r="F264" s="161" t="s">
        <v>2725</v>
      </c>
      <c r="G264" s="4" t="s">
        <v>1439</v>
      </c>
      <c r="H264" s="161" t="s">
        <v>1561</v>
      </c>
      <c r="I264" s="12"/>
      <c r="J264" s="13">
        <v>151907</v>
      </c>
      <c r="K264" s="2">
        <v>860</v>
      </c>
    </row>
    <row r="265" spans="1:11" ht="15" customHeight="1" x14ac:dyDescent="0.35">
      <c r="A265" s="160">
        <v>201450</v>
      </c>
      <c r="B265" s="161" t="s">
        <v>1496</v>
      </c>
      <c r="C265" s="160">
        <v>135367</v>
      </c>
      <c r="D265" s="161" t="s">
        <v>1495</v>
      </c>
      <c r="E265" s="162" t="s">
        <v>6415</v>
      </c>
      <c r="F265" s="161" t="s">
        <v>2725</v>
      </c>
      <c r="G265" s="4" t="s">
        <v>1439</v>
      </c>
      <c r="H265" s="161" t="s">
        <v>1561</v>
      </c>
      <c r="I265" s="12"/>
      <c r="J265" s="13">
        <v>151919</v>
      </c>
      <c r="K265" s="2">
        <v>423</v>
      </c>
    </row>
    <row r="266" spans="1:11" ht="15" customHeight="1" x14ac:dyDescent="0.35">
      <c r="A266" s="160">
        <v>201427</v>
      </c>
      <c r="B266" s="161" t="s">
        <v>1497</v>
      </c>
      <c r="C266" s="160">
        <v>135367</v>
      </c>
      <c r="D266" s="161" t="s">
        <v>1495</v>
      </c>
      <c r="E266" s="162" t="s">
        <v>6415</v>
      </c>
      <c r="F266" s="161" t="s">
        <v>2725</v>
      </c>
      <c r="G266" s="4" t="s">
        <v>1439</v>
      </c>
      <c r="H266" s="161" t="s">
        <v>1561</v>
      </c>
      <c r="I266" s="12"/>
      <c r="J266" s="13">
        <v>151920</v>
      </c>
      <c r="K266" s="2">
        <v>250</v>
      </c>
    </row>
    <row r="267" spans="1:11" ht="15" customHeight="1" x14ac:dyDescent="0.35">
      <c r="A267" s="160">
        <v>201489</v>
      </c>
      <c r="B267" s="161" t="s">
        <v>3057</v>
      </c>
      <c r="C267" s="160">
        <v>135367</v>
      </c>
      <c r="D267" s="161" t="s">
        <v>1495</v>
      </c>
      <c r="E267" s="162" t="s">
        <v>6415</v>
      </c>
      <c r="F267" s="161" t="s">
        <v>2725</v>
      </c>
      <c r="G267" s="4" t="s">
        <v>1439</v>
      </c>
      <c r="H267" s="161" t="s">
        <v>1561</v>
      </c>
      <c r="I267" s="12"/>
      <c r="J267" s="13">
        <v>151932</v>
      </c>
      <c r="K267" s="2">
        <v>291</v>
      </c>
    </row>
    <row r="268" spans="1:11" ht="15" customHeight="1" x14ac:dyDescent="0.35">
      <c r="A268" s="160">
        <v>205354</v>
      </c>
      <c r="B268" s="161" t="s">
        <v>3061</v>
      </c>
      <c r="C268" s="160">
        <v>135379</v>
      </c>
      <c r="D268" s="161" t="s">
        <v>1549</v>
      </c>
      <c r="E268" s="162" t="s">
        <v>6415</v>
      </c>
      <c r="F268" s="161" t="s">
        <v>2725</v>
      </c>
      <c r="G268" s="4" t="s">
        <v>1439</v>
      </c>
      <c r="H268" s="161" t="s">
        <v>1561</v>
      </c>
      <c r="I268" s="12"/>
      <c r="J268" s="13">
        <v>151944</v>
      </c>
      <c r="K268" s="2">
        <v>646</v>
      </c>
    </row>
    <row r="269" spans="1:11" ht="15" customHeight="1" x14ac:dyDescent="0.35">
      <c r="A269" s="160">
        <v>205679</v>
      </c>
      <c r="B269" s="161" t="s">
        <v>3062</v>
      </c>
      <c r="C269" s="160">
        <v>135379</v>
      </c>
      <c r="D269" s="161" t="s">
        <v>1549</v>
      </c>
      <c r="E269" s="162" t="s">
        <v>6415</v>
      </c>
      <c r="F269" s="161" t="s">
        <v>2725</v>
      </c>
      <c r="G269" s="4" t="s">
        <v>1439</v>
      </c>
      <c r="H269" s="161" t="s">
        <v>1561</v>
      </c>
      <c r="I269" s="12"/>
      <c r="J269" s="13">
        <v>151956</v>
      </c>
      <c r="K269" s="2">
        <v>641</v>
      </c>
    </row>
    <row r="270" spans="1:11" ht="15" customHeight="1" x14ac:dyDescent="0.35">
      <c r="A270" s="160">
        <v>205005</v>
      </c>
      <c r="B270" s="161" t="s">
        <v>3059</v>
      </c>
      <c r="C270" s="160">
        <v>135379</v>
      </c>
      <c r="D270" s="161" t="s">
        <v>1549</v>
      </c>
      <c r="E270" s="162" t="s">
        <v>6415</v>
      </c>
      <c r="F270" s="161" t="s">
        <v>2725</v>
      </c>
      <c r="G270" s="4" t="s">
        <v>1439</v>
      </c>
      <c r="H270" s="161" t="s">
        <v>1561</v>
      </c>
      <c r="I270" s="12"/>
      <c r="J270" s="13">
        <v>151968</v>
      </c>
      <c r="K270" s="2">
        <v>1256</v>
      </c>
    </row>
    <row r="271" spans="1:11" ht="15" customHeight="1" x14ac:dyDescent="0.35">
      <c r="A271" s="160">
        <v>205242</v>
      </c>
      <c r="B271" s="161" t="s">
        <v>3060</v>
      </c>
      <c r="C271" s="160">
        <v>135379</v>
      </c>
      <c r="D271" s="161" t="s">
        <v>1549</v>
      </c>
      <c r="E271" s="162" t="s">
        <v>6415</v>
      </c>
      <c r="F271" s="161" t="s">
        <v>2725</v>
      </c>
      <c r="G271" s="4" t="s">
        <v>1439</v>
      </c>
      <c r="H271" s="161" t="s">
        <v>1561</v>
      </c>
      <c r="I271" s="12"/>
      <c r="J271" s="13">
        <v>151970</v>
      </c>
      <c r="K271" s="2">
        <v>867</v>
      </c>
    </row>
    <row r="272" spans="1:11" ht="15" customHeight="1" x14ac:dyDescent="0.35">
      <c r="A272" s="160">
        <v>205976</v>
      </c>
      <c r="B272" s="161" t="s">
        <v>1550</v>
      </c>
      <c r="C272" s="160">
        <v>135379</v>
      </c>
      <c r="D272" s="161" t="s">
        <v>1549</v>
      </c>
      <c r="E272" s="162" t="s">
        <v>6415</v>
      </c>
      <c r="F272" s="161" t="s">
        <v>2725</v>
      </c>
      <c r="G272" s="4" t="s">
        <v>1439</v>
      </c>
      <c r="H272" s="161" t="s">
        <v>1561</v>
      </c>
      <c r="I272" s="12"/>
      <c r="J272" s="13">
        <v>151981</v>
      </c>
      <c r="K272" s="2">
        <v>1363</v>
      </c>
    </row>
    <row r="273" spans="1:11" ht="15" customHeight="1" x14ac:dyDescent="0.35">
      <c r="A273" s="160">
        <v>205017</v>
      </c>
      <c r="B273" s="161" t="s">
        <v>1551</v>
      </c>
      <c r="C273" s="160">
        <v>135379</v>
      </c>
      <c r="D273" s="161" t="s">
        <v>1549</v>
      </c>
      <c r="E273" s="162" t="s">
        <v>6415</v>
      </c>
      <c r="F273" s="161" t="s">
        <v>2725</v>
      </c>
      <c r="G273" s="4" t="s">
        <v>1439</v>
      </c>
      <c r="H273" s="161" t="s">
        <v>1561</v>
      </c>
      <c r="I273" s="12"/>
      <c r="J273" s="13">
        <v>151993</v>
      </c>
      <c r="K273" s="2">
        <v>1630</v>
      </c>
    </row>
    <row r="274" spans="1:11" ht="15" customHeight="1" x14ac:dyDescent="0.35">
      <c r="A274" s="160">
        <v>212277</v>
      </c>
      <c r="B274" s="161" t="s">
        <v>3064</v>
      </c>
      <c r="C274" s="160">
        <v>135392</v>
      </c>
      <c r="D274" s="161" t="s">
        <v>2749</v>
      </c>
      <c r="E274" s="162" t="s">
        <v>6415</v>
      </c>
      <c r="F274" s="161" t="s">
        <v>2725</v>
      </c>
      <c r="G274" s="4" t="s">
        <v>1439</v>
      </c>
      <c r="H274" s="161" t="s">
        <v>1561</v>
      </c>
      <c r="I274" s="12"/>
      <c r="J274" s="13">
        <v>152006</v>
      </c>
      <c r="K274" s="2">
        <v>1070</v>
      </c>
    </row>
    <row r="275" spans="1:11" ht="15" customHeight="1" x14ac:dyDescent="0.35">
      <c r="A275" s="160">
        <v>212547</v>
      </c>
      <c r="B275" s="161" t="s">
        <v>3065</v>
      </c>
      <c r="C275" s="160">
        <v>135392</v>
      </c>
      <c r="D275" s="161" t="s">
        <v>2749</v>
      </c>
      <c r="E275" s="162" t="s">
        <v>6415</v>
      </c>
      <c r="F275" s="161" t="s">
        <v>2725</v>
      </c>
      <c r="G275" s="4" t="s">
        <v>1439</v>
      </c>
      <c r="H275" s="161" t="s">
        <v>1561</v>
      </c>
      <c r="I275" s="12"/>
      <c r="J275" s="13">
        <v>152018</v>
      </c>
      <c r="K275" s="2">
        <v>686</v>
      </c>
    </row>
    <row r="276" spans="1:11" ht="15" customHeight="1" x14ac:dyDescent="0.35">
      <c r="A276" s="160">
        <v>212207</v>
      </c>
      <c r="B276" s="161" t="s">
        <v>3063</v>
      </c>
      <c r="C276" s="160">
        <v>135392</v>
      </c>
      <c r="D276" s="161" t="s">
        <v>2749</v>
      </c>
      <c r="E276" s="162" t="s">
        <v>6415</v>
      </c>
      <c r="F276" s="161" t="s">
        <v>2725</v>
      </c>
      <c r="G276" s="4" t="s">
        <v>1439</v>
      </c>
      <c r="H276" s="161" t="s">
        <v>1561</v>
      </c>
      <c r="I276" s="12"/>
      <c r="J276" s="13">
        <v>152020</v>
      </c>
      <c r="K276" s="2">
        <v>2258</v>
      </c>
    </row>
    <row r="277" spans="1:11" ht="15" customHeight="1" x14ac:dyDescent="0.35">
      <c r="A277" s="160">
        <v>212724</v>
      </c>
      <c r="B277" s="161" t="s">
        <v>1462</v>
      </c>
      <c r="C277" s="160">
        <v>135392</v>
      </c>
      <c r="D277" s="161" t="s">
        <v>2749</v>
      </c>
      <c r="E277" s="162" t="s">
        <v>6415</v>
      </c>
      <c r="F277" s="161" t="s">
        <v>2725</v>
      </c>
      <c r="G277" s="4" t="s">
        <v>1439</v>
      </c>
      <c r="H277" s="161" t="s">
        <v>1561</v>
      </c>
      <c r="I277" s="12"/>
      <c r="J277" s="13">
        <v>152031</v>
      </c>
      <c r="K277" s="2">
        <v>1511</v>
      </c>
    </row>
    <row r="278" spans="1:11" ht="15" customHeight="1" x14ac:dyDescent="0.35">
      <c r="A278" s="160">
        <v>712394</v>
      </c>
      <c r="B278" s="161" t="s">
        <v>3067</v>
      </c>
      <c r="C278" s="160">
        <v>135410</v>
      </c>
      <c r="D278" s="161" t="s">
        <v>2775</v>
      </c>
      <c r="E278" s="162" t="s">
        <v>6415</v>
      </c>
      <c r="F278" s="161" t="s">
        <v>2725</v>
      </c>
      <c r="G278" s="4" t="s">
        <v>1433</v>
      </c>
      <c r="H278" s="161" t="s">
        <v>1561</v>
      </c>
      <c r="I278" s="12"/>
      <c r="J278" s="13">
        <v>152043</v>
      </c>
      <c r="K278" s="2">
        <v>1314</v>
      </c>
    </row>
    <row r="279" spans="1:11" ht="15" customHeight="1" x14ac:dyDescent="0.35">
      <c r="A279" s="160">
        <v>712707</v>
      </c>
      <c r="B279" s="161" t="s">
        <v>3068</v>
      </c>
      <c r="C279" s="160">
        <v>135410</v>
      </c>
      <c r="D279" s="161" t="s">
        <v>2775</v>
      </c>
      <c r="E279" s="162" t="s">
        <v>6415</v>
      </c>
      <c r="F279" s="161" t="s">
        <v>2725</v>
      </c>
      <c r="G279" s="4" t="s">
        <v>1433</v>
      </c>
      <c r="H279" s="161" t="s">
        <v>1561</v>
      </c>
      <c r="I279" s="12"/>
      <c r="J279" s="13">
        <v>152055</v>
      </c>
      <c r="K279" s="2">
        <v>1165</v>
      </c>
    </row>
    <row r="280" spans="1:11" ht="15" customHeight="1" x14ac:dyDescent="0.35">
      <c r="A280" s="160">
        <v>712269</v>
      </c>
      <c r="B280" s="161" t="s">
        <v>1469</v>
      </c>
      <c r="C280" s="160">
        <v>135410</v>
      </c>
      <c r="D280" s="161" t="s">
        <v>2775</v>
      </c>
      <c r="E280" s="162" t="s">
        <v>6415</v>
      </c>
      <c r="F280" s="161" t="s">
        <v>2725</v>
      </c>
      <c r="G280" s="4" t="s">
        <v>1433</v>
      </c>
      <c r="H280" s="161" t="s">
        <v>1561</v>
      </c>
      <c r="I280" s="12"/>
      <c r="J280" s="13">
        <v>152067</v>
      </c>
      <c r="K280" s="2">
        <v>2005</v>
      </c>
    </row>
    <row r="281" spans="1:11" ht="15" customHeight="1" x14ac:dyDescent="0.35">
      <c r="A281" s="160">
        <v>712327</v>
      </c>
      <c r="B281" s="161" t="s">
        <v>3066</v>
      </c>
      <c r="C281" s="160">
        <v>135410</v>
      </c>
      <c r="D281" s="161" t="s">
        <v>2775</v>
      </c>
      <c r="E281" s="162" t="s">
        <v>6415</v>
      </c>
      <c r="F281" s="161" t="s">
        <v>2725</v>
      </c>
      <c r="G281" s="4" t="s">
        <v>1433</v>
      </c>
      <c r="H281" s="161" t="s">
        <v>1561</v>
      </c>
      <c r="I281" s="12"/>
      <c r="J281" s="13">
        <v>152079</v>
      </c>
      <c r="K281" s="2">
        <v>879</v>
      </c>
    </row>
    <row r="282" spans="1:11" ht="15" customHeight="1" x14ac:dyDescent="0.35">
      <c r="A282" s="160">
        <v>712292</v>
      </c>
      <c r="B282" s="161" t="s">
        <v>1470</v>
      </c>
      <c r="C282" s="160">
        <v>135410</v>
      </c>
      <c r="D282" s="161" t="s">
        <v>2775</v>
      </c>
      <c r="E282" s="162" t="s">
        <v>6415</v>
      </c>
      <c r="F282" s="161" t="s">
        <v>2725</v>
      </c>
      <c r="G282" s="4" t="s">
        <v>1433</v>
      </c>
      <c r="H282" s="161" t="s">
        <v>1561</v>
      </c>
      <c r="I282" s="12"/>
      <c r="J282" s="13">
        <v>152080</v>
      </c>
      <c r="K282" s="2">
        <v>1717</v>
      </c>
    </row>
    <row r="283" spans="1:11" ht="15" customHeight="1" x14ac:dyDescent="0.35">
      <c r="A283" s="160">
        <v>211289</v>
      </c>
      <c r="B283" s="161" t="s">
        <v>1518</v>
      </c>
      <c r="C283" s="160">
        <v>135434</v>
      </c>
      <c r="D283" s="161" t="s">
        <v>1517</v>
      </c>
      <c r="E283" s="162" t="s">
        <v>6415</v>
      </c>
      <c r="F283" s="161" t="s">
        <v>2725</v>
      </c>
      <c r="G283" s="4" t="s">
        <v>1439</v>
      </c>
      <c r="H283" s="161" t="s">
        <v>1561</v>
      </c>
      <c r="I283" s="12"/>
      <c r="J283" s="13">
        <v>152092</v>
      </c>
      <c r="K283" s="2">
        <v>1389</v>
      </c>
    </row>
    <row r="284" spans="1:11" ht="15" customHeight="1" x14ac:dyDescent="0.35">
      <c r="A284" s="160">
        <v>211412</v>
      </c>
      <c r="B284" s="161" t="s">
        <v>3071</v>
      </c>
      <c r="C284" s="160">
        <v>135434</v>
      </c>
      <c r="D284" s="161" t="s">
        <v>1517</v>
      </c>
      <c r="E284" s="162" t="s">
        <v>6415</v>
      </c>
      <c r="F284" s="161" t="s">
        <v>2725</v>
      </c>
      <c r="G284" s="4" t="s">
        <v>1439</v>
      </c>
      <c r="H284" s="161" t="s">
        <v>1561</v>
      </c>
      <c r="I284" s="12"/>
      <c r="J284" s="13">
        <v>152109</v>
      </c>
      <c r="K284" s="2">
        <v>1007</v>
      </c>
    </row>
    <row r="285" spans="1:11" ht="15" customHeight="1" x14ac:dyDescent="0.35">
      <c r="A285" s="160">
        <v>211323</v>
      </c>
      <c r="B285" s="161" t="s">
        <v>3069</v>
      </c>
      <c r="C285" s="160">
        <v>135434</v>
      </c>
      <c r="D285" s="161" t="s">
        <v>1517</v>
      </c>
      <c r="E285" s="162" t="s">
        <v>6415</v>
      </c>
      <c r="F285" s="161" t="s">
        <v>2725</v>
      </c>
      <c r="G285" s="4" t="s">
        <v>1439</v>
      </c>
      <c r="H285" s="161" t="s">
        <v>1561</v>
      </c>
      <c r="I285" s="12"/>
      <c r="J285" s="13">
        <v>152110</v>
      </c>
      <c r="K285" s="2">
        <v>1005</v>
      </c>
    </row>
    <row r="286" spans="1:11" ht="15" customHeight="1" x14ac:dyDescent="0.35">
      <c r="A286" s="160">
        <v>211347</v>
      </c>
      <c r="B286" s="161" t="s">
        <v>3070</v>
      </c>
      <c r="C286" s="160">
        <v>135434</v>
      </c>
      <c r="D286" s="161" t="s">
        <v>1517</v>
      </c>
      <c r="E286" s="162" t="s">
        <v>6415</v>
      </c>
      <c r="F286" s="161" t="s">
        <v>2725</v>
      </c>
      <c r="G286" s="4" t="s">
        <v>1439</v>
      </c>
      <c r="H286" s="161" t="s">
        <v>1561</v>
      </c>
      <c r="I286" s="12"/>
      <c r="J286" s="13">
        <v>152122</v>
      </c>
      <c r="K286" s="2">
        <v>294</v>
      </c>
    </row>
    <row r="287" spans="1:11" ht="15" customHeight="1" x14ac:dyDescent="0.35">
      <c r="A287" s="160">
        <v>211349</v>
      </c>
      <c r="B287" s="161" t="s">
        <v>1519</v>
      </c>
      <c r="C287" s="160">
        <v>135434</v>
      </c>
      <c r="D287" s="161" t="s">
        <v>1517</v>
      </c>
      <c r="E287" s="162" t="s">
        <v>6415</v>
      </c>
      <c r="F287" s="161" t="s">
        <v>2725</v>
      </c>
      <c r="G287" s="4" t="s">
        <v>1439</v>
      </c>
      <c r="H287" s="161" t="s">
        <v>1561</v>
      </c>
      <c r="I287" s="12"/>
      <c r="J287" s="13">
        <v>152158</v>
      </c>
      <c r="K287" s="2">
        <v>1263</v>
      </c>
    </row>
    <row r="288" spans="1:11" ht="15" customHeight="1" x14ac:dyDescent="0.35">
      <c r="A288" s="160">
        <v>1509053</v>
      </c>
      <c r="B288" s="161" t="s">
        <v>1450</v>
      </c>
      <c r="C288" s="160">
        <v>135446</v>
      </c>
      <c r="D288" s="161" t="s">
        <v>2805</v>
      </c>
      <c r="E288" s="162" t="s">
        <v>6415</v>
      </c>
      <c r="F288" s="161" t="s">
        <v>2725</v>
      </c>
      <c r="G288" s="4" t="s">
        <v>1439</v>
      </c>
      <c r="H288" s="161" t="s">
        <v>1561</v>
      </c>
      <c r="I288" s="12"/>
      <c r="J288" s="13">
        <v>152160</v>
      </c>
      <c r="K288" s="2">
        <v>518</v>
      </c>
    </row>
    <row r="289" spans="1:11" ht="15" customHeight="1" x14ac:dyDescent="0.35">
      <c r="A289" s="160">
        <v>1509428</v>
      </c>
      <c r="B289" s="161" t="s">
        <v>3072</v>
      </c>
      <c r="C289" s="160">
        <v>135446</v>
      </c>
      <c r="D289" s="161" t="s">
        <v>2805</v>
      </c>
      <c r="E289" s="162" t="s">
        <v>6415</v>
      </c>
      <c r="F289" s="161" t="s">
        <v>2725</v>
      </c>
      <c r="G289" s="4" t="s">
        <v>1439</v>
      </c>
      <c r="H289" s="161" t="s">
        <v>1561</v>
      </c>
      <c r="I289" s="12"/>
      <c r="J289" s="13">
        <v>152171</v>
      </c>
      <c r="K289" s="2">
        <v>525</v>
      </c>
    </row>
    <row r="290" spans="1:11" ht="15" customHeight="1" x14ac:dyDescent="0.35">
      <c r="A290" s="160">
        <v>210788</v>
      </c>
      <c r="B290" s="161" t="s">
        <v>3077</v>
      </c>
      <c r="C290" s="160">
        <v>135471</v>
      </c>
      <c r="D290" s="161" t="s">
        <v>2746</v>
      </c>
      <c r="E290" s="162" t="s">
        <v>6415</v>
      </c>
      <c r="F290" s="161" t="s">
        <v>2725</v>
      </c>
      <c r="G290" s="4" t="s">
        <v>1439</v>
      </c>
      <c r="H290" s="161" t="s">
        <v>1561</v>
      </c>
      <c r="I290" s="12"/>
      <c r="J290" s="13">
        <v>152183</v>
      </c>
      <c r="K290" s="2">
        <v>1309</v>
      </c>
    </row>
    <row r="291" spans="1:11" ht="15" customHeight="1" x14ac:dyDescent="0.35">
      <c r="A291" s="160">
        <v>210266</v>
      </c>
      <c r="B291" s="161" t="s">
        <v>3073</v>
      </c>
      <c r="C291" s="160">
        <v>135471</v>
      </c>
      <c r="D291" s="161" t="s">
        <v>2746</v>
      </c>
      <c r="E291" s="162" t="s">
        <v>6415</v>
      </c>
      <c r="F291" s="161" t="s">
        <v>2725</v>
      </c>
      <c r="G291" s="4" t="s">
        <v>1439</v>
      </c>
      <c r="H291" s="161" t="s">
        <v>1561</v>
      </c>
      <c r="I291" s="12"/>
      <c r="J291" s="13">
        <v>152195</v>
      </c>
      <c r="K291" s="2">
        <v>457</v>
      </c>
    </row>
    <row r="292" spans="1:11" ht="15" customHeight="1" x14ac:dyDescent="0.35">
      <c r="A292" s="160">
        <v>210429</v>
      </c>
      <c r="B292" s="161" t="s">
        <v>3075</v>
      </c>
      <c r="C292" s="160">
        <v>135471</v>
      </c>
      <c r="D292" s="161" t="s">
        <v>2746</v>
      </c>
      <c r="E292" s="162" t="s">
        <v>6415</v>
      </c>
      <c r="F292" s="161" t="s">
        <v>2725</v>
      </c>
      <c r="G292" s="4" t="s">
        <v>1439</v>
      </c>
      <c r="H292" s="161" t="s">
        <v>1561</v>
      </c>
      <c r="I292" s="12"/>
      <c r="J292" s="13">
        <v>152201</v>
      </c>
      <c r="K292" s="2">
        <v>2086</v>
      </c>
    </row>
    <row r="293" spans="1:11" ht="15" customHeight="1" x14ac:dyDescent="0.35">
      <c r="A293" s="160">
        <v>210443</v>
      </c>
      <c r="B293" s="161" t="s">
        <v>1459</v>
      </c>
      <c r="C293" s="160">
        <v>135471</v>
      </c>
      <c r="D293" s="161" t="s">
        <v>2746</v>
      </c>
      <c r="E293" s="162" t="s">
        <v>6415</v>
      </c>
      <c r="F293" s="161" t="s">
        <v>2725</v>
      </c>
      <c r="G293" s="4" t="s">
        <v>1439</v>
      </c>
      <c r="H293" s="161" t="s">
        <v>1561</v>
      </c>
      <c r="I293" s="12"/>
      <c r="J293" s="13">
        <v>152213</v>
      </c>
      <c r="K293" s="2">
        <v>345</v>
      </c>
    </row>
    <row r="294" spans="1:11" ht="15" customHeight="1" x14ac:dyDescent="0.35">
      <c r="A294" s="160">
        <v>210377</v>
      </c>
      <c r="B294" s="161" t="s">
        <v>3074</v>
      </c>
      <c r="C294" s="160">
        <v>135471</v>
      </c>
      <c r="D294" s="161" t="s">
        <v>2746</v>
      </c>
      <c r="E294" s="162" t="s">
        <v>6415</v>
      </c>
      <c r="F294" s="161" t="s">
        <v>2725</v>
      </c>
      <c r="G294" s="4" t="s">
        <v>1439</v>
      </c>
      <c r="H294" s="161" t="s">
        <v>1561</v>
      </c>
      <c r="I294" s="12"/>
      <c r="J294" s="13">
        <v>152225</v>
      </c>
      <c r="K294" s="2">
        <v>1314</v>
      </c>
    </row>
    <row r="295" spans="1:11" ht="15" customHeight="1" x14ac:dyDescent="0.35">
      <c r="A295" s="160">
        <v>210718</v>
      </c>
      <c r="B295" s="161" t="s">
        <v>3076</v>
      </c>
      <c r="C295" s="160">
        <v>135471</v>
      </c>
      <c r="D295" s="161" t="s">
        <v>2746</v>
      </c>
      <c r="E295" s="162" t="s">
        <v>6415</v>
      </c>
      <c r="F295" s="161" t="s">
        <v>2725</v>
      </c>
      <c r="G295" s="4" t="s">
        <v>1439</v>
      </c>
      <c r="H295" s="161" t="s">
        <v>1561</v>
      </c>
      <c r="I295" s="12"/>
      <c r="J295" s="13">
        <v>152237</v>
      </c>
      <c r="K295" s="2">
        <v>1046</v>
      </c>
    </row>
    <row r="296" spans="1:11" ht="15" customHeight="1" x14ac:dyDescent="0.35">
      <c r="A296" s="160">
        <v>210831</v>
      </c>
      <c r="B296" s="161" t="s">
        <v>3078</v>
      </c>
      <c r="C296" s="160">
        <v>135471</v>
      </c>
      <c r="D296" s="161" t="s">
        <v>2746</v>
      </c>
      <c r="E296" s="162" t="s">
        <v>6415</v>
      </c>
      <c r="F296" s="161" t="s">
        <v>2725</v>
      </c>
      <c r="G296" s="4" t="s">
        <v>1439</v>
      </c>
      <c r="H296" s="161" t="s">
        <v>1561</v>
      </c>
      <c r="I296" s="12"/>
      <c r="J296" s="13">
        <v>152249</v>
      </c>
      <c r="K296" s="2">
        <v>1418</v>
      </c>
    </row>
    <row r="297" spans="1:11" ht="15" customHeight="1" x14ac:dyDescent="0.35">
      <c r="A297" s="160">
        <v>210956</v>
      </c>
      <c r="B297" s="161" t="s">
        <v>1460</v>
      </c>
      <c r="C297" s="160">
        <v>135471</v>
      </c>
      <c r="D297" s="161" t="s">
        <v>2746</v>
      </c>
      <c r="E297" s="162" t="s">
        <v>6415</v>
      </c>
      <c r="F297" s="161" t="s">
        <v>2725</v>
      </c>
      <c r="G297" s="4" t="s">
        <v>1439</v>
      </c>
      <c r="H297" s="161" t="s">
        <v>1561</v>
      </c>
      <c r="I297" s="12"/>
      <c r="J297" s="13">
        <v>152250</v>
      </c>
      <c r="K297" s="2">
        <v>722</v>
      </c>
    </row>
    <row r="298" spans="1:11" ht="15" customHeight="1" x14ac:dyDescent="0.35">
      <c r="A298" s="160">
        <v>714910</v>
      </c>
      <c r="B298" s="161" t="s">
        <v>1473</v>
      </c>
      <c r="C298" s="160">
        <v>135483</v>
      </c>
      <c r="D298" s="161" t="s">
        <v>2777</v>
      </c>
      <c r="E298" s="162" t="s">
        <v>6415</v>
      </c>
      <c r="F298" s="161" t="s">
        <v>2725</v>
      </c>
      <c r="G298" s="4" t="s">
        <v>1433</v>
      </c>
      <c r="H298" s="161" t="s">
        <v>1561</v>
      </c>
      <c r="I298" s="12"/>
      <c r="J298" s="13">
        <v>152262</v>
      </c>
      <c r="K298" s="2">
        <v>862</v>
      </c>
    </row>
    <row r="299" spans="1:11" ht="15" customHeight="1" x14ac:dyDescent="0.35">
      <c r="A299" s="160">
        <v>714458</v>
      </c>
      <c r="B299" s="161" t="s">
        <v>3079</v>
      </c>
      <c r="C299" s="160">
        <v>135483</v>
      </c>
      <c r="D299" s="161" t="s">
        <v>2777</v>
      </c>
      <c r="E299" s="162" t="s">
        <v>6415</v>
      </c>
      <c r="F299" s="161" t="s">
        <v>2725</v>
      </c>
      <c r="G299" s="4" t="s">
        <v>1433</v>
      </c>
      <c r="H299" s="161" t="s">
        <v>1561</v>
      </c>
      <c r="I299" s="12"/>
      <c r="J299" s="13">
        <v>152274</v>
      </c>
      <c r="K299" s="2">
        <v>608</v>
      </c>
    </row>
    <row r="300" spans="1:11" ht="15" customHeight="1" x14ac:dyDescent="0.35">
      <c r="A300" s="160">
        <v>714901</v>
      </c>
      <c r="B300" s="161" t="s">
        <v>3081</v>
      </c>
      <c r="C300" s="160">
        <v>135483</v>
      </c>
      <c r="D300" s="161" t="s">
        <v>2777</v>
      </c>
      <c r="E300" s="162" t="s">
        <v>6415</v>
      </c>
      <c r="F300" s="161" t="s">
        <v>2725</v>
      </c>
      <c r="G300" s="4" t="s">
        <v>1433</v>
      </c>
      <c r="H300" s="161" t="s">
        <v>1561</v>
      </c>
      <c r="I300" s="12"/>
      <c r="J300" s="13">
        <v>152286</v>
      </c>
      <c r="K300" s="2">
        <v>552</v>
      </c>
    </row>
    <row r="301" spans="1:11" ht="15" customHeight="1" x14ac:dyDescent="0.35">
      <c r="A301" s="160">
        <v>714981</v>
      </c>
      <c r="B301" s="161" t="s">
        <v>3082</v>
      </c>
      <c r="C301" s="160">
        <v>135483</v>
      </c>
      <c r="D301" s="161" t="s">
        <v>2777</v>
      </c>
      <c r="E301" s="162" t="s">
        <v>6415</v>
      </c>
      <c r="F301" s="161" t="s">
        <v>2725</v>
      </c>
      <c r="G301" s="4" t="s">
        <v>1433</v>
      </c>
      <c r="H301" s="161" t="s">
        <v>1561</v>
      </c>
      <c r="I301" s="12"/>
      <c r="J301" s="13">
        <v>152298</v>
      </c>
      <c r="K301" s="2">
        <v>1743</v>
      </c>
    </row>
    <row r="302" spans="1:11" ht="15" customHeight="1" x14ac:dyDescent="0.35">
      <c r="A302" s="160">
        <v>714655</v>
      </c>
      <c r="B302" s="161" t="s">
        <v>3080</v>
      </c>
      <c r="C302" s="160">
        <v>135483</v>
      </c>
      <c r="D302" s="161" t="s">
        <v>2777</v>
      </c>
      <c r="E302" s="162" t="s">
        <v>6415</v>
      </c>
      <c r="F302" s="161" t="s">
        <v>2725</v>
      </c>
      <c r="G302" s="4" t="s">
        <v>1433</v>
      </c>
      <c r="H302" s="161" t="s">
        <v>1561</v>
      </c>
      <c r="I302" s="12"/>
      <c r="J302" s="13">
        <v>152304</v>
      </c>
      <c r="K302" s="2">
        <v>580</v>
      </c>
    </row>
    <row r="303" spans="1:11" ht="15" customHeight="1" x14ac:dyDescent="0.35">
      <c r="A303" s="160">
        <v>714317</v>
      </c>
      <c r="B303" s="161" t="s">
        <v>2778</v>
      </c>
      <c r="C303" s="160">
        <v>135483</v>
      </c>
      <c r="D303" s="161" t="s">
        <v>2777</v>
      </c>
      <c r="E303" s="162" t="s">
        <v>6415</v>
      </c>
      <c r="F303" s="161" t="s">
        <v>2725</v>
      </c>
      <c r="G303" s="4" t="s">
        <v>1433</v>
      </c>
      <c r="H303" s="161" t="s">
        <v>1561</v>
      </c>
      <c r="I303" s="12"/>
      <c r="J303" s="13">
        <v>152316</v>
      </c>
      <c r="K303" s="2">
        <v>1756</v>
      </c>
    </row>
    <row r="304" spans="1:11" ht="15" customHeight="1" x14ac:dyDescent="0.35">
      <c r="A304" s="160">
        <v>1209473</v>
      </c>
      <c r="B304" s="161" t="s">
        <v>3083</v>
      </c>
      <c r="C304" s="160">
        <v>135495</v>
      </c>
      <c r="D304" s="161" t="s">
        <v>1511</v>
      </c>
      <c r="E304" s="162" t="s">
        <v>6415</v>
      </c>
      <c r="F304" s="161" t="s">
        <v>2725</v>
      </c>
      <c r="G304" s="4" t="s">
        <v>1441</v>
      </c>
      <c r="H304" s="161" t="s">
        <v>1561</v>
      </c>
      <c r="I304" s="12"/>
      <c r="J304" s="13">
        <v>152328</v>
      </c>
      <c r="K304" s="2">
        <v>1031</v>
      </c>
    </row>
    <row r="305" spans="1:11" ht="15" customHeight="1" x14ac:dyDescent="0.35">
      <c r="A305" s="160">
        <v>1209689</v>
      </c>
      <c r="B305" s="161" t="s">
        <v>1512</v>
      </c>
      <c r="C305" s="160">
        <v>135495</v>
      </c>
      <c r="D305" s="161" t="s">
        <v>1511</v>
      </c>
      <c r="E305" s="162" t="s">
        <v>6415</v>
      </c>
      <c r="F305" s="161" t="s">
        <v>2725</v>
      </c>
      <c r="G305" s="4" t="s">
        <v>1441</v>
      </c>
      <c r="H305" s="161" t="s">
        <v>1561</v>
      </c>
      <c r="I305" s="12"/>
      <c r="J305" s="13">
        <v>152330</v>
      </c>
      <c r="K305" s="2">
        <v>1294</v>
      </c>
    </row>
    <row r="306" spans="1:11" ht="15" customHeight="1" x14ac:dyDescent="0.35">
      <c r="A306" s="160">
        <v>1509622</v>
      </c>
      <c r="B306" s="161" t="s">
        <v>3087</v>
      </c>
      <c r="C306" s="160">
        <v>135501</v>
      </c>
      <c r="D306" s="161" t="s">
        <v>2806</v>
      </c>
      <c r="E306" s="162" t="s">
        <v>6415</v>
      </c>
      <c r="F306" s="161" t="s">
        <v>2725</v>
      </c>
      <c r="G306" s="4" t="s">
        <v>1439</v>
      </c>
      <c r="H306" s="161" t="s">
        <v>1561</v>
      </c>
      <c r="I306" s="12"/>
      <c r="J306" s="13">
        <v>152341</v>
      </c>
      <c r="K306" s="2">
        <v>996</v>
      </c>
    </row>
    <row r="307" spans="1:11" ht="15" customHeight="1" x14ac:dyDescent="0.35">
      <c r="A307" s="160">
        <v>1509884</v>
      </c>
      <c r="B307" s="161" t="s">
        <v>3090</v>
      </c>
      <c r="C307" s="160">
        <v>135501</v>
      </c>
      <c r="D307" s="161" t="s">
        <v>2806</v>
      </c>
      <c r="E307" s="162" t="s">
        <v>6415</v>
      </c>
      <c r="F307" s="161" t="s">
        <v>2725</v>
      </c>
      <c r="G307" s="4" t="s">
        <v>1439</v>
      </c>
      <c r="H307" s="161" t="s">
        <v>1561</v>
      </c>
      <c r="I307" s="12"/>
      <c r="J307" s="13">
        <v>152353</v>
      </c>
      <c r="K307" s="2">
        <v>1328</v>
      </c>
    </row>
    <row r="308" spans="1:11" ht="15" customHeight="1" x14ac:dyDescent="0.35">
      <c r="A308" s="160">
        <v>1509802</v>
      </c>
      <c r="B308" s="161" t="s">
        <v>3089</v>
      </c>
      <c r="C308" s="160">
        <v>135501</v>
      </c>
      <c r="D308" s="161" t="s">
        <v>2806</v>
      </c>
      <c r="E308" s="162" t="s">
        <v>6415</v>
      </c>
      <c r="F308" s="161" t="s">
        <v>2725</v>
      </c>
      <c r="G308" s="4" t="s">
        <v>1439</v>
      </c>
      <c r="H308" s="161" t="s">
        <v>1561</v>
      </c>
      <c r="I308" s="12"/>
      <c r="J308" s="13">
        <v>152365</v>
      </c>
      <c r="K308" s="2">
        <v>922</v>
      </c>
    </row>
    <row r="309" spans="1:11" ht="15" customHeight="1" x14ac:dyDescent="0.35">
      <c r="A309" s="160">
        <v>1509253</v>
      </c>
      <c r="B309" s="161" t="s">
        <v>3084</v>
      </c>
      <c r="C309" s="160">
        <v>135501</v>
      </c>
      <c r="D309" s="161" t="s">
        <v>2806</v>
      </c>
      <c r="E309" s="162" t="s">
        <v>6415</v>
      </c>
      <c r="F309" s="161" t="s">
        <v>2725</v>
      </c>
      <c r="G309" s="4" t="s">
        <v>1439</v>
      </c>
      <c r="H309" s="161" t="s">
        <v>1561</v>
      </c>
      <c r="I309" s="12"/>
      <c r="J309" s="13">
        <v>152377</v>
      </c>
      <c r="K309" s="2">
        <v>1912</v>
      </c>
    </row>
    <row r="310" spans="1:11" ht="15" customHeight="1" x14ac:dyDescent="0.35">
      <c r="A310" s="160">
        <v>1509258</v>
      </c>
      <c r="B310" s="161" t="s">
        <v>3085</v>
      </c>
      <c r="C310" s="160">
        <v>135501</v>
      </c>
      <c r="D310" s="161" t="s">
        <v>2806</v>
      </c>
      <c r="E310" s="162" t="s">
        <v>6415</v>
      </c>
      <c r="F310" s="161" t="s">
        <v>2725</v>
      </c>
      <c r="G310" s="4" t="s">
        <v>1439</v>
      </c>
      <c r="H310" s="161" t="s">
        <v>1561</v>
      </c>
      <c r="I310" s="12"/>
      <c r="J310" s="13">
        <v>152389</v>
      </c>
      <c r="K310" s="2">
        <v>1443</v>
      </c>
    </row>
    <row r="311" spans="1:11" ht="15" customHeight="1" x14ac:dyDescent="0.35">
      <c r="A311" s="160">
        <v>1509600</v>
      </c>
      <c r="B311" s="161" t="s">
        <v>3086</v>
      </c>
      <c r="C311" s="160">
        <v>135501</v>
      </c>
      <c r="D311" s="161" t="s">
        <v>2806</v>
      </c>
      <c r="E311" s="162" t="s">
        <v>6415</v>
      </c>
      <c r="F311" s="161" t="s">
        <v>2725</v>
      </c>
      <c r="G311" s="4" t="s">
        <v>1439</v>
      </c>
      <c r="H311" s="161" t="s">
        <v>1561</v>
      </c>
      <c r="I311" s="12"/>
      <c r="J311" s="13">
        <v>152390</v>
      </c>
      <c r="K311" s="2">
        <v>1648</v>
      </c>
    </row>
    <row r="312" spans="1:11" ht="15" customHeight="1" x14ac:dyDescent="0.35">
      <c r="A312" s="160">
        <v>1509648</v>
      </c>
      <c r="B312" s="161" t="s">
        <v>3088</v>
      </c>
      <c r="C312" s="160">
        <v>135501</v>
      </c>
      <c r="D312" s="161" t="s">
        <v>2806</v>
      </c>
      <c r="E312" s="162" t="s">
        <v>6415</v>
      </c>
      <c r="F312" s="161" t="s">
        <v>2725</v>
      </c>
      <c r="G312" s="4" t="s">
        <v>1439</v>
      </c>
      <c r="H312" s="161" t="s">
        <v>1561</v>
      </c>
      <c r="I312" s="12"/>
      <c r="J312" s="13">
        <v>152419</v>
      </c>
      <c r="K312" s="2">
        <v>539</v>
      </c>
    </row>
    <row r="313" spans="1:11" ht="15" customHeight="1" x14ac:dyDescent="0.35">
      <c r="A313" s="160">
        <v>1509558</v>
      </c>
      <c r="B313" s="161" t="s">
        <v>1466</v>
      </c>
      <c r="C313" s="160">
        <v>135501</v>
      </c>
      <c r="D313" s="161" t="s">
        <v>2806</v>
      </c>
      <c r="E313" s="162" t="s">
        <v>6415</v>
      </c>
      <c r="F313" s="161" t="s">
        <v>2725</v>
      </c>
      <c r="G313" s="4" t="s">
        <v>1439</v>
      </c>
      <c r="H313" s="161" t="s">
        <v>1561</v>
      </c>
      <c r="I313" s="12"/>
      <c r="J313" s="13">
        <v>152420</v>
      </c>
      <c r="K313" s="2">
        <v>1257</v>
      </c>
    </row>
    <row r="314" spans="1:11" ht="15" customHeight="1" x14ac:dyDescent="0.35">
      <c r="A314" s="160">
        <v>1509172</v>
      </c>
      <c r="B314" s="161" t="s">
        <v>1467</v>
      </c>
      <c r="C314" s="160">
        <v>135501</v>
      </c>
      <c r="D314" s="161" t="s">
        <v>2806</v>
      </c>
      <c r="E314" s="162" t="s">
        <v>6415</v>
      </c>
      <c r="F314" s="161" t="s">
        <v>2725</v>
      </c>
      <c r="G314" s="4" t="s">
        <v>1439</v>
      </c>
      <c r="H314" s="161" t="s">
        <v>1561</v>
      </c>
      <c r="I314" s="12"/>
      <c r="J314" s="13">
        <v>152432</v>
      </c>
      <c r="K314" s="2">
        <v>733</v>
      </c>
    </row>
    <row r="315" spans="1:11" ht="15" customHeight="1" x14ac:dyDescent="0.35">
      <c r="A315" s="160">
        <v>1509647</v>
      </c>
      <c r="B315" s="161" t="s">
        <v>3093</v>
      </c>
      <c r="C315" s="160">
        <v>135513</v>
      </c>
      <c r="D315" s="161" t="s">
        <v>1526</v>
      </c>
      <c r="E315" s="162" t="s">
        <v>6415</v>
      </c>
      <c r="F315" s="161" t="s">
        <v>2725</v>
      </c>
      <c r="G315" s="4" t="s">
        <v>1439</v>
      </c>
      <c r="H315" s="161" t="s">
        <v>1561</v>
      </c>
      <c r="I315" s="12"/>
      <c r="J315" s="13">
        <v>152444</v>
      </c>
      <c r="K315" s="2">
        <v>1497</v>
      </c>
    </row>
    <row r="316" spans="1:11" ht="15" customHeight="1" x14ac:dyDescent="0.35">
      <c r="A316" s="160">
        <v>1509628</v>
      </c>
      <c r="B316" s="161" t="s">
        <v>1527</v>
      </c>
      <c r="C316" s="160">
        <v>135513</v>
      </c>
      <c r="D316" s="161" t="s">
        <v>1526</v>
      </c>
      <c r="E316" s="162" t="s">
        <v>6415</v>
      </c>
      <c r="F316" s="161" t="s">
        <v>2725</v>
      </c>
      <c r="G316" s="4" t="s">
        <v>1439</v>
      </c>
      <c r="H316" s="161" t="s">
        <v>1561</v>
      </c>
      <c r="I316" s="12"/>
      <c r="J316" s="13">
        <v>152456</v>
      </c>
      <c r="K316" s="2">
        <v>1217</v>
      </c>
    </row>
    <row r="317" spans="1:11" ht="15" customHeight="1" x14ac:dyDescent="0.35">
      <c r="A317" s="160">
        <v>1509421</v>
      </c>
      <c r="B317" s="161" t="s">
        <v>3091</v>
      </c>
      <c r="C317" s="160">
        <v>135513</v>
      </c>
      <c r="D317" s="161" t="s">
        <v>1526</v>
      </c>
      <c r="E317" s="162" t="s">
        <v>6415</v>
      </c>
      <c r="F317" s="161" t="s">
        <v>2725</v>
      </c>
      <c r="G317" s="4" t="s">
        <v>1439</v>
      </c>
      <c r="H317" s="161" t="s">
        <v>1561</v>
      </c>
      <c r="I317" s="12"/>
      <c r="J317" s="13">
        <v>152468</v>
      </c>
      <c r="K317" s="2">
        <v>1502</v>
      </c>
    </row>
    <row r="318" spans="1:11" ht="15" customHeight="1" x14ac:dyDescent="0.35">
      <c r="A318" s="160">
        <v>1509796</v>
      </c>
      <c r="B318" s="161" t="s">
        <v>3094</v>
      </c>
      <c r="C318" s="160">
        <v>135513</v>
      </c>
      <c r="D318" s="161" t="s">
        <v>1526</v>
      </c>
      <c r="E318" s="162" t="s">
        <v>6415</v>
      </c>
      <c r="F318" s="161" t="s">
        <v>2725</v>
      </c>
      <c r="G318" s="4" t="s">
        <v>1439</v>
      </c>
      <c r="H318" s="161" t="s">
        <v>1561</v>
      </c>
      <c r="I318" s="12"/>
      <c r="J318" s="13">
        <v>152470</v>
      </c>
      <c r="K318" s="2">
        <v>1234</v>
      </c>
    </row>
    <row r="319" spans="1:11" ht="15" customHeight="1" x14ac:dyDescent="0.35">
      <c r="A319" s="160">
        <v>1509441</v>
      </c>
      <c r="B319" s="161" t="s">
        <v>3092</v>
      </c>
      <c r="C319" s="160">
        <v>135513</v>
      </c>
      <c r="D319" s="161" t="s">
        <v>1526</v>
      </c>
      <c r="E319" s="162" t="s">
        <v>6415</v>
      </c>
      <c r="F319" s="161" t="s">
        <v>2725</v>
      </c>
      <c r="G319" s="4" t="s">
        <v>1439</v>
      </c>
      <c r="H319" s="161" t="s">
        <v>1561</v>
      </c>
      <c r="I319" s="12"/>
      <c r="J319" s="13">
        <v>152481</v>
      </c>
      <c r="K319" s="2">
        <v>1612</v>
      </c>
    </row>
    <row r="320" spans="1:11" ht="15" customHeight="1" x14ac:dyDescent="0.35">
      <c r="A320" s="160">
        <v>1509127</v>
      </c>
      <c r="B320" s="161" t="s">
        <v>1528</v>
      </c>
      <c r="C320" s="160">
        <v>135513</v>
      </c>
      <c r="D320" s="161" t="s">
        <v>1526</v>
      </c>
      <c r="E320" s="162" t="s">
        <v>6415</v>
      </c>
      <c r="F320" s="161" t="s">
        <v>2725</v>
      </c>
      <c r="G320" s="4" t="s">
        <v>1439</v>
      </c>
      <c r="H320" s="161" t="s">
        <v>1561</v>
      </c>
      <c r="I320" s="12"/>
      <c r="J320" s="13">
        <v>152493</v>
      </c>
      <c r="K320" s="2">
        <v>556</v>
      </c>
    </row>
    <row r="321" spans="1:11" ht="15" customHeight="1" x14ac:dyDescent="0.35">
      <c r="A321" s="160">
        <v>702692</v>
      </c>
      <c r="B321" s="161" t="s">
        <v>3096</v>
      </c>
      <c r="C321" s="160">
        <v>135525</v>
      </c>
      <c r="D321" s="161" t="s">
        <v>2753</v>
      </c>
      <c r="E321" s="162" t="s">
        <v>6415</v>
      </c>
      <c r="F321" s="161" t="s">
        <v>2725</v>
      </c>
      <c r="G321" s="4" t="s">
        <v>1433</v>
      </c>
      <c r="H321" s="161" t="s">
        <v>1561</v>
      </c>
      <c r="I321" s="12"/>
      <c r="J321" s="13">
        <v>152500</v>
      </c>
      <c r="K321" s="2">
        <v>1391</v>
      </c>
    </row>
    <row r="322" spans="1:11" ht="15" customHeight="1" x14ac:dyDescent="0.35">
      <c r="A322" s="160">
        <v>702772</v>
      </c>
      <c r="B322" s="161" t="s">
        <v>3097</v>
      </c>
      <c r="C322" s="160">
        <v>135525</v>
      </c>
      <c r="D322" s="161" t="s">
        <v>2753</v>
      </c>
      <c r="E322" s="162" t="s">
        <v>6415</v>
      </c>
      <c r="F322" s="161" t="s">
        <v>2725</v>
      </c>
      <c r="G322" s="4" t="s">
        <v>1433</v>
      </c>
      <c r="H322" s="161" t="s">
        <v>1561</v>
      </c>
      <c r="I322" s="12"/>
      <c r="J322" s="13">
        <v>152511</v>
      </c>
      <c r="K322" s="2">
        <v>1341</v>
      </c>
    </row>
    <row r="323" spans="1:11" ht="15" customHeight="1" x14ac:dyDescent="0.35">
      <c r="A323" s="160">
        <v>702104</v>
      </c>
      <c r="B323" s="161" t="s">
        <v>3095</v>
      </c>
      <c r="C323" s="160">
        <v>135525</v>
      </c>
      <c r="D323" s="161" t="s">
        <v>2753</v>
      </c>
      <c r="E323" s="162" t="s">
        <v>6415</v>
      </c>
      <c r="F323" s="161" t="s">
        <v>2725</v>
      </c>
      <c r="G323" s="4" t="s">
        <v>1433</v>
      </c>
      <c r="H323" s="161" t="s">
        <v>1561</v>
      </c>
      <c r="I323" s="12"/>
      <c r="J323" s="13">
        <v>152535</v>
      </c>
      <c r="K323" s="2">
        <v>595</v>
      </c>
    </row>
    <row r="324" spans="1:11" ht="15" customHeight="1" x14ac:dyDescent="0.35">
      <c r="A324" s="160">
        <v>702787</v>
      </c>
      <c r="B324" s="161" t="s">
        <v>3098</v>
      </c>
      <c r="C324" s="160">
        <v>135525</v>
      </c>
      <c r="D324" s="161" t="s">
        <v>2753</v>
      </c>
      <c r="E324" s="162" t="s">
        <v>6415</v>
      </c>
      <c r="F324" s="161" t="s">
        <v>2725</v>
      </c>
      <c r="G324" s="4" t="s">
        <v>1433</v>
      </c>
      <c r="H324" s="161" t="s">
        <v>1561</v>
      </c>
      <c r="I324" s="12"/>
      <c r="J324" s="13">
        <v>152547</v>
      </c>
      <c r="K324" s="2">
        <v>1101</v>
      </c>
    </row>
    <row r="325" spans="1:11" ht="15" customHeight="1" x14ac:dyDescent="0.35">
      <c r="A325" s="160">
        <v>702889</v>
      </c>
      <c r="B325" s="161" t="s">
        <v>1443</v>
      </c>
      <c r="C325" s="160">
        <v>135525</v>
      </c>
      <c r="D325" s="161" t="s">
        <v>2753</v>
      </c>
      <c r="E325" s="162" t="s">
        <v>6415</v>
      </c>
      <c r="F325" s="161" t="s">
        <v>2725</v>
      </c>
      <c r="G325" s="4" t="s">
        <v>1433</v>
      </c>
      <c r="H325" s="161" t="s">
        <v>1561</v>
      </c>
      <c r="I325" s="12"/>
      <c r="J325" s="13">
        <v>152559</v>
      </c>
      <c r="K325" s="2">
        <v>1103</v>
      </c>
    </row>
    <row r="326" spans="1:11" ht="15" customHeight="1" x14ac:dyDescent="0.35">
      <c r="A326" s="160">
        <v>705326</v>
      </c>
      <c r="B326" s="161" t="s">
        <v>3101</v>
      </c>
      <c r="C326" s="160">
        <v>135537</v>
      </c>
      <c r="D326" s="161" t="s">
        <v>2764</v>
      </c>
      <c r="E326" s="162" t="s">
        <v>6415</v>
      </c>
      <c r="F326" s="161" t="s">
        <v>2725</v>
      </c>
      <c r="G326" s="4" t="s">
        <v>1433</v>
      </c>
      <c r="H326" s="161" t="s">
        <v>1561</v>
      </c>
      <c r="I326" s="12"/>
      <c r="J326" s="13">
        <v>152560</v>
      </c>
      <c r="K326" s="2">
        <v>586</v>
      </c>
    </row>
    <row r="327" spans="1:11" ht="15" customHeight="1" x14ac:dyDescent="0.35">
      <c r="A327" s="160">
        <v>705065</v>
      </c>
      <c r="B327" s="161" t="s">
        <v>3099</v>
      </c>
      <c r="C327" s="160">
        <v>135537</v>
      </c>
      <c r="D327" s="161" t="s">
        <v>2764</v>
      </c>
      <c r="E327" s="162" t="s">
        <v>6415</v>
      </c>
      <c r="F327" s="161" t="s">
        <v>2725</v>
      </c>
      <c r="G327" s="4" t="s">
        <v>1433</v>
      </c>
      <c r="H327" s="161" t="s">
        <v>1561</v>
      </c>
      <c r="I327" s="12"/>
      <c r="J327" s="13">
        <v>152572</v>
      </c>
      <c r="K327" s="2">
        <v>802</v>
      </c>
    </row>
    <row r="328" spans="1:11" ht="15" customHeight="1" x14ac:dyDescent="0.35">
      <c r="A328" s="160">
        <v>705134</v>
      </c>
      <c r="B328" s="161" t="s">
        <v>3100</v>
      </c>
      <c r="C328" s="160">
        <v>135537</v>
      </c>
      <c r="D328" s="161" t="s">
        <v>2764</v>
      </c>
      <c r="E328" s="162" t="s">
        <v>6415</v>
      </c>
      <c r="F328" s="161" t="s">
        <v>2725</v>
      </c>
      <c r="G328" s="4" t="s">
        <v>1433</v>
      </c>
      <c r="H328" s="161" t="s">
        <v>1561</v>
      </c>
      <c r="I328" s="12"/>
      <c r="J328" s="13">
        <v>152584</v>
      </c>
      <c r="K328" s="2">
        <v>1493</v>
      </c>
    </row>
    <row r="329" spans="1:11" ht="15" customHeight="1" x14ac:dyDescent="0.35">
      <c r="A329" s="160">
        <v>705808</v>
      </c>
      <c r="B329" s="161" t="s">
        <v>3102</v>
      </c>
      <c r="C329" s="160">
        <v>135537</v>
      </c>
      <c r="D329" s="161" t="s">
        <v>2764</v>
      </c>
      <c r="E329" s="162" t="s">
        <v>6415</v>
      </c>
      <c r="F329" s="161" t="s">
        <v>2725</v>
      </c>
      <c r="G329" s="4" t="s">
        <v>1433</v>
      </c>
      <c r="H329" s="161" t="s">
        <v>1561</v>
      </c>
      <c r="I329" s="12"/>
      <c r="J329" s="13">
        <v>152596</v>
      </c>
      <c r="K329" s="2">
        <v>1270</v>
      </c>
    </row>
    <row r="330" spans="1:11" ht="15" customHeight="1" x14ac:dyDescent="0.35">
      <c r="A330" s="160">
        <v>705306</v>
      </c>
      <c r="B330" s="161" t="s">
        <v>1477</v>
      </c>
      <c r="C330" s="160">
        <v>135537</v>
      </c>
      <c r="D330" s="161" t="s">
        <v>2764</v>
      </c>
      <c r="E330" s="162" t="s">
        <v>6415</v>
      </c>
      <c r="F330" s="161" t="s">
        <v>2725</v>
      </c>
      <c r="G330" s="4" t="s">
        <v>1433</v>
      </c>
      <c r="H330" s="161" t="s">
        <v>1561</v>
      </c>
      <c r="I330" s="12"/>
      <c r="J330" s="13">
        <v>152602</v>
      </c>
      <c r="K330" s="2">
        <v>497</v>
      </c>
    </row>
    <row r="331" spans="1:11" ht="15" customHeight="1" x14ac:dyDescent="0.35">
      <c r="A331" s="160">
        <v>705389</v>
      </c>
      <c r="B331" s="161" t="s">
        <v>1474</v>
      </c>
      <c r="C331" s="160">
        <v>135549</v>
      </c>
      <c r="D331" s="161" t="s">
        <v>2763</v>
      </c>
      <c r="E331" s="162" t="s">
        <v>6415</v>
      </c>
      <c r="F331" s="161" t="s">
        <v>2725</v>
      </c>
      <c r="G331" s="4" t="s">
        <v>1433</v>
      </c>
      <c r="H331" s="161" t="s">
        <v>1561</v>
      </c>
      <c r="I331" s="12"/>
      <c r="J331" s="13">
        <v>152614</v>
      </c>
      <c r="K331" s="2">
        <v>572</v>
      </c>
    </row>
    <row r="332" spans="1:11" ht="15" customHeight="1" x14ac:dyDescent="0.35">
      <c r="A332" s="160">
        <v>705083</v>
      </c>
      <c r="B332" s="161" t="s">
        <v>3103</v>
      </c>
      <c r="C332" s="160">
        <v>135549</v>
      </c>
      <c r="D332" s="161" t="s">
        <v>2763</v>
      </c>
      <c r="E332" s="162" t="s">
        <v>6415</v>
      </c>
      <c r="F332" s="161" t="s">
        <v>2725</v>
      </c>
      <c r="G332" s="4" t="s">
        <v>1433</v>
      </c>
      <c r="H332" s="161" t="s">
        <v>1561</v>
      </c>
      <c r="I332" s="12"/>
      <c r="J332" s="13">
        <v>152626</v>
      </c>
      <c r="K332" s="2">
        <v>826</v>
      </c>
    </row>
    <row r="333" spans="1:11" ht="15" customHeight="1" x14ac:dyDescent="0.35">
      <c r="A333" s="160">
        <v>705888</v>
      </c>
      <c r="B333" s="161" t="s">
        <v>3108</v>
      </c>
      <c r="C333" s="160">
        <v>135549</v>
      </c>
      <c r="D333" s="161" t="s">
        <v>2763</v>
      </c>
      <c r="E333" s="162" t="s">
        <v>6415</v>
      </c>
      <c r="F333" s="161" t="s">
        <v>2725</v>
      </c>
      <c r="G333" s="4" t="s">
        <v>1433</v>
      </c>
      <c r="H333" s="161" t="s">
        <v>1561</v>
      </c>
      <c r="I333" s="12"/>
      <c r="J333" s="13">
        <v>152638</v>
      </c>
      <c r="K333" s="2">
        <v>1520</v>
      </c>
    </row>
    <row r="334" spans="1:11" ht="15" customHeight="1" x14ac:dyDescent="0.35">
      <c r="A334" s="160">
        <v>705504</v>
      </c>
      <c r="B334" s="161" t="s">
        <v>3106</v>
      </c>
      <c r="C334" s="160">
        <v>135549</v>
      </c>
      <c r="D334" s="161" t="s">
        <v>2763</v>
      </c>
      <c r="E334" s="162" t="s">
        <v>6415</v>
      </c>
      <c r="F334" s="161" t="s">
        <v>2725</v>
      </c>
      <c r="G334" s="4" t="s">
        <v>1433</v>
      </c>
      <c r="H334" s="161" t="s">
        <v>1561</v>
      </c>
      <c r="I334" s="12"/>
      <c r="J334" s="13">
        <v>152640</v>
      </c>
      <c r="K334" s="2">
        <v>621</v>
      </c>
    </row>
    <row r="335" spans="1:11" ht="15" customHeight="1" x14ac:dyDescent="0.35">
      <c r="A335" s="160">
        <v>705591</v>
      </c>
      <c r="B335" s="161" t="s">
        <v>3107</v>
      </c>
      <c r="C335" s="160">
        <v>135549</v>
      </c>
      <c r="D335" s="161" t="s">
        <v>2763</v>
      </c>
      <c r="E335" s="162" t="s">
        <v>6415</v>
      </c>
      <c r="F335" s="161" t="s">
        <v>2725</v>
      </c>
      <c r="G335" s="4" t="s">
        <v>1433</v>
      </c>
      <c r="H335" s="161" t="s">
        <v>1561</v>
      </c>
      <c r="I335" s="12"/>
      <c r="J335" s="13">
        <v>152651</v>
      </c>
      <c r="K335" s="2">
        <v>1130</v>
      </c>
    </row>
    <row r="336" spans="1:11" ht="15" customHeight="1" x14ac:dyDescent="0.35">
      <c r="A336" s="160">
        <v>705340</v>
      </c>
      <c r="B336" s="161" t="s">
        <v>3105</v>
      </c>
      <c r="C336" s="160">
        <v>135549</v>
      </c>
      <c r="D336" s="161" t="s">
        <v>2763</v>
      </c>
      <c r="E336" s="162" t="s">
        <v>6415</v>
      </c>
      <c r="F336" s="161" t="s">
        <v>2725</v>
      </c>
      <c r="G336" s="4" t="s">
        <v>1433</v>
      </c>
      <c r="H336" s="161" t="s">
        <v>1561</v>
      </c>
      <c r="I336" s="12"/>
      <c r="J336" s="13">
        <v>152663</v>
      </c>
      <c r="K336" s="2">
        <v>348</v>
      </c>
    </row>
    <row r="337" spans="1:11" ht="15" customHeight="1" x14ac:dyDescent="0.35">
      <c r="A337" s="160">
        <v>705256</v>
      </c>
      <c r="B337" s="161" t="s">
        <v>3104</v>
      </c>
      <c r="C337" s="160">
        <v>135549</v>
      </c>
      <c r="D337" s="161" t="s">
        <v>2763</v>
      </c>
      <c r="E337" s="162" t="s">
        <v>6415</v>
      </c>
      <c r="F337" s="161" t="s">
        <v>2725</v>
      </c>
      <c r="G337" s="4" t="s">
        <v>1433</v>
      </c>
      <c r="H337" s="161" t="s">
        <v>1561</v>
      </c>
      <c r="I337" s="12"/>
      <c r="J337" s="13">
        <v>152675</v>
      </c>
      <c r="K337" s="2">
        <v>659</v>
      </c>
    </row>
    <row r="338" spans="1:11" ht="15" customHeight="1" x14ac:dyDescent="0.35">
      <c r="A338" s="160">
        <v>705810</v>
      </c>
      <c r="B338" s="161" t="s">
        <v>1475</v>
      </c>
      <c r="C338" s="160">
        <v>135549</v>
      </c>
      <c r="D338" s="161" t="s">
        <v>2763</v>
      </c>
      <c r="E338" s="162" t="s">
        <v>6415</v>
      </c>
      <c r="F338" s="161" t="s">
        <v>2725</v>
      </c>
      <c r="G338" s="4" t="s">
        <v>1433</v>
      </c>
      <c r="H338" s="161" t="s">
        <v>1561</v>
      </c>
      <c r="I338" s="12"/>
      <c r="J338" s="13">
        <v>152687</v>
      </c>
      <c r="K338" s="2">
        <v>1419</v>
      </c>
    </row>
    <row r="339" spans="1:11" ht="15" customHeight="1" x14ac:dyDescent="0.35">
      <c r="A339" s="160">
        <v>705253</v>
      </c>
      <c r="B339" s="161" t="s">
        <v>3110</v>
      </c>
      <c r="C339" s="160">
        <v>135550</v>
      </c>
      <c r="D339" s="161" t="s">
        <v>2765</v>
      </c>
      <c r="E339" s="162" t="s">
        <v>6415</v>
      </c>
      <c r="F339" s="161" t="s">
        <v>2725</v>
      </c>
      <c r="G339" s="4" t="s">
        <v>1433</v>
      </c>
      <c r="H339" s="161" t="s">
        <v>1561</v>
      </c>
      <c r="I339" s="12"/>
      <c r="J339" s="13">
        <v>152699</v>
      </c>
      <c r="K339" s="2">
        <v>636</v>
      </c>
    </row>
    <row r="340" spans="1:11" ht="15" customHeight="1" x14ac:dyDescent="0.35">
      <c r="A340" s="160">
        <v>705644</v>
      </c>
      <c r="B340" s="161" t="s">
        <v>1485</v>
      </c>
      <c r="C340" s="160">
        <v>135550</v>
      </c>
      <c r="D340" s="161" t="s">
        <v>2765</v>
      </c>
      <c r="E340" s="162" t="s">
        <v>6415</v>
      </c>
      <c r="F340" s="161" t="s">
        <v>2725</v>
      </c>
      <c r="G340" s="4" t="s">
        <v>1433</v>
      </c>
      <c r="H340" s="161" t="s">
        <v>1561</v>
      </c>
      <c r="I340" s="12"/>
      <c r="J340" s="13">
        <v>152717</v>
      </c>
      <c r="K340" s="2">
        <v>219</v>
      </c>
    </row>
    <row r="341" spans="1:11" ht="15" customHeight="1" x14ac:dyDescent="0.35">
      <c r="A341" s="160">
        <v>705953</v>
      </c>
      <c r="B341" s="161" t="s">
        <v>3113</v>
      </c>
      <c r="C341" s="160">
        <v>135550</v>
      </c>
      <c r="D341" s="161" t="s">
        <v>2765</v>
      </c>
      <c r="E341" s="162" t="s">
        <v>6415</v>
      </c>
      <c r="F341" s="161" t="s">
        <v>2725</v>
      </c>
      <c r="G341" s="4" t="s">
        <v>1433</v>
      </c>
      <c r="H341" s="161" t="s">
        <v>1561</v>
      </c>
      <c r="I341" s="12"/>
      <c r="J341" s="13">
        <v>152729</v>
      </c>
      <c r="K341" s="2">
        <v>1</v>
      </c>
    </row>
    <row r="342" spans="1:11" ht="15" customHeight="1" x14ac:dyDescent="0.35">
      <c r="A342" s="160">
        <v>705493</v>
      </c>
      <c r="B342" s="161" t="s">
        <v>3111</v>
      </c>
      <c r="C342" s="160">
        <v>135550</v>
      </c>
      <c r="D342" s="161" t="s">
        <v>2765</v>
      </c>
      <c r="E342" s="162" t="s">
        <v>6415</v>
      </c>
      <c r="F342" s="161" t="s">
        <v>2725</v>
      </c>
      <c r="G342" s="4" t="s">
        <v>1433</v>
      </c>
      <c r="H342" s="161" t="s">
        <v>1561</v>
      </c>
      <c r="I342" s="12"/>
      <c r="J342" s="13">
        <v>152730</v>
      </c>
      <c r="K342" s="2">
        <v>890</v>
      </c>
    </row>
    <row r="343" spans="1:11" ht="15" customHeight="1" x14ac:dyDescent="0.35">
      <c r="A343" s="160">
        <v>705889</v>
      </c>
      <c r="B343" s="161" t="s">
        <v>3112</v>
      </c>
      <c r="C343" s="160">
        <v>135550</v>
      </c>
      <c r="D343" s="161" t="s">
        <v>2765</v>
      </c>
      <c r="E343" s="162" t="s">
        <v>6415</v>
      </c>
      <c r="F343" s="161" t="s">
        <v>2725</v>
      </c>
      <c r="G343" s="4" t="s">
        <v>1433</v>
      </c>
      <c r="H343" s="161" t="s">
        <v>1561</v>
      </c>
      <c r="I343" s="12"/>
      <c r="J343" s="13">
        <v>152742</v>
      </c>
      <c r="K343" s="2">
        <v>340</v>
      </c>
    </row>
    <row r="344" spans="1:11" ht="15" customHeight="1" x14ac:dyDescent="0.35">
      <c r="A344" s="160">
        <v>705067</v>
      </c>
      <c r="B344" s="161" t="s">
        <v>3109</v>
      </c>
      <c r="C344" s="160">
        <v>135550</v>
      </c>
      <c r="D344" s="161" t="s">
        <v>2765</v>
      </c>
      <c r="E344" s="162" t="s">
        <v>6415</v>
      </c>
      <c r="F344" s="161" t="s">
        <v>2725</v>
      </c>
      <c r="G344" s="4" t="s">
        <v>1433</v>
      </c>
      <c r="H344" s="161" t="s">
        <v>1561</v>
      </c>
      <c r="I344" s="12"/>
      <c r="J344" s="13">
        <v>152754</v>
      </c>
      <c r="K344" s="2">
        <v>500</v>
      </c>
    </row>
    <row r="345" spans="1:11" ht="15" customHeight="1" x14ac:dyDescent="0.35">
      <c r="A345" s="160">
        <v>705209</v>
      </c>
      <c r="B345" s="161" t="s">
        <v>1486</v>
      </c>
      <c r="C345" s="160">
        <v>135550</v>
      </c>
      <c r="D345" s="161" t="s">
        <v>2765</v>
      </c>
      <c r="E345" s="162" t="s">
        <v>6415</v>
      </c>
      <c r="F345" s="161" t="s">
        <v>2725</v>
      </c>
      <c r="G345" s="4" t="s">
        <v>1433</v>
      </c>
      <c r="H345" s="161" t="s">
        <v>1561</v>
      </c>
      <c r="I345" s="12"/>
      <c r="J345" s="13">
        <v>152766</v>
      </c>
      <c r="K345" s="2">
        <v>536</v>
      </c>
    </row>
    <row r="346" spans="1:11" ht="15" customHeight="1" x14ac:dyDescent="0.35">
      <c r="A346" s="160">
        <v>705009</v>
      </c>
      <c r="B346" s="161" t="s">
        <v>1434</v>
      </c>
      <c r="C346" s="160">
        <v>135562</v>
      </c>
      <c r="D346" s="161" t="s">
        <v>2762</v>
      </c>
      <c r="E346" s="162" t="s">
        <v>6415</v>
      </c>
      <c r="F346" s="161" t="s">
        <v>2725</v>
      </c>
      <c r="G346" s="4" t="s">
        <v>1433</v>
      </c>
      <c r="H346" s="161" t="s">
        <v>1561</v>
      </c>
      <c r="I346" s="12"/>
      <c r="J346" s="13">
        <v>152778</v>
      </c>
      <c r="K346" s="2">
        <v>364</v>
      </c>
    </row>
    <row r="347" spans="1:11" ht="15" customHeight="1" x14ac:dyDescent="0.35">
      <c r="A347" s="160">
        <v>705469</v>
      </c>
      <c r="B347" s="161" t="s">
        <v>3119</v>
      </c>
      <c r="C347" s="160">
        <v>135562</v>
      </c>
      <c r="D347" s="161" t="s">
        <v>2762</v>
      </c>
      <c r="E347" s="162" t="s">
        <v>6415</v>
      </c>
      <c r="F347" s="161" t="s">
        <v>2725</v>
      </c>
      <c r="G347" s="4" t="s">
        <v>1433</v>
      </c>
      <c r="H347" s="161" t="s">
        <v>1561</v>
      </c>
      <c r="I347" s="12"/>
      <c r="J347" s="13">
        <v>152780</v>
      </c>
      <c r="K347" s="2">
        <v>1243</v>
      </c>
    </row>
    <row r="348" spans="1:11" ht="15" customHeight="1" x14ac:dyDescent="0.35">
      <c r="A348" s="160">
        <v>705314</v>
      </c>
      <c r="B348" s="161" t="s">
        <v>3117</v>
      </c>
      <c r="C348" s="160">
        <v>135562</v>
      </c>
      <c r="D348" s="161" t="s">
        <v>2762</v>
      </c>
      <c r="E348" s="162" t="s">
        <v>6415</v>
      </c>
      <c r="F348" s="161" t="s">
        <v>2725</v>
      </c>
      <c r="G348" s="4" t="s">
        <v>1433</v>
      </c>
      <c r="H348" s="161" t="s">
        <v>1561</v>
      </c>
      <c r="I348" s="12"/>
      <c r="J348" s="13">
        <v>152791</v>
      </c>
      <c r="K348" s="2">
        <v>458</v>
      </c>
    </row>
    <row r="349" spans="1:11" ht="15" customHeight="1" x14ac:dyDescent="0.35">
      <c r="A349" s="160">
        <v>705242</v>
      </c>
      <c r="B349" s="161" t="s">
        <v>3116</v>
      </c>
      <c r="C349" s="160">
        <v>135562</v>
      </c>
      <c r="D349" s="161" t="s">
        <v>2762</v>
      </c>
      <c r="E349" s="162" t="s">
        <v>6415</v>
      </c>
      <c r="F349" s="161" t="s">
        <v>2725</v>
      </c>
      <c r="G349" s="4" t="s">
        <v>1433</v>
      </c>
      <c r="H349" s="161" t="s">
        <v>1561</v>
      </c>
      <c r="I349" s="12"/>
      <c r="J349" s="13">
        <v>152808</v>
      </c>
      <c r="K349" s="2">
        <v>361</v>
      </c>
    </row>
    <row r="350" spans="1:11" ht="15" customHeight="1" x14ac:dyDescent="0.35">
      <c r="A350" s="160">
        <v>705434</v>
      </c>
      <c r="B350" s="161" t="s">
        <v>3118</v>
      </c>
      <c r="C350" s="160">
        <v>135562</v>
      </c>
      <c r="D350" s="161" t="s">
        <v>2762</v>
      </c>
      <c r="E350" s="162" t="s">
        <v>6415</v>
      </c>
      <c r="F350" s="161" t="s">
        <v>2725</v>
      </c>
      <c r="G350" s="4" t="s">
        <v>1433</v>
      </c>
      <c r="H350" s="161" t="s">
        <v>1561</v>
      </c>
      <c r="I350" s="12"/>
      <c r="J350" s="13">
        <v>152810</v>
      </c>
      <c r="K350" s="2">
        <v>223</v>
      </c>
    </row>
    <row r="351" spans="1:11" ht="15" customHeight="1" x14ac:dyDescent="0.35">
      <c r="A351" s="160">
        <v>705001</v>
      </c>
      <c r="B351" s="161" t="s">
        <v>3114</v>
      </c>
      <c r="C351" s="160">
        <v>135562</v>
      </c>
      <c r="D351" s="161" t="s">
        <v>2762</v>
      </c>
      <c r="E351" s="162" t="s">
        <v>6415</v>
      </c>
      <c r="F351" s="161" t="s">
        <v>2725</v>
      </c>
      <c r="G351" s="4" t="s">
        <v>1433</v>
      </c>
      <c r="H351" s="161" t="s">
        <v>1561</v>
      </c>
      <c r="I351" s="12"/>
      <c r="J351" s="13">
        <v>152821</v>
      </c>
      <c r="K351" s="2">
        <v>837</v>
      </c>
    </row>
    <row r="352" spans="1:11" ht="15" customHeight="1" x14ac:dyDescent="0.35">
      <c r="A352" s="160">
        <v>705030</v>
      </c>
      <c r="B352" s="161" t="s">
        <v>3115</v>
      </c>
      <c r="C352" s="160">
        <v>135562</v>
      </c>
      <c r="D352" s="161" t="s">
        <v>2762</v>
      </c>
      <c r="E352" s="162" t="s">
        <v>6415</v>
      </c>
      <c r="F352" s="161" t="s">
        <v>2725</v>
      </c>
      <c r="G352" s="4" t="s">
        <v>1433</v>
      </c>
      <c r="H352" s="161" t="s">
        <v>1561</v>
      </c>
      <c r="I352" s="12"/>
      <c r="J352" s="13">
        <v>152857</v>
      </c>
      <c r="K352" s="2">
        <v>1320</v>
      </c>
    </row>
    <row r="353" spans="1:11" ht="15" customHeight="1" x14ac:dyDescent="0.35">
      <c r="A353" s="160">
        <v>705100</v>
      </c>
      <c r="B353" s="161" t="s">
        <v>1435</v>
      </c>
      <c r="C353" s="160">
        <v>135562</v>
      </c>
      <c r="D353" s="161" t="s">
        <v>2762</v>
      </c>
      <c r="E353" s="162" t="s">
        <v>6415</v>
      </c>
      <c r="F353" s="161" t="s">
        <v>2725</v>
      </c>
      <c r="G353" s="4" t="s">
        <v>1433</v>
      </c>
      <c r="H353" s="161" t="s">
        <v>1561</v>
      </c>
      <c r="I353" s="12"/>
      <c r="J353" s="13">
        <v>152869</v>
      </c>
      <c r="K353" s="2">
        <v>1325</v>
      </c>
    </row>
    <row r="354" spans="1:11" ht="15" customHeight="1" x14ac:dyDescent="0.35">
      <c r="A354" s="160">
        <v>704561</v>
      </c>
      <c r="B354" s="161" t="s">
        <v>3125</v>
      </c>
      <c r="C354" s="160">
        <v>135574</v>
      </c>
      <c r="D354" s="161" t="s">
        <v>2755</v>
      </c>
      <c r="E354" s="162" t="s">
        <v>6415</v>
      </c>
      <c r="F354" s="161" t="s">
        <v>2725</v>
      </c>
      <c r="G354" s="4" t="s">
        <v>1433</v>
      </c>
      <c r="H354" s="161" t="s">
        <v>1561</v>
      </c>
      <c r="I354" s="12"/>
      <c r="J354" s="13">
        <v>152870</v>
      </c>
      <c r="K354" s="2">
        <v>1234</v>
      </c>
    </row>
    <row r="355" spans="1:11" ht="15" customHeight="1" x14ac:dyDescent="0.35">
      <c r="A355" s="160">
        <v>704704</v>
      </c>
      <c r="B355" s="161" t="s">
        <v>3126</v>
      </c>
      <c r="C355" s="160">
        <v>135574</v>
      </c>
      <c r="D355" s="161" t="s">
        <v>2755</v>
      </c>
      <c r="E355" s="162" t="s">
        <v>6415</v>
      </c>
      <c r="F355" s="161" t="s">
        <v>2725</v>
      </c>
      <c r="G355" s="4" t="s">
        <v>1433</v>
      </c>
      <c r="H355" s="161" t="s">
        <v>1561</v>
      </c>
      <c r="I355" s="12"/>
      <c r="J355" s="13">
        <v>152882</v>
      </c>
      <c r="K355" s="2">
        <v>1493</v>
      </c>
    </row>
    <row r="356" spans="1:11" ht="15" customHeight="1" x14ac:dyDescent="0.35">
      <c r="A356" s="160">
        <v>704200</v>
      </c>
      <c r="B356" s="161" t="s">
        <v>3121</v>
      </c>
      <c r="C356" s="160">
        <v>135574</v>
      </c>
      <c r="D356" s="161" t="s">
        <v>2755</v>
      </c>
      <c r="E356" s="162" t="s">
        <v>6415</v>
      </c>
      <c r="F356" s="161" t="s">
        <v>2725</v>
      </c>
      <c r="G356" s="4" t="s">
        <v>1433</v>
      </c>
      <c r="H356" s="161" t="s">
        <v>1561</v>
      </c>
      <c r="I356" s="12"/>
      <c r="J356" s="13">
        <v>152894</v>
      </c>
      <c r="K356" s="2">
        <v>847</v>
      </c>
    </row>
    <row r="357" spans="1:11" ht="15" customHeight="1" x14ac:dyDescent="0.35">
      <c r="A357" s="160">
        <v>704098</v>
      </c>
      <c r="B357" s="161" t="s">
        <v>3120</v>
      </c>
      <c r="C357" s="160">
        <v>135574</v>
      </c>
      <c r="D357" s="161" t="s">
        <v>2755</v>
      </c>
      <c r="E357" s="162" t="s">
        <v>6415</v>
      </c>
      <c r="F357" s="161" t="s">
        <v>2725</v>
      </c>
      <c r="G357" s="4" t="s">
        <v>1433</v>
      </c>
      <c r="H357" s="161" t="s">
        <v>1561</v>
      </c>
      <c r="I357" s="12"/>
      <c r="J357" s="13">
        <v>152900</v>
      </c>
      <c r="K357" s="2">
        <v>1333</v>
      </c>
    </row>
    <row r="358" spans="1:11" ht="15" customHeight="1" x14ac:dyDescent="0.35">
      <c r="A358" s="160">
        <v>704345</v>
      </c>
      <c r="B358" s="161" t="s">
        <v>3124</v>
      </c>
      <c r="C358" s="160">
        <v>135574</v>
      </c>
      <c r="D358" s="161" t="s">
        <v>2755</v>
      </c>
      <c r="E358" s="162" t="s">
        <v>6415</v>
      </c>
      <c r="F358" s="161" t="s">
        <v>2725</v>
      </c>
      <c r="G358" s="4" t="s">
        <v>1433</v>
      </c>
      <c r="H358" s="161" t="s">
        <v>1561</v>
      </c>
      <c r="I358" s="12"/>
      <c r="J358" s="13">
        <v>152912</v>
      </c>
      <c r="K358" s="2">
        <v>1409</v>
      </c>
    </row>
    <row r="359" spans="1:11" ht="15" customHeight="1" x14ac:dyDescent="0.35">
      <c r="A359" s="160">
        <v>704207</v>
      </c>
      <c r="B359" s="161" t="s">
        <v>3122</v>
      </c>
      <c r="C359" s="160">
        <v>135574</v>
      </c>
      <c r="D359" s="161" t="s">
        <v>2755</v>
      </c>
      <c r="E359" s="162" t="s">
        <v>6415</v>
      </c>
      <c r="F359" s="161" t="s">
        <v>2725</v>
      </c>
      <c r="G359" s="4" t="s">
        <v>1433</v>
      </c>
      <c r="H359" s="161" t="s">
        <v>1561</v>
      </c>
      <c r="I359" s="12"/>
      <c r="J359" s="13">
        <v>152924</v>
      </c>
      <c r="K359" s="2">
        <v>356</v>
      </c>
    </row>
    <row r="360" spans="1:11" ht="15" customHeight="1" x14ac:dyDescent="0.35">
      <c r="A360" s="160">
        <v>704825</v>
      </c>
      <c r="B360" s="161" t="s">
        <v>3128</v>
      </c>
      <c r="C360" s="160">
        <v>135574</v>
      </c>
      <c r="D360" s="161" t="s">
        <v>2755</v>
      </c>
      <c r="E360" s="162" t="s">
        <v>6415</v>
      </c>
      <c r="F360" s="161" t="s">
        <v>2725</v>
      </c>
      <c r="G360" s="4" t="s">
        <v>1433</v>
      </c>
      <c r="H360" s="161" t="s">
        <v>1561</v>
      </c>
      <c r="I360" s="12"/>
      <c r="J360" s="13">
        <v>152936</v>
      </c>
      <c r="K360" s="2">
        <v>903</v>
      </c>
    </row>
    <row r="361" spans="1:11" ht="15" customHeight="1" x14ac:dyDescent="0.35">
      <c r="A361" s="160">
        <v>704777</v>
      </c>
      <c r="B361" s="161" t="s">
        <v>3127</v>
      </c>
      <c r="C361" s="160">
        <v>135574</v>
      </c>
      <c r="D361" s="161" t="s">
        <v>2755</v>
      </c>
      <c r="E361" s="162" t="s">
        <v>6415</v>
      </c>
      <c r="F361" s="161" t="s">
        <v>2725</v>
      </c>
      <c r="G361" s="4" t="s">
        <v>1433</v>
      </c>
      <c r="H361" s="161" t="s">
        <v>1561</v>
      </c>
      <c r="I361" s="12"/>
      <c r="J361" s="13">
        <v>152948</v>
      </c>
      <c r="K361" s="2">
        <v>595</v>
      </c>
    </row>
    <row r="362" spans="1:11" ht="15" customHeight="1" x14ac:dyDescent="0.35">
      <c r="A362" s="160">
        <v>704244</v>
      </c>
      <c r="B362" s="161" t="s">
        <v>3123</v>
      </c>
      <c r="C362" s="160">
        <v>135574</v>
      </c>
      <c r="D362" s="161" t="s">
        <v>2755</v>
      </c>
      <c r="E362" s="162" t="s">
        <v>6415</v>
      </c>
      <c r="F362" s="161" t="s">
        <v>2725</v>
      </c>
      <c r="G362" s="4" t="s">
        <v>1433</v>
      </c>
      <c r="H362" s="161" t="s">
        <v>1561</v>
      </c>
      <c r="I362" s="12"/>
      <c r="J362" s="13">
        <v>152950</v>
      </c>
      <c r="K362" s="2">
        <v>928</v>
      </c>
    </row>
    <row r="363" spans="1:11" ht="15" customHeight="1" x14ac:dyDescent="0.35">
      <c r="A363" s="160">
        <v>704719</v>
      </c>
      <c r="B363" s="161" t="s">
        <v>1451</v>
      </c>
      <c r="C363" s="160">
        <v>135574</v>
      </c>
      <c r="D363" s="161" t="s">
        <v>2755</v>
      </c>
      <c r="E363" s="162" t="s">
        <v>6415</v>
      </c>
      <c r="F363" s="161" t="s">
        <v>2725</v>
      </c>
      <c r="G363" s="4" t="s">
        <v>1433</v>
      </c>
      <c r="H363" s="161" t="s">
        <v>1561</v>
      </c>
      <c r="I363" s="12"/>
      <c r="J363" s="13">
        <v>152961</v>
      </c>
      <c r="K363" s="2">
        <v>2007</v>
      </c>
    </row>
    <row r="364" spans="1:11" ht="15" customHeight="1" x14ac:dyDescent="0.35">
      <c r="A364" s="160">
        <v>706207</v>
      </c>
      <c r="B364" s="161" t="s">
        <v>3134</v>
      </c>
      <c r="C364" s="160">
        <v>135586</v>
      </c>
      <c r="D364" s="161" t="s">
        <v>2766</v>
      </c>
      <c r="E364" s="162" t="s">
        <v>6415</v>
      </c>
      <c r="F364" s="161" t="s">
        <v>2725</v>
      </c>
      <c r="G364" s="4" t="s">
        <v>1433</v>
      </c>
      <c r="H364" s="161" t="s">
        <v>1561</v>
      </c>
      <c r="I364" s="12"/>
      <c r="J364" s="13">
        <v>152973</v>
      </c>
      <c r="K364" s="2">
        <v>752</v>
      </c>
    </row>
    <row r="365" spans="1:11" ht="15" customHeight="1" x14ac:dyDescent="0.35">
      <c r="A365" s="160">
        <v>706064</v>
      </c>
      <c r="B365" s="161" t="s">
        <v>3131</v>
      </c>
      <c r="C365" s="160">
        <v>135586</v>
      </c>
      <c r="D365" s="161" t="s">
        <v>2766</v>
      </c>
      <c r="E365" s="162" t="s">
        <v>6415</v>
      </c>
      <c r="F365" s="161" t="s">
        <v>2725</v>
      </c>
      <c r="G365" s="4" t="s">
        <v>1433</v>
      </c>
      <c r="H365" s="161" t="s">
        <v>1561</v>
      </c>
      <c r="I365" s="12"/>
      <c r="J365" s="13">
        <v>152997</v>
      </c>
      <c r="K365" s="2">
        <v>1596</v>
      </c>
    </row>
    <row r="366" spans="1:11" ht="15" customHeight="1" x14ac:dyDescent="0.35">
      <c r="A366" s="160">
        <v>706743</v>
      </c>
      <c r="B366" s="161" t="s">
        <v>3141</v>
      </c>
      <c r="C366" s="160">
        <v>135586</v>
      </c>
      <c r="D366" s="161" t="s">
        <v>2766</v>
      </c>
      <c r="E366" s="162" t="s">
        <v>6415</v>
      </c>
      <c r="F366" s="161" t="s">
        <v>2725</v>
      </c>
      <c r="G366" s="4" t="s">
        <v>1433</v>
      </c>
      <c r="H366" s="161" t="s">
        <v>1561</v>
      </c>
      <c r="I366" s="12"/>
      <c r="J366" s="13">
        <v>153000</v>
      </c>
      <c r="K366" s="2">
        <v>806</v>
      </c>
    </row>
    <row r="367" spans="1:11" ht="15" customHeight="1" x14ac:dyDescent="0.35">
      <c r="A367" s="160">
        <v>706764</v>
      </c>
      <c r="B367" s="161" t="s">
        <v>3142</v>
      </c>
      <c r="C367" s="160">
        <v>135586</v>
      </c>
      <c r="D367" s="161" t="s">
        <v>2766</v>
      </c>
      <c r="E367" s="162" t="s">
        <v>6415</v>
      </c>
      <c r="F367" s="161" t="s">
        <v>2725</v>
      </c>
      <c r="G367" s="4" t="s">
        <v>1433</v>
      </c>
      <c r="H367" s="161" t="s">
        <v>1561</v>
      </c>
      <c r="I367" s="12"/>
      <c r="J367" s="13">
        <v>153011</v>
      </c>
      <c r="K367" s="2">
        <v>1634</v>
      </c>
    </row>
    <row r="368" spans="1:11" ht="15" customHeight="1" x14ac:dyDescent="0.35">
      <c r="A368" s="160">
        <v>706489</v>
      </c>
      <c r="B368" s="161" t="s">
        <v>3135</v>
      </c>
      <c r="C368" s="160">
        <v>135586</v>
      </c>
      <c r="D368" s="161" t="s">
        <v>2766</v>
      </c>
      <c r="E368" s="162" t="s">
        <v>6415</v>
      </c>
      <c r="F368" s="161" t="s">
        <v>2725</v>
      </c>
      <c r="G368" s="4" t="s">
        <v>1433</v>
      </c>
      <c r="H368" s="161" t="s">
        <v>1561</v>
      </c>
      <c r="I368" s="12"/>
      <c r="J368" s="13">
        <v>153023</v>
      </c>
      <c r="K368" s="2">
        <v>1278</v>
      </c>
    </row>
    <row r="369" spans="1:11" ht="15" customHeight="1" x14ac:dyDescent="0.35">
      <c r="A369" s="160">
        <v>706727</v>
      </c>
      <c r="B369" s="161" t="s">
        <v>3140</v>
      </c>
      <c r="C369" s="160">
        <v>135586</v>
      </c>
      <c r="D369" s="161" t="s">
        <v>2766</v>
      </c>
      <c r="E369" s="162" t="s">
        <v>6415</v>
      </c>
      <c r="F369" s="161" t="s">
        <v>2725</v>
      </c>
      <c r="G369" s="4" t="s">
        <v>1433</v>
      </c>
      <c r="H369" s="161" t="s">
        <v>1561</v>
      </c>
      <c r="I369" s="12"/>
      <c r="J369" s="13">
        <v>153047</v>
      </c>
      <c r="K369" s="2">
        <v>1269</v>
      </c>
    </row>
    <row r="370" spans="1:11" ht="15" customHeight="1" x14ac:dyDescent="0.35">
      <c r="A370" s="160">
        <v>706642</v>
      </c>
      <c r="B370" s="161" t="s">
        <v>3138</v>
      </c>
      <c r="C370" s="160">
        <v>135586</v>
      </c>
      <c r="D370" s="161" t="s">
        <v>2766</v>
      </c>
      <c r="E370" s="162" t="s">
        <v>6415</v>
      </c>
      <c r="F370" s="161" t="s">
        <v>2725</v>
      </c>
      <c r="G370" s="4" t="s">
        <v>1433</v>
      </c>
      <c r="H370" s="161" t="s">
        <v>1561</v>
      </c>
      <c r="I370" s="12"/>
      <c r="J370" s="13">
        <v>153059</v>
      </c>
      <c r="K370" s="2">
        <v>472</v>
      </c>
    </row>
    <row r="371" spans="1:11" ht="15" customHeight="1" x14ac:dyDescent="0.35">
      <c r="A371" s="160">
        <v>706591</v>
      </c>
      <c r="B371" s="161" t="s">
        <v>3137</v>
      </c>
      <c r="C371" s="160">
        <v>135586</v>
      </c>
      <c r="D371" s="161" t="s">
        <v>2766</v>
      </c>
      <c r="E371" s="162" t="s">
        <v>6415</v>
      </c>
      <c r="F371" s="161" t="s">
        <v>2725</v>
      </c>
      <c r="G371" s="4" t="s">
        <v>1433</v>
      </c>
      <c r="H371" s="161" t="s">
        <v>1561</v>
      </c>
      <c r="I371" s="12"/>
      <c r="J371" s="13">
        <v>153060</v>
      </c>
      <c r="K371" s="2">
        <v>935</v>
      </c>
    </row>
    <row r="372" spans="1:11" ht="15" customHeight="1" x14ac:dyDescent="0.35">
      <c r="A372" s="160">
        <v>706181</v>
      </c>
      <c r="B372" s="161" t="s">
        <v>3133</v>
      </c>
      <c r="C372" s="160">
        <v>135586</v>
      </c>
      <c r="D372" s="161" t="s">
        <v>2766</v>
      </c>
      <c r="E372" s="162" t="s">
        <v>6415</v>
      </c>
      <c r="F372" s="161" t="s">
        <v>2725</v>
      </c>
      <c r="G372" s="4" t="s">
        <v>1433</v>
      </c>
      <c r="H372" s="161" t="s">
        <v>1561</v>
      </c>
      <c r="I372" s="12"/>
      <c r="J372" s="13">
        <v>160003</v>
      </c>
      <c r="K372" s="2">
        <v>1580</v>
      </c>
    </row>
    <row r="373" spans="1:11" ht="15" customHeight="1" x14ac:dyDescent="0.35">
      <c r="A373" s="160">
        <v>706004</v>
      </c>
      <c r="B373" s="161" t="s">
        <v>3130</v>
      </c>
      <c r="C373" s="160">
        <v>135586</v>
      </c>
      <c r="D373" s="161" t="s">
        <v>2766</v>
      </c>
      <c r="E373" s="162" t="s">
        <v>6415</v>
      </c>
      <c r="F373" s="161" t="s">
        <v>2725</v>
      </c>
      <c r="G373" s="4" t="s">
        <v>1433</v>
      </c>
      <c r="H373" s="161" t="s">
        <v>1561</v>
      </c>
      <c r="I373" s="12"/>
      <c r="J373" s="13">
        <v>160015</v>
      </c>
      <c r="K373" s="2">
        <v>1764</v>
      </c>
    </row>
    <row r="374" spans="1:11" ht="15" customHeight="1" x14ac:dyDescent="0.35">
      <c r="A374" s="160">
        <v>706537</v>
      </c>
      <c r="B374" s="161" t="s">
        <v>3136</v>
      </c>
      <c r="C374" s="160">
        <v>135586</v>
      </c>
      <c r="D374" s="161" t="s">
        <v>2766</v>
      </c>
      <c r="E374" s="162" t="s">
        <v>6415</v>
      </c>
      <c r="F374" s="161" t="s">
        <v>2725</v>
      </c>
      <c r="G374" s="4" t="s">
        <v>1433</v>
      </c>
      <c r="H374" s="161" t="s">
        <v>1561</v>
      </c>
      <c r="I374" s="12"/>
      <c r="J374" s="13">
        <v>160027</v>
      </c>
      <c r="K374" s="2">
        <v>399</v>
      </c>
    </row>
    <row r="375" spans="1:11" ht="15" customHeight="1" x14ac:dyDescent="0.35">
      <c r="A375" s="160">
        <v>706684</v>
      </c>
      <c r="B375" s="161" t="s">
        <v>3139</v>
      </c>
      <c r="C375" s="160">
        <v>135586</v>
      </c>
      <c r="D375" s="161" t="s">
        <v>2766</v>
      </c>
      <c r="E375" s="162" t="s">
        <v>6415</v>
      </c>
      <c r="F375" s="161" t="s">
        <v>2725</v>
      </c>
      <c r="G375" s="4" t="s">
        <v>1433</v>
      </c>
      <c r="H375" s="161" t="s">
        <v>1561</v>
      </c>
      <c r="I375" s="12"/>
      <c r="J375" s="13">
        <v>160039</v>
      </c>
      <c r="K375" s="2">
        <v>461</v>
      </c>
    </row>
    <row r="376" spans="1:11" ht="15" customHeight="1" x14ac:dyDescent="0.35">
      <c r="A376" s="160">
        <v>706001</v>
      </c>
      <c r="B376" s="161" t="s">
        <v>3129</v>
      </c>
      <c r="C376" s="160">
        <v>135586</v>
      </c>
      <c r="D376" s="161" t="s">
        <v>2766</v>
      </c>
      <c r="E376" s="162" t="s">
        <v>6415</v>
      </c>
      <c r="F376" s="161" t="s">
        <v>2725</v>
      </c>
      <c r="G376" s="4" t="s">
        <v>1433</v>
      </c>
      <c r="H376" s="161" t="s">
        <v>1561</v>
      </c>
      <c r="I376" s="12"/>
      <c r="J376" s="13">
        <v>160076</v>
      </c>
      <c r="K376" s="2">
        <v>281</v>
      </c>
    </row>
    <row r="377" spans="1:11" ht="15" customHeight="1" x14ac:dyDescent="0.35">
      <c r="A377" s="160">
        <v>706800</v>
      </c>
      <c r="B377" s="161" t="s">
        <v>1456</v>
      </c>
      <c r="C377" s="160">
        <v>135586</v>
      </c>
      <c r="D377" s="161" t="s">
        <v>2766</v>
      </c>
      <c r="E377" s="162" t="s">
        <v>6415</v>
      </c>
      <c r="F377" s="161" t="s">
        <v>2725</v>
      </c>
      <c r="G377" s="4" t="s">
        <v>1433</v>
      </c>
      <c r="H377" s="161" t="s">
        <v>1561</v>
      </c>
      <c r="I377" s="12"/>
      <c r="J377" s="13">
        <v>160106</v>
      </c>
      <c r="K377" s="2">
        <v>620</v>
      </c>
    </row>
    <row r="378" spans="1:11" ht="15" customHeight="1" x14ac:dyDescent="0.35">
      <c r="A378" s="160">
        <v>706601</v>
      </c>
      <c r="B378" s="161" t="s">
        <v>1457</v>
      </c>
      <c r="C378" s="160">
        <v>135586</v>
      </c>
      <c r="D378" s="161" t="s">
        <v>2766</v>
      </c>
      <c r="E378" s="162" t="s">
        <v>6415</v>
      </c>
      <c r="F378" s="161" t="s">
        <v>2725</v>
      </c>
      <c r="G378" s="4" t="s">
        <v>1433</v>
      </c>
      <c r="H378" s="161" t="s">
        <v>1561</v>
      </c>
      <c r="I378" s="12"/>
      <c r="J378" s="13">
        <v>160120</v>
      </c>
      <c r="K378" s="2">
        <v>494</v>
      </c>
    </row>
    <row r="379" spans="1:11" ht="15" customHeight="1" x14ac:dyDescent="0.35">
      <c r="A379" s="160">
        <v>706070</v>
      </c>
      <c r="B379" s="161" t="s">
        <v>3132</v>
      </c>
      <c r="C379" s="160">
        <v>135586</v>
      </c>
      <c r="D379" s="161" t="s">
        <v>2766</v>
      </c>
      <c r="E379" s="162" t="s">
        <v>6415</v>
      </c>
      <c r="F379" s="161" t="s">
        <v>2725</v>
      </c>
      <c r="G379" s="4" t="s">
        <v>1433</v>
      </c>
      <c r="H379" s="161" t="s">
        <v>1561</v>
      </c>
      <c r="I379" s="12"/>
      <c r="J379" s="13">
        <v>160131</v>
      </c>
      <c r="K379" s="2">
        <v>439</v>
      </c>
    </row>
    <row r="380" spans="1:11" ht="15" customHeight="1" x14ac:dyDescent="0.35">
      <c r="A380" s="160">
        <v>710856</v>
      </c>
      <c r="B380" s="161" t="s">
        <v>3143</v>
      </c>
      <c r="C380" s="160">
        <v>135598</v>
      </c>
      <c r="D380" s="161" t="s">
        <v>2770</v>
      </c>
      <c r="E380" s="162" t="s">
        <v>6415</v>
      </c>
      <c r="F380" s="161" t="s">
        <v>2725</v>
      </c>
      <c r="G380" s="4" t="s">
        <v>1433</v>
      </c>
      <c r="H380" s="161" t="s">
        <v>1561</v>
      </c>
      <c r="I380" s="12"/>
      <c r="J380" s="13">
        <v>160155</v>
      </c>
      <c r="K380" s="2">
        <v>2255</v>
      </c>
    </row>
    <row r="381" spans="1:11" ht="15" customHeight="1" x14ac:dyDescent="0.35">
      <c r="A381" s="160">
        <v>710605</v>
      </c>
      <c r="B381" s="161" t="s">
        <v>1464</v>
      </c>
      <c r="C381" s="160">
        <v>135598</v>
      </c>
      <c r="D381" s="161" t="s">
        <v>2770</v>
      </c>
      <c r="E381" s="162" t="s">
        <v>6415</v>
      </c>
      <c r="F381" s="161" t="s">
        <v>2725</v>
      </c>
      <c r="G381" s="4" t="s">
        <v>1433</v>
      </c>
      <c r="H381" s="161" t="s">
        <v>1561</v>
      </c>
      <c r="I381" s="12"/>
      <c r="J381" s="13">
        <v>160179</v>
      </c>
      <c r="K381" s="2">
        <v>472</v>
      </c>
    </row>
    <row r="382" spans="1:11" ht="15" customHeight="1" x14ac:dyDescent="0.35">
      <c r="A382" s="160">
        <v>711254</v>
      </c>
      <c r="B382" s="161" t="s">
        <v>2773</v>
      </c>
      <c r="C382" s="160">
        <v>135604</v>
      </c>
      <c r="D382" s="161" t="s">
        <v>2772</v>
      </c>
      <c r="E382" s="162" t="s">
        <v>6415</v>
      </c>
      <c r="F382" s="161" t="s">
        <v>2725</v>
      </c>
      <c r="G382" s="4" t="s">
        <v>1433</v>
      </c>
      <c r="H382" s="161" t="s">
        <v>1561</v>
      </c>
      <c r="I382" s="12"/>
      <c r="J382" s="13">
        <v>160180</v>
      </c>
      <c r="K382" s="2">
        <v>924</v>
      </c>
    </row>
    <row r="383" spans="1:11" ht="15" customHeight="1" x14ac:dyDescent="0.35">
      <c r="A383" s="160">
        <v>711624</v>
      </c>
      <c r="B383" s="161" t="s">
        <v>3149</v>
      </c>
      <c r="C383" s="160">
        <v>135604</v>
      </c>
      <c r="D383" s="161" t="s">
        <v>2772</v>
      </c>
      <c r="E383" s="162" t="s">
        <v>6415</v>
      </c>
      <c r="F383" s="161" t="s">
        <v>2725</v>
      </c>
      <c r="G383" s="4" t="s">
        <v>1433</v>
      </c>
      <c r="H383" s="161" t="s">
        <v>1561</v>
      </c>
      <c r="I383" s="12"/>
      <c r="J383" s="13">
        <v>160192</v>
      </c>
      <c r="K383" s="2">
        <v>155</v>
      </c>
    </row>
    <row r="384" spans="1:11" ht="15" customHeight="1" x14ac:dyDescent="0.35">
      <c r="A384" s="160">
        <v>711286</v>
      </c>
      <c r="B384" s="161" t="s">
        <v>3146</v>
      </c>
      <c r="C384" s="160">
        <v>135604</v>
      </c>
      <c r="D384" s="161" t="s">
        <v>2772</v>
      </c>
      <c r="E384" s="162" t="s">
        <v>6415</v>
      </c>
      <c r="F384" s="161" t="s">
        <v>2725</v>
      </c>
      <c r="G384" s="4" t="s">
        <v>1433</v>
      </c>
      <c r="H384" s="161" t="s">
        <v>1561</v>
      </c>
      <c r="I384" s="12"/>
      <c r="J384" s="13">
        <v>160209</v>
      </c>
      <c r="K384" s="2">
        <v>990</v>
      </c>
    </row>
    <row r="385" spans="1:11" ht="15" customHeight="1" x14ac:dyDescent="0.35">
      <c r="A385" s="160">
        <v>711220</v>
      </c>
      <c r="B385" s="161" t="s">
        <v>3144</v>
      </c>
      <c r="C385" s="160">
        <v>135604</v>
      </c>
      <c r="D385" s="161" t="s">
        <v>2772</v>
      </c>
      <c r="E385" s="162" t="s">
        <v>6415</v>
      </c>
      <c r="F385" s="161" t="s">
        <v>2725</v>
      </c>
      <c r="G385" s="4" t="s">
        <v>1433</v>
      </c>
      <c r="H385" s="161" t="s">
        <v>1561</v>
      </c>
      <c r="I385" s="12"/>
      <c r="J385" s="13">
        <v>160234</v>
      </c>
      <c r="K385" s="2">
        <v>254</v>
      </c>
    </row>
    <row r="386" spans="1:11" ht="15" customHeight="1" x14ac:dyDescent="0.35">
      <c r="A386" s="160">
        <v>711226</v>
      </c>
      <c r="B386" s="161" t="s">
        <v>3145</v>
      </c>
      <c r="C386" s="160">
        <v>135604</v>
      </c>
      <c r="D386" s="161" t="s">
        <v>2772</v>
      </c>
      <c r="E386" s="162" t="s">
        <v>6415</v>
      </c>
      <c r="F386" s="161" t="s">
        <v>2725</v>
      </c>
      <c r="G386" s="4" t="s">
        <v>1433</v>
      </c>
      <c r="H386" s="161" t="s">
        <v>1561</v>
      </c>
      <c r="I386" s="12"/>
      <c r="J386" s="13">
        <v>160258</v>
      </c>
      <c r="K386" s="2">
        <v>169</v>
      </c>
    </row>
    <row r="387" spans="1:11" ht="15" customHeight="1" x14ac:dyDescent="0.35">
      <c r="A387" s="160">
        <v>711405</v>
      </c>
      <c r="B387" s="161" t="s">
        <v>3148</v>
      </c>
      <c r="C387" s="160">
        <v>135604</v>
      </c>
      <c r="D387" s="161" t="s">
        <v>2772</v>
      </c>
      <c r="E387" s="162" t="s">
        <v>6415</v>
      </c>
      <c r="F387" s="161" t="s">
        <v>2725</v>
      </c>
      <c r="G387" s="4" t="s">
        <v>1433</v>
      </c>
      <c r="H387" s="161" t="s">
        <v>1561</v>
      </c>
      <c r="I387" s="12"/>
      <c r="J387" s="13">
        <v>160301</v>
      </c>
      <c r="K387" s="2">
        <v>1443</v>
      </c>
    </row>
    <row r="388" spans="1:11" ht="15" customHeight="1" x14ac:dyDescent="0.35">
      <c r="A388" s="160">
        <v>711357</v>
      </c>
      <c r="B388" s="161" t="s">
        <v>3147</v>
      </c>
      <c r="C388" s="160">
        <v>135604</v>
      </c>
      <c r="D388" s="161" t="s">
        <v>2772</v>
      </c>
      <c r="E388" s="162" t="s">
        <v>6415</v>
      </c>
      <c r="F388" s="161" t="s">
        <v>2725</v>
      </c>
      <c r="G388" s="4" t="s">
        <v>1433</v>
      </c>
      <c r="H388" s="161" t="s">
        <v>1561</v>
      </c>
      <c r="I388" s="12"/>
      <c r="J388" s="13">
        <v>160313</v>
      </c>
      <c r="K388" s="2">
        <v>735</v>
      </c>
    </row>
    <row r="389" spans="1:11" ht="15" customHeight="1" x14ac:dyDescent="0.35">
      <c r="A389" s="160">
        <v>711267</v>
      </c>
      <c r="B389" s="161" t="s">
        <v>1465</v>
      </c>
      <c r="C389" s="160">
        <v>135604</v>
      </c>
      <c r="D389" s="161" t="s">
        <v>2772</v>
      </c>
      <c r="E389" s="162" t="s">
        <v>6415</v>
      </c>
      <c r="F389" s="161" t="s">
        <v>2725</v>
      </c>
      <c r="G389" s="4" t="s">
        <v>1433</v>
      </c>
      <c r="H389" s="161" t="s">
        <v>1561</v>
      </c>
      <c r="I389" s="12"/>
      <c r="J389" s="13">
        <v>160325</v>
      </c>
      <c r="K389" s="2">
        <v>493</v>
      </c>
    </row>
    <row r="390" spans="1:11" ht="15" customHeight="1" x14ac:dyDescent="0.35">
      <c r="A390" s="160">
        <v>209448</v>
      </c>
      <c r="B390" s="161" t="s">
        <v>3153</v>
      </c>
      <c r="C390" s="160">
        <v>135616</v>
      </c>
      <c r="D390" s="161" t="s">
        <v>2740</v>
      </c>
      <c r="E390" s="162" t="s">
        <v>6415</v>
      </c>
      <c r="F390" s="161" t="s">
        <v>2725</v>
      </c>
      <c r="G390" s="4" t="s">
        <v>1439</v>
      </c>
      <c r="H390" s="161" t="s">
        <v>1561</v>
      </c>
      <c r="I390" s="12"/>
      <c r="J390" s="13">
        <v>160337</v>
      </c>
      <c r="K390" s="2">
        <v>831</v>
      </c>
    </row>
    <row r="391" spans="1:11" ht="15" customHeight="1" x14ac:dyDescent="0.35">
      <c r="A391" s="160">
        <v>209970</v>
      </c>
      <c r="B391" s="161" t="s">
        <v>3155</v>
      </c>
      <c r="C391" s="160">
        <v>135616</v>
      </c>
      <c r="D391" s="161" t="s">
        <v>2740</v>
      </c>
      <c r="E391" s="162" t="s">
        <v>6415</v>
      </c>
      <c r="F391" s="161" t="s">
        <v>2725</v>
      </c>
      <c r="G391" s="4" t="s">
        <v>1439</v>
      </c>
      <c r="H391" s="161" t="s">
        <v>1561</v>
      </c>
      <c r="I391" s="12"/>
      <c r="J391" s="13">
        <v>160349</v>
      </c>
      <c r="K391" s="2">
        <v>1214</v>
      </c>
    </row>
    <row r="392" spans="1:11" ht="15" customHeight="1" x14ac:dyDescent="0.35">
      <c r="A392" s="160">
        <v>209082</v>
      </c>
      <c r="B392" s="161" t="s">
        <v>3151</v>
      </c>
      <c r="C392" s="160">
        <v>135616</v>
      </c>
      <c r="D392" s="161" t="s">
        <v>2740</v>
      </c>
      <c r="E392" s="162" t="s">
        <v>6415</v>
      </c>
      <c r="F392" s="161" t="s">
        <v>2725</v>
      </c>
      <c r="G392" s="4" t="s">
        <v>1439</v>
      </c>
      <c r="H392" s="161" t="s">
        <v>1561</v>
      </c>
      <c r="I392" s="12"/>
      <c r="J392" s="13">
        <v>160362</v>
      </c>
      <c r="K392" s="2">
        <v>585</v>
      </c>
    </row>
    <row r="393" spans="1:11" ht="15" customHeight="1" x14ac:dyDescent="0.35">
      <c r="A393" s="160">
        <v>209727</v>
      </c>
      <c r="B393" s="161" t="s">
        <v>3154</v>
      </c>
      <c r="C393" s="160">
        <v>135616</v>
      </c>
      <c r="D393" s="161" t="s">
        <v>2740</v>
      </c>
      <c r="E393" s="162" t="s">
        <v>6415</v>
      </c>
      <c r="F393" s="161" t="s">
        <v>2725</v>
      </c>
      <c r="G393" s="4" t="s">
        <v>1439</v>
      </c>
      <c r="H393" s="161" t="s">
        <v>1561</v>
      </c>
      <c r="I393" s="12"/>
      <c r="J393" s="13">
        <v>160374</v>
      </c>
      <c r="K393" s="2">
        <v>790</v>
      </c>
    </row>
    <row r="394" spans="1:11" ht="15" customHeight="1" x14ac:dyDescent="0.35">
      <c r="A394" s="160">
        <v>209390</v>
      </c>
      <c r="B394" s="161" t="s">
        <v>3152</v>
      </c>
      <c r="C394" s="160">
        <v>135616</v>
      </c>
      <c r="D394" s="161" t="s">
        <v>2740</v>
      </c>
      <c r="E394" s="162" t="s">
        <v>6415</v>
      </c>
      <c r="F394" s="161" t="s">
        <v>2725</v>
      </c>
      <c r="G394" s="4" t="s">
        <v>1439</v>
      </c>
      <c r="H394" s="161" t="s">
        <v>1561</v>
      </c>
      <c r="I394" s="12"/>
      <c r="J394" s="13">
        <v>160416</v>
      </c>
      <c r="K394" s="2">
        <v>568</v>
      </c>
    </row>
    <row r="395" spans="1:11" ht="15" customHeight="1" x14ac:dyDescent="0.35">
      <c r="A395" s="160">
        <v>209872</v>
      </c>
      <c r="B395" s="161" t="s">
        <v>1455</v>
      </c>
      <c r="C395" s="160">
        <v>135616</v>
      </c>
      <c r="D395" s="161" t="s">
        <v>2740</v>
      </c>
      <c r="E395" s="162" t="s">
        <v>6415</v>
      </c>
      <c r="F395" s="161" t="s">
        <v>2725</v>
      </c>
      <c r="G395" s="4" t="s">
        <v>1439</v>
      </c>
      <c r="H395" s="161" t="s">
        <v>1561</v>
      </c>
      <c r="I395" s="12"/>
      <c r="J395" s="13">
        <v>160453</v>
      </c>
      <c r="K395" s="2">
        <v>491</v>
      </c>
    </row>
    <row r="396" spans="1:11" ht="15" customHeight="1" x14ac:dyDescent="0.35">
      <c r="A396" s="160">
        <v>209046</v>
      </c>
      <c r="B396" s="161" t="s">
        <v>3150</v>
      </c>
      <c r="C396" s="160">
        <v>135616</v>
      </c>
      <c r="D396" s="161" t="s">
        <v>2740</v>
      </c>
      <c r="E396" s="162" t="s">
        <v>6415</v>
      </c>
      <c r="F396" s="161" t="s">
        <v>2725</v>
      </c>
      <c r="G396" s="4" t="s">
        <v>1439</v>
      </c>
      <c r="H396" s="161" t="s">
        <v>1561</v>
      </c>
      <c r="I396" s="12"/>
      <c r="J396" s="13">
        <v>160465</v>
      </c>
      <c r="K396" s="2">
        <v>196</v>
      </c>
    </row>
    <row r="397" spans="1:11" ht="15" customHeight="1" x14ac:dyDescent="0.35">
      <c r="A397" s="160">
        <v>1513416</v>
      </c>
      <c r="B397" s="161" t="s">
        <v>3156</v>
      </c>
      <c r="C397" s="160">
        <v>135628</v>
      </c>
      <c r="D397" s="161" t="s">
        <v>1529</v>
      </c>
      <c r="E397" s="162" t="s">
        <v>6415</v>
      </c>
      <c r="F397" s="161" t="s">
        <v>2725</v>
      </c>
      <c r="G397" s="4" t="s">
        <v>1439</v>
      </c>
      <c r="H397" s="161" t="s">
        <v>1561</v>
      </c>
      <c r="I397" s="12"/>
      <c r="J397" s="13">
        <v>160489</v>
      </c>
      <c r="K397" s="2">
        <v>229</v>
      </c>
    </row>
    <row r="398" spans="1:11" ht="15" customHeight="1" x14ac:dyDescent="0.35">
      <c r="A398" s="160">
        <v>1513457</v>
      </c>
      <c r="B398" s="161" t="s">
        <v>3157</v>
      </c>
      <c r="C398" s="160">
        <v>135628</v>
      </c>
      <c r="D398" s="161" t="s">
        <v>1529</v>
      </c>
      <c r="E398" s="162" t="s">
        <v>6415</v>
      </c>
      <c r="F398" s="161" t="s">
        <v>2725</v>
      </c>
      <c r="G398" s="4" t="s">
        <v>1439</v>
      </c>
      <c r="H398" s="161" t="s">
        <v>1561</v>
      </c>
      <c r="I398" s="12"/>
      <c r="J398" s="13">
        <v>160507</v>
      </c>
      <c r="K398" s="2">
        <v>190</v>
      </c>
    </row>
    <row r="399" spans="1:11" ht="15" customHeight="1" x14ac:dyDescent="0.35">
      <c r="A399" s="160">
        <v>1513908</v>
      </c>
      <c r="B399" s="161" t="s">
        <v>3159</v>
      </c>
      <c r="C399" s="160">
        <v>135628</v>
      </c>
      <c r="D399" s="161" t="s">
        <v>1529</v>
      </c>
      <c r="E399" s="162" t="s">
        <v>6415</v>
      </c>
      <c r="F399" s="161" t="s">
        <v>2725</v>
      </c>
      <c r="G399" s="4" t="s">
        <v>1439</v>
      </c>
      <c r="H399" s="161" t="s">
        <v>1561</v>
      </c>
      <c r="I399" s="12"/>
      <c r="J399" s="13">
        <v>160519</v>
      </c>
      <c r="K399" s="2">
        <v>309</v>
      </c>
    </row>
    <row r="400" spans="1:11" ht="15" customHeight="1" x14ac:dyDescent="0.35">
      <c r="A400" s="160">
        <v>1513464</v>
      </c>
      <c r="B400" s="161" t="s">
        <v>3158</v>
      </c>
      <c r="C400" s="160">
        <v>135628</v>
      </c>
      <c r="D400" s="161" t="s">
        <v>1529</v>
      </c>
      <c r="E400" s="162" t="s">
        <v>6415</v>
      </c>
      <c r="F400" s="161" t="s">
        <v>2725</v>
      </c>
      <c r="G400" s="4" t="s">
        <v>1439</v>
      </c>
      <c r="H400" s="161" t="s">
        <v>1561</v>
      </c>
      <c r="I400" s="12"/>
      <c r="J400" s="13">
        <v>160520</v>
      </c>
      <c r="K400" s="2">
        <v>579</v>
      </c>
    </row>
    <row r="401" spans="1:11" ht="15" customHeight="1" x14ac:dyDescent="0.35">
      <c r="A401" s="160">
        <v>1513632</v>
      </c>
      <c r="B401" s="161" t="s">
        <v>1530</v>
      </c>
      <c r="C401" s="160">
        <v>135628</v>
      </c>
      <c r="D401" s="161" t="s">
        <v>1529</v>
      </c>
      <c r="E401" s="162" t="s">
        <v>6415</v>
      </c>
      <c r="F401" s="161" t="s">
        <v>2725</v>
      </c>
      <c r="G401" s="4" t="s">
        <v>1439</v>
      </c>
      <c r="H401" s="161" t="s">
        <v>1561</v>
      </c>
      <c r="I401" s="12"/>
      <c r="J401" s="13">
        <v>160532</v>
      </c>
      <c r="K401" s="2">
        <v>196</v>
      </c>
    </row>
    <row r="402" spans="1:11" ht="15" customHeight="1" x14ac:dyDescent="0.35">
      <c r="A402" s="160">
        <v>1210789</v>
      </c>
      <c r="B402" s="161" t="s">
        <v>1514</v>
      </c>
      <c r="C402" s="160">
        <v>135641</v>
      </c>
      <c r="D402" s="161" t="s">
        <v>1513</v>
      </c>
      <c r="E402" s="162" t="s">
        <v>6415</v>
      </c>
      <c r="F402" s="161" t="s">
        <v>2725</v>
      </c>
      <c r="G402" s="4" t="s">
        <v>1441</v>
      </c>
      <c r="H402" s="161" t="s">
        <v>1561</v>
      </c>
      <c r="I402" s="12"/>
      <c r="J402" s="13">
        <v>160544</v>
      </c>
      <c r="K402" s="2">
        <v>135</v>
      </c>
    </row>
    <row r="403" spans="1:11" ht="15" customHeight="1" x14ac:dyDescent="0.35">
      <c r="A403" s="160">
        <v>1210943</v>
      </c>
      <c r="B403" s="161" t="s">
        <v>2790</v>
      </c>
      <c r="C403" s="160">
        <v>135641</v>
      </c>
      <c r="D403" s="161" t="s">
        <v>1513</v>
      </c>
      <c r="E403" s="162" t="s">
        <v>6415</v>
      </c>
      <c r="F403" s="161" t="s">
        <v>2725</v>
      </c>
      <c r="G403" s="4" t="s">
        <v>1441</v>
      </c>
      <c r="H403" s="161" t="s">
        <v>1561</v>
      </c>
      <c r="I403" s="12"/>
      <c r="J403" s="13">
        <v>160556</v>
      </c>
      <c r="K403" s="2">
        <v>934</v>
      </c>
    </row>
    <row r="404" spans="1:11" ht="15" customHeight="1" x14ac:dyDescent="0.35">
      <c r="A404" s="160">
        <v>1213014</v>
      </c>
      <c r="B404" s="161" t="s">
        <v>3160</v>
      </c>
      <c r="C404" s="160">
        <v>135653</v>
      </c>
      <c r="D404" s="161" t="s">
        <v>1520</v>
      </c>
      <c r="E404" s="162" t="s">
        <v>6415</v>
      </c>
      <c r="F404" s="161" t="s">
        <v>2725</v>
      </c>
      <c r="G404" s="4" t="s">
        <v>1441</v>
      </c>
      <c r="H404" s="161" t="s">
        <v>1561</v>
      </c>
      <c r="I404" s="12"/>
      <c r="J404" s="13">
        <v>160568</v>
      </c>
      <c r="K404" s="2">
        <v>2272</v>
      </c>
    </row>
    <row r="405" spans="1:11" ht="15" customHeight="1" x14ac:dyDescent="0.35">
      <c r="A405" s="160">
        <v>1213327</v>
      </c>
      <c r="B405" s="161" t="s">
        <v>3163</v>
      </c>
      <c r="C405" s="160">
        <v>135653</v>
      </c>
      <c r="D405" s="161" t="s">
        <v>1520</v>
      </c>
      <c r="E405" s="162" t="s">
        <v>6415</v>
      </c>
      <c r="F405" s="161" t="s">
        <v>2725</v>
      </c>
      <c r="G405" s="4" t="s">
        <v>1441</v>
      </c>
      <c r="H405" s="161" t="s">
        <v>1561</v>
      </c>
      <c r="I405" s="12"/>
      <c r="J405" s="13">
        <v>160581</v>
      </c>
      <c r="K405" s="2">
        <v>223</v>
      </c>
    </row>
    <row r="406" spans="1:11" ht="15" customHeight="1" x14ac:dyDescent="0.35">
      <c r="A406" s="160">
        <v>1213571</v>
      </c>
      <c r="B406" s="161" t="s">
        <v>3166</v>
      </c>
      <c r="C406" s="160">
        <v>135653</v>
      </c>
      <c r="D406" s="161" t="s">
        <v>1520</v>
      </c>
      <c r="E406" s="162" t="s">
        <v>6415</v>
      </c>
      <c r="F406" s="161" t="s">
        <v>2725</v>
      </c>
      <c r="G406" s="4" t="s">
        <v>1441</v>
      </c>
      <c r="H406" s="161" t="s">
        <v>1561</v>
      </c>
      <c r="I406" s="12"/>
      <c r="J406" s="13">
        <v>160593</v>
      </c>
      <c r="K406" s="2">
        <v>351</v>
      </c>
    </row>
    <row r="407" spans="1:11" ht="15" customHeight="1" x14ac:dyDescent="0.35">
      <c r="A407" s="160">
        <v>1213330</v>
      </c>
      <c r="B407" s="161" t="s">
        <v>3164</v>
      </c>
      <c r="C407" s="160">
        <v>135653</v>
      </c>
      <c r="D407" s="161" t="s">
        <v>1520</v>
      </c>
      <c r="E407" s="162" t="s">
        <v>6415</v>
      </c>
      <c r="F407" s="161" t="s">
        <v>2725</v>
      </c>
      <c r="G407" s="4" t="s">
        <v>1441</v>
      </c>
      <c r="H407" s="161" t="s">
        <v>1561</v>
      </c>
      <c r="I407" s="12"/>
      <c r="J407" s="13">
        <v>160623</v>
      </c>
      <c r="K407" s="2">
        <v>365</v>
      </c>
    </row>
    <row r="408" spans="1:11" ht="15" customHeight="1" x14ac:dyDescent="0.35">
      <c r="A408" s="160">
        <v>1213553</v>
      </c>
      <c r="B408" s="161" t="s">
        <v>3165</v>
      </c>
      <c r="C408" s="160">
        <v>135653</v>
      </c>
      <c r="D408" s="161" t="s">
        <v>1520</v>
      </c>
      <c r="E408" s="162" t="s">
        <v>6415</v>
      </c>
      <c r="F408" s="161" t="s">
        <v>2725</v>
      </c>
      <c r="G408" s="4" t="s">
        <v>1441</v>
      </c>
      <c r="H408" s="161" t="s">
        <v>1561</v>
      </c>
      <c r="I408" s="12"/>
      <c r="J408" s="13">
        <v>160635</v>
      </c>
      <c r="K408" s="2">
        <v>1318</v>
      </c>
    </row>
    <row r="409" spans="1:11" ht="15" customHeight="1" x14ac:dyDescent="0.35">
      <c r="A409" s="160">
        <v>1213165</v>
      </c>
      <c r="B409" s="161" t="s">
        <v>3161</v>
      </c>
      <c r="C409" s="160">
        <v>135653</v>
      </c>
      <c r="D409" s="161" t="s">
        <v>1520</v>
      </c>
      <c r="E409" s="162" t="s">
        <v>6415</v>
      </c>
      <c r="F409" s="161" t="s">
        <v>2725</v>
      </c>
      <c r="G409" s="4" t="s">
        <v>1441</v>
      </c>
      <c r="H409" s="161" t="s">
        <v>1561</v>
      </c>
      <c r="I409" s="12"/>
      <c r="J409" s="13">
        <v>160659</v>
      </c>
      <c r="K409" s="2">
        <v>166</v>
      </c>
    </row>
    <row r="410" spans="1:11" ht="15" customHeight="1" x14ac:dyDescent="0.35">
      <c r="A410" s="160">
        <v>1213757</v>
      </c>
      <c r="B410" s="161" t="s">
        <v>1521</v>
      </c>
      <c r="C410" s="160">
        <v>135653</v>
      </c>
      <c r="D410" s="161" t="s">
        <v>1520</v>
      </c>
      <c r="E410" s="162" t="s">
        <v>6415</v>
      </c>
      <c r="F410" s="161" t="s">
        <v>2725</v>
      </c>
      <c r="G410" s="4" t="s">
        <v>1441</v>
      </c>
      <c r="H410" s="161" t="s">
        <v>1561</v>
      </c>
      <c r="I410" s="12"/>
      <c r="J410" s="13">
        <v>160660</v>
      </c>
      <c r="K410" s="2">
        <v>477</v>
      </c>
    </row>
    <row r="411" spans="1:11" ht="15" customHeight="1" x14ac:dyDescent="0.35">
      <c r="A411" s="160">
        <v>1213106</v>
      </c>
      <c r="B411" s="161" t="s">
        <v>1522</v>
      </c>
      <c r="C411" s="160">
        <v>135653</v>
      </c>
      <c r="D411" s="161" t="s">
        <v>1520</v>
      </c>
      <c r="E411" s="162" t="s">
        <v>6415</v>
      </c>
      <c r="F411" s="161" t="s">
        <v>2725</v>
      </c>
      <c r="G411" s="4" t="s">
        <v>1441</v>
      </c>
      <c r="H411" s="161" t="s">
        <v>1561</v>
      </c>
      <c r="I411" s="12"/>
      <c r="J411" s="13">
        <v>160672</v>
      </c>
      <c r="K411" s="2">
        <v>1733</v>
      </c>
    </row>
    <row r="412" spans="1:11" ht="15" customHeight="1" x14ac:dyDescent="0.35">
      <c r="A412" s="160">
        <v>1213264</v>
      </c>
      <c r="B412" s="161" t="s">
        <v>3162</v>
      </c>
      <c r="C412" s="160">
        <v>135653</v>
      </c>
      <c r="D412" s="161" t="s">
        <v>1520</v>
      </c>
      <c r="E412" s="162" t="s">
        <v>6415</v>
      </c>
      <c r="F412" s="161" t="s">
        <v>2725</v>
      </c>
      <c r="G412" s="4" t="s">
        <v>1441</v>
      </c>
      <c r="H412" s="161" t="s">
        <v>1561</v>
      </c>
      <c r="I412" s="12"/>
      <c r="J412" s="13">
        <v>160702</v>
      </c>
      <c r="K412" s="2">
        <v>372</v>
      </c>
    </row>
    <row r="413" spans="1:11" ht="15" customHeight="1" x14ac:dyDescent="0.35">
      <c r="A413" s="160">
        <v>1213791</v>
      </c>
      <c r="B413" s="161" t="s">
        <v>1523</v>
      </c>
      <c r="C413" s="160">
        <v>135653</v>
      </c>
      <c r="D413" s="161" t="s">
        <v>1520</v>
      </c>
      <c r="E413" s="162" t="s">
        <v>6415</v>
      </c>
      <c r="F413" s="161" t="s">
        <v>2725</v>
      </c>
      <c r="G413" s="4" t="s">
        <v>1441</v>
      </c>
      <c r="H413" s="161" t="s">
        <v>1561</v>
      </c>
      <c r="I413" s="12"/>
      <c r="J413" s="13">
        <v>160714</v>
      </c>
      <c r="K413" s="2">
        <v>313</v>
      </c>
    </row>
    <row r="414" spans="1:11" ht="15" customHeight="1" x14ac:dyDescent="0.35">
      <c r="A414" s="160">
        <v>801667</v>
      </c>
      <c r="B414" s="161" t="s">
        <v>549</v>
      </c>
      <c r="C414" s="160">
        <v>145014</v>
      </c>
      <c r="D414" s="161" t="s">
        <v>548</v>
      </c>
      <c r="E414" s="162" t="s">
        <v>6415</v>
      </c>
      <c r="F414" s="161" t="s">
        <v>534</v>
      </c>
      <c r="G414" s="161" t="s">
        <v>534</v>
      </c>
      <c r="H414" s="161" t="s">
        <v>1561</v>
      </c>
      <c r="I414" s="12"/>
      <c r="J414" s="13">
        <v>160763</v>
      </c>
      <c r="K414" s="2">
        <v>631</v>
      </c>
    </row>
    <row r="415" spans="1:11" ht="15" customHeight="1" x14ac:dyDescent="0.35">
      <c r="A415" s="160">
        <v>801001</v>
      </c>
      <c r="B415" s="161" t="s">
        <v>550</v>
      </c>
      <c r="C415" s="160">
        <v>145014</v>
      </c>
      <c r="D415" s="161" t="s">
        <v>548</v>
      </c>
      <c r="E415" s="162" t="s">
        <v>6415</v>
      </c>
      <c r="F415" s="161" t="s">
        <v>534</v>
      </c>
      <c r="G415" s="161" t="s">
        <v>534</v>
      </c>
      <c r="H415" s="161" t="s">
        <v>1561</v>
      </c>
      <c r="I415" s="12"/>
      <c r="J415" s="13">
        <v>160787</v>
      </c>
      <c r="K415" s="2">
        <v>182</v>
      </c>
    </row>
    <row r="416" spans="1:11" ht="15" customHeight="1" x14ac:dyDescent="0.35">
      <c r="A416" s="160">
        <v>801675</v>
      </c>
      <c r="B416" s="161" t="s">
        <v>3169</v>
      </c>
      <c r="C416" s="160">
        <v>145014</v>
      </c>
      <c r="D416" s="161" t="s">
        <v>548</v>
      </c>
      <c r="E416" s="162" t="s">
        <v>6415</v>
      </c>
      <c r="F416" s="161" t="s">
        <v>534</v>
      </c>
      <c r="G416" s="161" t="s">
        <v>534</v>
      </c>
      <c r="H416" s="161" t="s">
        <v>1561</v>
      </c>
      <c r="I416" s="12"/>
      <c r="J416" s="13">
        <v>160799</v>
      </c>
      <c r="K416" s="2">
        <v>479</v>
      </c>
    </row>
    <row r="417" spans="1:11" ht="15" customHeight="1" x14ac:dyDescent="0.35">
      <c r="A417" s="160">
        <v>801541</v>
      </c>
      <c r="B417" s="161" t="s">
        <v>3168</v>
      </c>
      <c r="C417" s="160">
        <v>145014</v>
      </c>
      <c r="D417" s="161" t="s">
        <v>548</v>
      </c>
      <c r="E417" s="162" t="s">
        <v>6415</v>
      </c>
      <c r="F417" s="161" t="s">
        <v>534</v>
      </c>
      <c r="G417" s="161" t="s">
        <v>534</v>
      </c>
      <c r="H417" s="161" t="s">
        <v>1561</v>
      </c>
      <c r="I417" s="12"/>
      <c r="J417" s="13">
        <v>160805</v>
      </c>
      <c r="K417" s="2">
        <v>474</v>
      </c>
    </row>
    <row r="418" spans="1:11" ht="15" customHeight="1" x14ac:dyDescent="0.35">
      <c r="A418" s="160">
        <v>801291</v>
      </c>
      <c r="B418" s="161" t="s">
        <v>3167</v>
      </c>
      <c r="C418" s="160">
        <v>145014</v>
      </c>
      <c r="D418" s="161" t="s">
        <v>548</v>
      </c>
      <c r="E418" s="162" t="s">
        <v>6415</v>
      </c>
      <c r="F418" s="161" t="s">
        <v>534</v>
      </c>
      <c r="G418" s="161" t="s">
        <v>534</v>
      </c>
      <c r="H418" s="161" t="s">
        <v>1561</v>
      </c>
      <c r="I418" s="12"/>
      <c r="J418" s="13">
        <v>160829</v>
      </c>
      <c r="K418" s="2">
        <v>971</v>
      </c>
    </row>
    <row r="419" spans="1:11" ht="15" customHeight="1" x14ac:dyDescent="0.35">
      <c r="A419" s="160">
        <v>801853</v>
      </c>
      <c r="B419" s="161" t="s">
        <v>551</v>
      </c>
      <c r="C419" s="160">
        <v>145014</v>
      </c>
      <c r="D419" s="161" t="s">
        <v>548</v>
      </c>
      <c r="E419" s="162" t="s">
        <v>6415</v>
      </c>
      <c r="F419" s="161" t="s">
        <v>534</v>
      </c>
      <c r="G419" s="161" t="s">
        <v>534</v>
      </c>
      <c r="H419" s="161" t="s">
        <v>1561</v>
      </c>
      <c r="I419" s="12"/>
      <c r="J419" s="13">
        <v>160842</v>
      </c>
      <c r="K419" s="2">
        <v>326</v>
      </c>
    </row>
    <row r="420" spans="1:11" ht="15" customHeight="1" x14ac:dyDescent="0.35">
      <c r="A420" s="160">
        <v>801797</v>
      </c>
      <c r="B420" s="161" t="s">
        <v>3172</v>
      </c>
      <c r="C420" s="160">
        <v>145026</v>
      </c>
      <c r="D420" s="161" t="s">
        <v>560</v>
      </c>
      <c r="E420" s="162" t="s">
        <v>6415</v>
      </c>
      <c r="F420" s="161" t="s">
        <v>534</v>
      </c>
      <c r="G420" s="161" t="s">
        <v>534</v>
      </c>
      <c r="H420" s="161" t="s">
        <v>1561</v>
      </c>
      <c r="I420" s="12"/>
      <c r="J420" s="13">
        <v>160854</v>
      </c>
      <c r="K420" s="2">
        <v>394</v>
      </c>
    </row>
    <row r="421" spans="1:11" ht="15" customHeight="1" x14ac:dyDescent="0.35">
      <c r="A421" s="160">
        <v>801596</v>
      </c>
      <c r="B421" s="161" t="s">
        <v>561</v>
      </c>
      <c r="C421" s="160">
        <v>145026</v>
      </c>
      <c r="D421" s="161" t="s">
        <v>560</v>
      </c>
      <c r="E421" s="162" t="s">
        <v>6415</v>
      </c>
      <c r="F421" s="161" t="s">
        <v>534</v>
      </c>
      <c r="G421" s="161" t="s">
        <v>534</v>
      </c>
      <c r="H421" s="161" t="s">
        <v>1561</v>
      </c>
      <c r="I421" s="12"/>
      <c r="J421" s="13">
        <v>160866</v>
      </c>
      <c r="K421" s="2">
        <v>470</v>
      </c>
    </row>
    <row r="422" spans="1:11" ht="15" customHeight="1" x14ac:dyDescent="0.35">
      <c r="A422" s="160">
        <v>801931</v>
      </c>
      <c r="B422" s="161" t="s">
        <v>3173</v>
      </c>
      <c r="C422" s="160">
        <v>145026</v>
      </c>
      <c r="D422" s="161" t="s">
        <v>560</v>
      </c>
      <c r="E422" s="162" t="s">
        <v>6415</v>
      </c>
      <c r="F422" s="161" t="s">
        <v>534</v>
      </c>
      <c r="G422" s="161" t="s">
        <v>534</v>
      </c>
      <c r="H422" s="161" t="s">
        <v>1561</v>
      </c>
      <c r="I422" s="12"/>
      <c r="J422" s="13">
        <v>160908</v>
      </c>
      <c r="K422" s="2">
        <v>761</v>
      </c>
    </row>
    <row r="423" spans="1:11" ht="15" customHeight="1" x14ac:dyDescent="0.35">
      <c r="A423" s="160">
        <v>801584</v>
      </c>
      <c r="B423" s="161" t="s">
        <v>3171</v>
      </c>
      <c r="C423" s="160">
        <v>145026</v>
      </c>
      <c r="D423" s="161" t="s">
        <v>560</v>
      </c>
      <c r="E423" s="162" t="s">
        <v>6415</v>
      </c>
      <c r="F423" s="161" t="s">
        <v>534</v>
      </c>
      <c r="G423" s="161" t="s">
        <v>534</v>
      </c>
      <c r="H423" s="161" t="s">
        <v>1561</v>
      </c>
      <c r="I423" s="12"/>
      <c r="J423" s="13">
        <v>160910</v>
      </c>
      <c r="K423" s="2">
        <v>2106</v>
      </c>
    </row>
    <row r="424" spans="1:11" ht="15" customHeight="1" x14ac:dyDescent="0.35">
      <c r="A424" s="160">
        <v>801888</v>
      </c>
      <c r="B424" s="161" t="s">
        <v>562</v>
      </c>
      <c r="C424" s="160">
        <v>145026</v>
      </c>
      <c r="D424" s="161" t="s">
        <v>560</v>
      </c>
      <c r="E424" s="162" t="s">
        <v>6415</v>
      </c>
      <c r="F424" s="161" t="s">
        <v>534</v>
      </c>
      <c r="G424" s="161" t="s">
        <v>534</v>
      </c>
      <c r="H424" s="161" t="s">
        <v>1561</v>
      </c>
      <c r="I424" s="12"/>
      <c r="J424" s="13">
        <v>160933</v>
      </c>
      <c r="K424" s="2">
        <v>1576</v>
      </c>
    </row>
    <row r="425" spans="1:11" ht="15" customHeight="1" x14ac:dyDescent="0.35">
      <c r="A425" s="160">
        <v>801472</v>
      </c>
      <c r="B425" s="161" t="s">
        <v>3170</v>
      </c>
      <c r="C425" s="160">
        <v>145026</v>
      </c>
      <c r="D425" s="161" t="s">
        <v>560</v>
      </c>
      <c r="E425" s="162" t="s">
        <v>6415</v>
      </c>
      <c r="F425" s="161" t="s">
        <v>534</v>
      </c>
      <c r="G425" s="161" t="s">
        <v>534</v>
      </c>
      <c r="H425" s="161" t="s">
        <v>1561</v>
      </c>
      <c r="I425" s="12"/>
      <c r="J425" s="13">
        <v>160945</v>
      </c>
      <c r="K425" s="2">
        <v>1538</v>
      </c>
    </row>
    <row r="426" spans="1:11" ht="15" customHeight="1" x14ac:dyDescent="0.35">
      <c r="A426" s="160">
        <v>801532</v>
      </c>
      <c r="B426" s="161" t="s">
        <v>563</v>
      </c>
      <c r="C426" s="160">
        <v>145026</v>
      </c>
      <c r="D426" s="161" t="s">
        <v>560</v>
      </c>
      <c r="E426" s="162" t="s">
        <v>6415</v>
      </c>
      <c r="F426" s="161" t="s">
        <v>534</v>
      </c>
      <c r="G426" s="161" t="s">
        <v>534</v>
      </c>
      <c r="H426" s="161" t="s">
        <v>1561</v>
      </c>
      <c r="I426" s="12"/>
      <c r="J426" s="13">
        <v>160957</v>
      </c>
      <c r="K426" s="2">
        <v>2417</v>
      </c>
    </row>
    <row r="427" spans="1:11" ht="15" customHeight="1" x14ac:dyDescent="0.35">
      <c r="A427" s="160">
        <v>803655</v>
      </c>
      <c r="B427" s="161" t="s">
        <v>3174</v>
      </c>
      <c r="C427" s="160">
        <v>145051</v>
      </c>
      <c r="D427" s="161" t="s">
        <v>632</v>
      </c>
      <c r="E427" s="162" t="s">
        <v>6415</v>
      </c>
      <c r="F427" s="161" t="s">
        <v>534</v>
      </c>
      <c r="G427" s="161" t="s">
        <v>534</v>
      </c>
      <c r="H427" s="161" t="s">
        <v>1561</v>
      </c>
      <c r="I427" s="12"/>
      <c r="J427" s="13">
        <v>160970</v>
      </c>
      <c r="K427" s="2">
        <v>483</v>
      </c>
    </row>
    <row r="428" spans="1:11" ht="15" customHeight="1" x14ac:dyDescent="0.35">
      <c r="A428" s="160">
        <v>803952</v>
      </c>
      <c r="B428" s="161" t="s">
        <v>3175</v>
      </c>
      <c r="C428" s="160">
        <v>145051</v>
      </c>
      <c r="D428" s="161" t="s">
        <v>632</v>
      </c>
      <c r="E428" s="162" t="s">
        <v>6415</v>
      </c>
      <c r="F428" s="161" t="s">
        <v>534</v>
      </c>
      <c r="G428" s="161" t="s">
        <v>534</v>
      </c>
      <c r="H428" s="161" t="s">
        <v>1561</v>
      </c>
      <c r="I428" s="12"/>
      <c r="J428" s="13">
        <v>160982</v>
      </c>
      <c r="K428" s="2">
        <v>1494</v>
      </c>
    </row>
    <row r="429" spans="1:11" ht="15" customHeight="1" x14ac:dyDescent="0.35">
      <c r="A429" s="160">
        <v>803258</v>
      </c>
      <c r="B429" s="161" t="s">
        <v>633</v>
      </c>
      <c r="C429" s="160">
        <v>145051</v>
      </c>
      <c r="D429" s="161" t="s">
        <v>632</v>
      </c>
      <c r="E429" s="162" t="s">
        <v>6415</v>
      </c>
      <c r="F429" s="161" t="s">
        <v>534</v>
      </c>
      <c r="G429" s="161" t="s">
        <v>534</v>
      </c>
      <c r="H429" s="161" t="s">
        <v>1561</v>
      </c>
      <c r="I429" s="12"/>
      <c r="J429" s="13">
        <v>160994</v>
      </c>
      <c r="K429" s="2">
        <v>1298</v>
      </c>
    </row>
    <row r="430" spans="1:11" ht="15" customHeight="1" x14ac:dyDescent="0.35">
      <c r="A430" s="160">
        <v>804817</v>
      </c>
      <c r="B430" s="161" t="s">
        <v>3178</v>
      </c>
      <c r="C430" s="160">
        <v>145063</v>
      </c>
      <c r="D430" s="161" t="s">
        <v>558</v>
      </c>
      <c r="E430" s="162" t="s">
        <v>6415</v>
      </c>
      <c r="F430" s="161" t="s">
        <v>534</v>
      </c>
      <c r="G430" s="161" t="s">
        <v>534</v>
      </c>
      <c r="H430" s="161" t="s">
        <v>1561</v>
      </c>
      <c r="I430" s="12"/>
      <c r="J430" s="13">
        <v>161007</v>
      </c>
      <c r="K430" s="2">
        <v>1352</v>
      </c>
    </row>
    <row r="431" spans="1:11" ht="15" customHeight="1" x14ac:dyDescent="0.35">
      <c r="A431" s="160">
        <v>804973</v>
      </c>
      <c r="B431" s="161" t="s">
        <v>559</v>
      </c>
      <c r="C431" s="160">
        <v>145063</v>
      </c>
      <c r="D431" s="161" t="s">
        <v>558</v>
      </c>
      <c r="E431" s="162" t="s">
        <v>6415</v>
      </c>
      <c r="F431" s="161" t="s">
        <v>534</v>
      </c>
      <c r="G431" s="161" t="s">
        <v>534</v>
      </c>
      <c r="H431" s="161" t="s">
        <v>1561</v>
      </c>
      <c r="I431" s="12"/>
      <c r="J431" s="13">
        <v>161020</v>
      </c>
      <c r="K431" s="2">
        <v>818</v>
      </c>
    </row>
    <row r="432" spans="1:11" ht="15" customHeight="1" x14ac:dyDescent="0.35">
      <c r="A432" s="160">
        <v>804372</v>
      </c>
      <c r="B432" s="161" t="s">
        <v>3176</v>
      </c>
      <c r="C432" s="160">
        <v>145063</v>
      </c>
      <c r="D432" s="161" t="s">
        <v>558</v>
      </c>
      <c r="E432" s="162" t="s">
        <v>6415</v>
      </c>
      <c r="F432" s="161" t="s">
        <v>534</v>
      </c>
      <c r="G432" s="161" t="s">
        <v>534</v>
      </c>
      <c r="H432" s="161" t="s">
        <v>1561</v>
      </c>
      <c r="I432" s="12"/>
      <c r="J432" s="13">
        <v>161056</v>
      </c>
      <c r="K432" s="2">
        <v>1749</v>
      </c>
    </row>
    <row r="433" spans="1:11" ht="15" customHeight="1" x14ac:dyDescent="0.35">
      <c r="A433" s="160">
        <v>804643</v>
      </c>
      <c r="B433" s="161" t="s">
        <v>3177</v>
      </c>
      <c r="C433" s="160">
        <v>145063</v>
      </c>
      <c r="D433" s="161" t="s">
        <v>558</v>
      </c>
      <c r="E433" s="162" t="s">
        <v>6415</v>
      </c>
      <c r="F433" s="161" t="s">
        <v>534</v>
      </c>
      <c r="G433" s="161" t="s">
        <v>534</v>
      </c>
      <c r="H433" s="161" t="s">
        <v>1561</v>
      </c>
      <c r="I433" s="12"/>
      <c r="J433" s="13">
        <v>161068</v>
      </c>
      <c r="K433" s="2">
        <v>867</v>
      </c>
    </row>
    <row r="434" spans="1:11" ht="15" customHeight="1" x14ac:dyDescent="0.35">
      <c r="A434" s="160">
        <v>805009</v>
      </c>
      <c r="B434" s="161" t="s">
        <v>537</v>
      </c>
      <c r="C434" s="160">
        <v>145087</v>
      </c>
      <c r="D434" s="161" t="s">
        <v>536</v>
      </c>
      <c r="E434" s="162" t="s">
        <v>6415</v>
      </c>
      <c r="F434" s="161" t="s">
        <v>534</v>
      </c>
      <c r="G434" s="161" t="s">
        <v>534</v>
      </c>
      <c r="H434" s="161" t="s">
        <v>1561</v>
      </c>
      <c r="I434" s="12"/>
      <c r="J434" s="13">
        <v>161070</v>
      </c>
      <c r="K434" s="2">
        <v>1504</v>
      </c>
    </row>
    <row r="435" spans="1:11" ht="15" customHeight="1" x14ac:dyDescent="0.35">
      <c r="A435" s="160">
        <v>805232</v>
      </c>
      <c r="B435" s="161" t="s">
        <v>3179</v>
      </c>
      <c r="C435" s="160">
        <v>145087</v>
      </c>
      <c r="D435" s="161" t="s">
        <v>536</v>
      </c>
      <c r="E435" s="162" t="s">
        <v>6415</v>
      </c>
      <c r="F435" s="161" t="s">
        <v>534</v>
      </c>
      <c r="G435" s="161" t="s">
        <v>534</v>
      </c>
      <c r="H435" s="161" t="s">
        <v>1561</v>
      </c>
      <c r="I435" s="12"/>
      <c r="J435" s="13">
        <v>161100</v>
      </c>
      <c r="K435" s="2">
        <v>419</v>
      </c>
    </row>
    <row r="436" spans="1:11" ht="15" customHeight="1" x14ac:dyDescent="0.35">
      <c r="A436" s="160">
        <v>805442</v>
      </c>
      <c r="B436" s="161" t="s">
        <v>3180</v>
      </c>
      <c r="C436" s="160">
        <v>145087</v>
      </c>
      <c r="D436" s="161" t="s">
        <v>536</v>
      </c>
      <c r="E436" s="162" t="s">
        <v>6415</v>
      </c>
      <c r="F436" s="161" t="s">
        <v>534</v>
      </c>
      <c r="G436" s="161" t="s">
        <v>534</v>
      </c>
      <c r="H436" s="161" t="s">
        <v>1561</v>
      </c>
      <c r="I436" s="12"/>
      <c r="J436" s="13">
        <v>161111</v>
      </c>
      <c r="K436" s="2">
        <v>844</v>
      </c>
    </row>
    <row r="437" spans="1:11" ht="15" customHeight="1" x14ac:dyDescent="0.35">
      <c r="A437" s="160">
        <v>805098</v>
      </c>
      <c r="B437" s="161" t="s">
        <v>3181</v>
      </c>
      <c r="C437" s="160">
        <v>145099</v>
      </c>
      <c r="D437" s="161" t="s">
        <v>599</v>
      </c>
      <c r="E437" s="162" t="s">
        <v>6415</v>
      </c>
      <c r="F437" s="161" t="s">
        <v>534</v>
      </c>
      <c r="G437" s="161" t="s">
        <v>534</v>
      </c>
      <c r="H437" s="161" t="s">
        <v>1561</v>
      </c>
      <c r="I437" s="12"/>
      <c r="J437" s="13">
        <v>161123</v>
      </c>
      <c r="K437" s="2">
        <v>696</v>
      </c>
    </row>
    <row r="438" spans="1:11" ht="15" customHeight="1" x14ac:dyDescent="0.35">
      <c r="A438" s="160">
        <v>805687</v>
      </c>
      <c r="B438" s="161" t="s">
        <v>3182</v>
      </c>
      <c r="C438" s="160">
        <v>145099</v>
      </c>
      <c r="D438" s="161" t="s">
        <v>599</v>
      </c>
      <c r="E438" s="162" t="s">
        <v>6415</v>
      </c>
      <c r="F438" s="161" t="s">
        <v>534</v>
      </c>
      <c r="G438" s="161" t="s">
        <v>534</v>
      </c>
      <c r="H438" s="161" t="s">
        <v>1561</v>
      </c>
      <c r="I438" s="12"/>
      <c r="J438" s="13">
        <v>161135</v>
      </c>
      <c r="K438" s="2">
        <v>1584</v>
      </c>
    </row>
    <row r="439" spans="1:11" ht="15" customHeight="1" x14ac:dyDescent="0.35">
      <c r="A439" s="160">
        <v>805887</v>
      </c>
      <c r="B439" s="161" t="s">
        <v>3183</v>
      </c>
      <c r="C439" s="160">
        <v>145099</v>
      </c>
      <c r="D439" s="161" t="s">
        <v>599</v>
      </c>
      <c r="E439" s="162" t="s">
        <v>6415</v>
      </c>
      <c r="F439" s="161" t="s">
        <v>534</v>
      </c>
      <c r="G439" s="161" t="s">
        <v>534</v>
      </c>
      <c r="H439" s="161" t="s">
        <v>1561</v>
      </c>
      <c r="I439" s="12"/>
      <c r="J439" s="13">
        <v>161159</v>
      </c>
      <c r="K439" s="2">
        <v>703</v>
      </c>
    </row>
    <row r="440" spans="1:11" ht="15" customHeight="1" x14ac:dyDescent="0.35">
      <c r="A440" s="160">
        <v>805585</v>
      </c>
      <c r="B440" s="161" t="s">
        <v>600</v>
      </c>
      <c r="C440" s="160">
        <v>145099</v>
      </c>
      <c r="D440" s="161" t="s">
        <v>599</v>
      </c>
      <c r="E440" s="162" t="s">
        <v>6415</v>
      </c>
      <c r="F440" s="161" t="s">
        <v>534</v>
      </c>
      <c r="G440" s="161" t="s">
        <v>534</v>
      </c>
      <c r="H440" s="161" t="s">
        <v>1561</v>
      </c>
      <c r="I440" s="12"/>
      <c r="J440" s="13">
        <v>161184</v>
      </c>
      <c r="K440" s="2">
        <v>214</v>
      </c>
    </row>
    <row r="441" spans="1:11" ht="15" customHeight="1" x14ac:dyDescent="0.35">
      <c r="A441" s="160">
        <v>805548</v>
      </c>
      <c r="B441" s="161" t="s">
        <v>601</v>
      </c>
      <c r="C441" s="160">
        <v>145099</v>
      </c>
      <c r="D441" s="161" t="s">
        <v>599</v>
      </c>
      <c r="E441" s="162" t="s">
        <v>6415</v>
      </c>
      <c r="F441" s="161" t="s">
        <v>534</v>
      </c>
      <c r="G441" s="161" t="s">
        <v>534</v>
      </c>
      <c r="H441" s="161" t="s">
        <v>1561</v>
      </c>
      <c r="I441" s="12"/>
      <c r="J441" s="13">
        <v>161196</v>
      </c>
      <c r="K441" s="2">
        <v>1257</v>
      </c>
    </row>
    <row r="442" spans="1:11" ht="15" customHeight="1" x14ac:dyDescent="0.35">
      <c r="A442" s="160">
        <v>805467</v>
      </c>
      <c r="B442" s="161" t="s">
        <v>3184</v>
      </c>
      <c r="C442" s="160">
        <v>145105</v>
      </c>
      <c r="D442" s="161" t="s">
        <v>566</v>
      </c>
      <c r="E442" s="162" t="s">
        <v>6415</v>
      </c>
      <c r="F442" s="161" t="s">
        <v>534</v>
      </c>
      <c r="G442" s="161" t="s">
        <v>534</v>
      </c>
      <c r="H442" s="161" t="s">
        <v>1561</v>
      </c>
      <c r="I442" s="12"/>
      <c r="J442" s="13">
        <v>161214</v>
      </c>
      <c r="K442" s="2">
        <v>244</v>
      </c>
    </row>
    <row r="443" spans="1:11" ht="15" customHeight="1" x14ac:dyDescent="0.35">
      <c r="A443" s="160">
        <v>805473</v>
      </c>
      <c r="B443" s="161" t="s">
        <v>567</v>
      </c>
      <c r="C443" s="160">
        <v>145105</v>
      </c>
      <c r="D443" s="161" t="s">
        <v>566</v>
      </c>
      <c r="E443" s="162" t="s">
        <v>6415</v>
      </c>
      <c r="F443" s="161" t="s">
        <v>534</v>
      </c>
      <c r="G443" s="161" t="s">
        <v>534</v>
      </c>
      <c r="H443" s="161" t="s">
        <v>1561</v>
      </c>
      <c r="I443" s="12"/>
      <c r="J443" s="13">
        <v>161226</v>
      </c>
      <c r="K443" s="2">
        <v>1058</v>
      </c>
    </row>
    <row r="444" spans="1:11" ht="15" customHeight="1" x14ac:dyDescent="0.35">
      <c r="A444" s="160">
        <v>805797</v>
      </c>
      <c r="B444" s="161" t="s">
        <v>3186</v>
      </c>
      <c r="C444" s="160">
        <v>145105</v>
      </c>
      <c r="D444" s="161" t="s">
        <v>566</v>
      </c>
      <c r="E444" s="162" t="s">
        <v>6415</v>
      </c>
      <c r="F444" s="161" t="s">
        <v>534</v>
      </c>
      <c r="G444" s="161" t="s">
        <v>534</v>
      </c>
      <c r="H444" s="161" t="s">
        <v>1561</v>
      </c>
      <c r="I444" s="12"/>
      <c r="J444" s="13">
        <v>161238</v>
      </c>
      <c r="K444" s="2">
        <v>918</v>
      </c>
    </row>
    <row r="445" spans="1:11" ht="15" customHeight="1" x14ac:dyDescent="0.35">
      <c r="A445" s="160">
        <v>805672</v>
      </c>
      <c r="B445" s="161" t="s">
        <v>3185</v>
      </c>
      <c r="C445" s="160">
        <v>145105</v>
      </c>
      <c r="D445" s="161" t="s">
        <v>566</v>
      </c>
      <c r="E445" s="162" t="s">
        <v>6415</v>
      </c>
      <c r="F445" s="161" t="s">
        <v>534</v>
      </c>
      <c r="G445" s="161" t="s">
        <v>534</v>
      </c>
      <c r="H445" s="161" t="s">
        <v>1561</v>
      </c>
      <c r="I445" s="12"/>
      <c r="J445" s="13">
        <v>161240</v>
      </c>
      <c r="K445" s="2">
        <v>1020</v>
      </c>
    </row>
    <row r="446" spans="1:11" ht="15" customHeight="1" x14ac:dyDescent="0.35">
      <c r="A446" s="160">
        <v>806241</v>
      </c>
      <c r="B446" s="161" t="s">
        <v>3189</v>
      </c>
      <c r="C446" s="160">
        <v>145130</v>
      </c>
      <c r="D446" s="161" t="s">
        <v>635</v>
      </c>
      <c r="E446" s="162" t="s">
        <v>6415</v>
      </c>
      <c r="F446" s="161" t="s">
        <v>534</v>
      </c>
      <c r="G446" s="161" t="s">
        <v>534</v>
      </c>
      <c r="H446" s="161" t="s">
        <v>1561</v>
      </c>
      <c r="I446" s="12"/>
      <c r="J446" s="13">
        <v>161251</v>
      </c>
      <c r="K446" s="2">
        <v>1197</v>
      </c>
    </row>
    <row r="447" spans="1:11" ht="15" customHeight="1" x14ac:dyDescent="0.35">
      <c r="A447" s="160">
        <v>806045</v>
      </c>
      <c r="B447" s="161" t="s">
        <v>3188</v>
      </c>
      <c r="C447" s="160">
        <v>145130</v>
      </c>
      <c r="D447" s="161" t="s">
        <v>635</v>
      </c>
      <c r="E447" s="162" t="s">
        <v>6415</v>
      </c>
      <c r="F447" s="161" t="s">
        <v>534</v>
      </c>
      <c r="G447" s="161" t="s">
        <v>534</v>
      </c>
      <c r="H447" s="161" t="s">
        <v>1561</v>
      </c>
      <c r="I447" s="12"/>
      <c r="J447" s="13">
        <v>161263</v>
      </c>
      <c r="K447" s="2">
        <v>872</v>
      </c>
    </row>
    <row r="448" spans="1:11" ht="15" customHeight="1" x14ac:dyDescent="0.35">
      <c r="A448" s="160">
        <v>806963</v>
      </c>
      <c r="B448" s="161" t="s">
        <v>3190</v>
      </c>
      <c r="C448" s="160">
        <v>145130</v>
      </c>
      <c r="D448" s="161" t="s">
        <v>635</v>
      </c>
      <c r="E448" s="162" t="s">
        <v>6415</v>
      </c>
      <c r="F448" s="161" t="s">
        <v>534</v>
      </c>
      <c r="G448" s="161" t="s">
        <v>534</v>
      </c>
      <c r="H448" s="161" t="s">
        <v>1561</v>
      </c>
      <c r="I448" s="12"/>
      <c r="J448" s="13">
        <v>161305</v>
      </c>
      <c r="K448" s="2">
        <v>1058</v>
      </c>
    </row>
    <row r="449" spans="1:11" ht="15" customHeight="1" x14ac:dyDescent="0.35">
      <c r="A449" s="160">
        <v>806011</v>
      </c>
      <c r="B449" s="161" t="s">
        <v>3187</v>
      </c>
      <c r="C449" s="160">
        <v>145130</v>
      </c>
      <c r="D449" s="161" t="s">
        <v>635</v>
      </c>
      <c r="E449" s="162" t="s">
        <v>6415</v>
      </c>
      <c r="F449" s="161" t="s">
        <v>534</v>
      </c>
      <c r="G449" s="161" t="s">
        <v>534</v>
      </c>
      <c r="H449" s="161" t="s">
        <v>1561</v>
      </c>
      <c r="I449" s="12"/>
      <c r="J449" s="13">
        <v>161329</v>
      </c>
      <c r="K449" s="2">
        <v>1241</v>
      </c>
    </row>
    <row r="450" spans="1:11" ht="15" customHeight="1" x14ac:dyDescent="0.35">
      <c r="A450" s="160">
        <v>806719</v>
      </c>
      <c r="B450" s="161" t="s">
        <v>636</v>
      </c>
      <c r="C450" s="160">
        <v>145130</v>
      </c>
      <c r="D450" s="161" t="s">
        <v>635</v>
      </c>
      <c r="E450" s="162" t="s">
        <v>6415</v>
      </c>
      <c r="F450" s="161" t="s">
        <v>534</v>
      </c>
      <c r="G450" s="161" t="s">
        <v>534</v>
      </c>
      <c r="H450" s="161" t="s">
        <v>1561</v>
      </c>
      <c r="I450" s="12"/>
      <c r="J450" s="13">
        <v>161342</v>
      </c>
      <c r="K450" s="2">
        <v>1439</v>
      </c>
    </row>
    <row r="451" spans="1:11" ht="15" customHeight="1" x14ac:dyDescent="0.35">
      <c r="A451" s="160">
        <v>806296</v>
      </c>
      <c r="B451" s="161" t="s">
        <v>637</v>
      </c>
      <c r="C451" s="160">
        <v>145130</v>
      </c>
      <c r="D451" s="161" t="s">
        <v>635</v>
      </c>
      <c r="E451" s="162" t="s">
        <v>6415</v>
      </c>
      <c r="F451" s="161" t="s">
        <v>534</v>
      </c>
      <c r="G451" s="161" t="s">
        <v>534</v>
      </c>
      <c r="H451" s="161" t="s">
        <v>1561</v>
      </c>
      <c r="I451" s="12"/>
      <c r="J451" s="13">
        <v>161354</v>
      </c>
      <c r="K451" s="2">
        <v>1119</v>
      </c>
    </row>
    <row r="452" spans="1:11" ht="15" customHeight="1" x14ac:dyDescent="0.35">
      <c r="A452" s="160">
        <v>808000</v>
      </c>
      <c r="B452" s="161" t="s">
        <v>3191</v>
      </c>
      <c r="C452" s="160">
        <v>145142</v>
      </c>
      <c r="D452" s="161" t="s">
        <v>553</v>
      </c>
      <c r="E452" s="162" t="s">
        <v>6415</v>
      </c>
      <c r="F452" s="161" t="s">
        <v>534</v>
      </c>
      <c r="G452" s="161" t="s">
        <v>534</v>
      </c>
      <c r="H452" s="161" t="s">
        <v>1561</v>
      </c>
      <c r="I452" s="12"/>
      <c r="J452" s="13">
        <v>161366</v>
      </c>
      <c r="K452" s="2">
        <v>960</v>
      </c>
    </row>
    <row r="453" spans="1:11" ht="15" customHeight="1" x14ac:dyDescent="0.35">
      <c r="A453" s="160">
        <v>808144</v>
      </c>
      <c r="B453" s="161" t="s">
        <v>3193</v>
      </c>
      <c r="C453" s="160">
        <v>145142</v>
      </c>
      <c r="D453" s="161" t="s">
        <v>553</v>
      </c>
      <c r="E453" s="162" t="s">
        <v>6415</v>
      </c>
      <c r="F453" s="161" t="s">
        <v>534</v>
      </c>
      <c r="G453" s="161" t="s">
        <v>534</v>
      </c>
      <c r="H453" s="161" t="s">
        <v>1561</v>
      </c>
      <c r="I453" s="12"/>
      <c r="J453" s="13">
        <v>161378</v>
      </c>
      <c r="K453" s="2">
        <v>661</v>
      </c>
    </row>
    <row r="454" spans="1:11" ht="15" customHeight="1" x14ac:dyDescent="0.35">
      <c r="A454" s="160">
        <v>808051</v>
      </c>
      <c r="B454" s="161" t="s">
        <v>3192</v>
      </c>
      <c r="C454" s="160">
        <v>145142</v>
      </c>
      <c r="D454" s="161" t="s">
        <v>553</v>
      </c>
      <c r="E454" s="162" t="s">
        <v>6415</v>
      </c>
      <c r="F454" s="161" t="s">
        <v>534</v>
      </c>
      <c r="G454" s="161" t="s">
        <v>534</v>
      </c>
      <c r="H454" s="161" t="s">
        <v>1561</v>
      </c>
      <c r="I454" s="12"/>
      <c r="J454" s="13">
        <v>161380</v>
      </c>
      <c r="K454" s="2">
        <v>1288</v>
      </c>
    </row>
    <row r="455" spans="1:11" ht="15" customHeight="1" x14ac:dyDescent="0.35">
      <c r="A455" s="160">
        <v>808547</v>
      </c>
      <c r="B455" s="161" t="s">
        <v>3194</v>
      </c>
      <c r="C455" s="160">
        <v>145142</v>
      </c>
      <c r="D455" s="161" t="s">
        <v>553</v>
      </c>
      <c r="E455" s="162" t="s">
        <v>6415</v>
      </c>
      <c r="F455" s="161" t="s">
        <v>534</v>
      </c>
      <c r="G455" s="161" t="s">
        <v>534</v>
      </c>
      <c r="H455" s="161" t="s">
        <v>1561</v>
      </c>
      <c r="I455" s="12"/>
      <c r="J455" s="13">
        <v>161391</v>
      </c>
      <c r="K455" s="2">
        <v>1388</v>
      </c>
    </row>
    <row r="456" spans="1:11" ht="15" customHeight="1" x14ac:dyDescent="0.35">
      <c r="A456" s="160">
        <v>808306</v>
      </c>
      <c r="B456" s="161" t="s">
        <v>554</v>
      </c>
      <c r="C456" s="160">
        <v>145142</v>
      </c>
      <c r="D456" s="161" t="s">
        <v>553</v>
      </c>
      <c r="E456" s="162" t="s">
        <v>6415</v>
      </c>
      <c r="F456" s="161" t="s">
        <v>534</v>
      </c>
      <c r="G456" s="161" t="s">
        <v>534</v>
      </c>
      <c r="H456" s="161" t="s">
        <v>1561</v>
      </c>
      <c r="I456" s="12"/>
      <c r="J456" s="13">
        <v>161410</v>
      </c>
      <c r="K456" s="2">
        <v>912</v>
      </c>
    </row>
    <row r="457" spans="1:11" ht="15" customHeight="1" x14ac:dyDescent="0.35">
      <c r="A457" s="160">
        <v>808066</v>
      </c>
      <c r="B457" s="161" t="s">
        <v>3195</v>
      </c>
      <c r="C457" s="160">
        <v>145178</v>
      </c>
      <c r="D457" s="161" t="s">
        <v>589</v>
      </c>
      <c r="E457" s="162" t="s">
        <v>6415</v>
      </c>
      <c r="F457" s="161" t="s">
        <v>534</v>
      </c>
      <c r="G457" s="161" t="s">
        <v>534</v>
      </c>
      <c r="H457" s="161" t="s">
        <v>1561</v>
      </c>
      <c r="I457" s="12"/>
      <c r="J457" s="13">
        <v>161433</v>
      </c>
      <c r="K457" s="2">
        <v>1508</v>
      </c>
    </row>
    <row r="458" spans="1:11" ht="15" customHeight="1" x14ac:dyDescent="0.35">
      <c r="A458" s="160">
        <v>808288</v>
      </c>
      <c r="B458" s="161" t="s">
        <v>3197</v>
      </c>
      <c r="C458" s="160">
        <v>145178</v>
      </c>
      <c r="D458" s="161" t="s">
        <v>589</v>
      </c>
      <c r="E458" s="162" t="s">
        <v>6415</v>
      </c>
      <c r="F458" s="161" t="s">
        <v>534</v>
      </c>
      <c r="G458" s="161" t="s">
        <v>534</v>
      </c>
      <c r="H458" s="161" t="s">
        <v>1561</v>
      </c>
      <c r="I458" s="12"/>
      <c r="J458" s="13">
        <v>161469</v>
      </c>
      <c r="K458" s="2">
        <v>988</v>
      </c>
    </row>
    <row r="459" spans="1:11" ht="15" customHeight="1" x14ac:dyDescent="0.35">
      <c r="A459" s="160">
        <v>808770</v>
      </c>
      <c r="B459" s="161" t="s">
        <v>3202</v>
      </c>
      <c r="C459" s="160">
        <v>145178</v>
      </c>
      <c r="D459" s="161" t="s">
        <v>589</v>
      </c>
      <c r="E459" s="162" t="s">
        <v>6415</v>
      </c>
      <c r="F459" s="161" t="s">
        <v>534</v>
      </c>
      <c r="G459" s="161" t="s">
        <v>534</v>
      </c>
      <c r="H459" s="161" t="s">
        <v>1561</v>
      </c>
      <c r="I459" s="12"/>
      <c r="J459" s="13">
        <v>161482</v>
      </c>
      <c r="K459" s="2">
        <v>830</v>
      </c>
    </row>
    <row r="460" spans="1:11" ht="15" customHeight="1" x14ac:dyDescent="0.35">
      <c r="A460" s="160">
        <v>808667</v>
      </c>
      <c r="B460" s="161" t="s">
        <v>3201</v>
      </c>
      <c r="C460" s="160">
        <v>145178</v>
      </c>
      <c r="D460" s="161" t="s">
        <v>589</v>
      </c>
      <c r="E460" s="162" t="s">
        <v>6415</v>
      </c>
      <c r="F460" s="161" t="s">
        <v>534</v>
      </c>
      <c r="G460" s="161" t="s">
        <v>534</v>
      </c>
      <c r="H460" s="161" t="s">
        <v>1561</v>
      </c>
      <c r="I460" s="12"/>
      <c r="J460" s="13">
        <v>161500</v>
      </c>
      <c r="K460" s="2">
        <v>303</v>
      </c>
    </row>
    <row r="461" spans="1:11" ht="15" customHeight="1" x14ac:dyDescent="0.35">
      <c r="A461" s="160">
        <v>808142</v>
      </c>
      <c r="B461" s="161" t="s">
        <v>3196</v>
      </c>
      <c r="C461" s="160">
        <v>145178</v>
      </c>
      <c r="D461" s="161" t="s">
        <v>589</v>
      </c>
      <c r="E461" s="162" t="s">
        <v>6415</v>
      </c>
      <c r="F461" s="161" t="s">
        <v>534</v>
      </c>
      <c r="G461" s="161" t="s">
        <v>534</v>
      </c>
      <c r="H461" s="161" t="s">
        <v>1561</v>
      </c>
      <c r="I461" s="12"/>
      <c r="J461" s="13">
        <v>161512</v>
      </c>
      <c r="K461" s="2">
        <v>1643</v>
      </c>
    </row>
    <row r="462" spans="1:11" ht="15" customHeight="1" x14ac:dyDescent="0.35">
      <c r="A462" s="160">
        <v>808399</v>
      </c>
      <c r="B462" s="161" t="s">
        <v>3200</v>
      </c>
      <c r="C462" s="160">
        <v>145178</v>
      </c>
      <c r="D462" s="161" t="s">
        <v>589</v>
      </c>
      <c r="E462" s="162" t="s">
        <v>6415</v>
      </c>
      <c r="F462" s="161" t="s">
        <v>534</v>
      </c>
      <c r="G462" s="161" t="s">
        <v>534</v>
      </c>
      <c r="H462" s="161" t="s">
        <v>1561</v>
      </c>
      <c r="I462" s="12"/>
      <c r="J462" s="13">
        <v>161548</v>
      </c>
      <c r="K462" s="2">
        <v>461</v>
      </c>
    </row>
    <row r="463" spans="1:11" ht="15" customHeight="1" x14ac:dyDescent="0.35">
      <c r="A463" s="160">
        <v>808032</v>
      </c>
      <c r="B463" s="161" t="s">
        <v>590</v>
      </c>
      <c r="C463" s="160">
        <v>145178</v>
      </c>
      <c r="D463" s="161" t="s">
        <v>589</v>
      </c>
      <c r="E463" s="162" t="s">
        <v>6415</v>
      </c>
      <c r="F463" s="161" t="s">
        <v>534</v>
      </c>
      <c r="G463" s="161" t="s">
        <v>534</v>
      </c>
      <c r="H463" s="161" t="s">
        <v>1561</v>
      </c>
      <c r="I463" s="12"/>
      <c r="J463" s="13">
        <v>161561</v>
      </c>
      <c r="K463" s="2">
        <v>462</v>
      </c>
    </row>
    <row r="464" spans="1:11" ht="15" customHeight="1" x14ac:dyDescent="0.35">
      <c r="A464" s="160">
        <v>808329</v>
      </c>
      <c r="B464" s="161" t="s">
        <v>3199</v>
      </c>
      <c r="C464" s="160">
        <v>145178</v>
      </c>
      <c r="D464" s="161" t="s">
        <v>589</v>
      </c>
      <c r="E464" s="162" t="s">
        <v>6415</v>
      </c>
      <c r="F464" s="161" t="s">
        <v>534</v>
      </c>
      <c r="G464" s="161" t="s">
        <v>534</v>
      </c>
      <c r="H464" s="161" t="s">
        <v>1561</v>
      </c>
      <c r="I464" s="12"/>
      <c r="J464" s="13">
        <v>161585</v>
      </c>
      <c r="K464" s="2">
        <v>532</v>
      </c>
    </row>
    <row r="465" spans="1:11" ht="15" customHeight="1" x14ac:dyDescent="0.35">
      <c r="A465" s="160">
        <v>808297</v>
      </c>
      <c r="B465" s="161" t="s">
        <v>3198</v>
      </c>
      <c r="C465" s="160">
        <v>145178</v>
      </c>
      <c r="D465" s="161" t="s">
        <v>589</v>
      </c>
      <c r="E465" s="162" t="s">
        <v>6415</v>
      </c>
      <c r="F465" s="161" t="s">
        <v>534</v>
      </c>
      <c r="G465" s="161" t="s">
        <v>534</v>
      </c>
      <c r="H465" s="161" t="s">
        <v>1561</v>
      </c>
      <c r="I465" s="12"/>
      <c r="J465" s="13">
        <v>161597</v>
      </c>
      <c r="K465" s="2">
        <v>878</v>
      </c>
    </row>
    <row r="466" spans="1:11" ht="15" customHeight="1" x14ac:dyDescent="0.35">
      <c r="A466" s="160">
        <v>808125</v>
      </c>
      <c r="B466" s="161" t="s">
        <v>591</v>
      </c>
      <c r="C466" s="160">
        <v>145178</v>
      </c>
      <c r="D466" s="161" t="s">
        <v>589</v>
      </c>
      <c r="E466" s="162" t="s">
        <v>6415</v>
      </c>
      <c r="F466" s="161" t="s">
        <v>534</v>
      </c>
      <c r="G466" s="161" t="s">
        <v>534</v>
      </c>
      <c r="H466" s="161" t="s">
        <v>1561</v>
      </c>
      <c r="I466" s="12"/>
      <c r="J466" s="13">
        <v>161603</v>
      </c>
      <c r="K466" s="2">
        <v>361</v>
      </c>
    </row>
    <row r="467" spans="1:11" ht="15" customHeight="1" x14ac:dyDescent="0.35">
      <c r="A467" s="160">
        <v>809938</v>
      </c>
      <c r="B467" s="161" t="s">
        <v>3205</v>
      </c>
      <c r="C467" s="160">
        <v>145180</v>
      </c>
      <c r="D467" s="161" t="s">
        <v>564</v>
      </c>
      <c r="E467" s="162" t="s">
        <v>6415</v>
      </c>
      <c r="F467" s="161" t="s">
        <v>534</v>
      </c>
      <c r="G467" s="161" t="s">
        <v>534</v>
      </c>
      <c r="H467" s="161" t="s">
        <v>1561</v>
      </c>
      <c r="I467" s="12"/>
      <c r="J467" s="13">
        <v>161615</v>
      </c>
      <c r="K467" s="2">
        <v>2301</v>
      </c>
    </row>
    <row r="468" spans="1:11" ht="15" customHeight="1" x14ac:dyDescent="0.35">
      <c r="A468" s="160">
        <v>809941</v>
      </c>
      <c r="B468" s="161" t="s">
        <v>565</v>
      </c>
      <c r="C468" s="160">
        <v>145180</v>
      </c>
      <c r="D468" s="161" t="s">
        <v>564</v>
      </c>
      <c r="E468" s="162" t="s">
        <v>6415</v>
      </c>
      <c r="F468" s="161" t="s">
        <v>534</v>
      </c>
      <c r="G468" s="161" t="s">
        <v>534</v>
      </c>
      <c r="H468" s="161" t="s">
        <v>1561</v>
      </c>
      <c r="I468" s="12"/>
      <c r="J468" s="13">
        <v>161627</v>
      </c>
      <c r="K468" s="2">
        <v>919</v>
      </c>
    </row>
    <row r="469" spans="1:11" ht="15" customHeight="1" x14ac:dyDescent="0.35">
      <c r="A469" s="160">
        <v>809522</v>
      </c>
      <c r="B469" s="161" t="s">
        <v>3203</v>
      </c>
      <c r="C469" s="160">
        <v>145180</v>
      </c>
      <c r="D469" s="161" t="s">
        <v>564</v>
      </c>
      <c r="E469" s="162" t="s">
        <v>6415</v>
      </c>
      <c r="F469" s="161" t="s">
        <v>534</v>
      </c>
      <c r="G469" s="161" t="s">
        <v>534</v>
      </c>
      <c r="H469" s="161" t="s">
        <v>1561</v>
      </c>
      <c r="I469" s="12"/>
      <c r="J469" s="13">
        <v>161639</v>
      </c>
      <c r="K469" s="2">
        <v>1049</v>
      </c>
    </row>
    <row r="470" spans="1:11" ht="15" customHeight="1" x14ac:dyDescent="0.35">
      <c r="A470" s="160">
        <v>809741</v>
      </c>
      <c r="B470" s="161" t="s">
        <v>3204</v>
      </c>
      <c r="C470" s="160">
        <v>145180</v>
      </c>
      <c r="D470" s="161" t="s">
        <v>564</v>
      </c>
      <c r="E470" s="162" t="s">
        <v>6415</v>
      </c>
      <c r="F470" s="161" t="s">
        <v>534</v>
      </c>
      <c r="G470" s="161" t="s">
        <v>534</v>
      </c>
      <c r="H470" s="161" t="s">
        <v>1561</v>
      </c>
      <c r="I470" s="12"/>
      <c r="J470" s="13">
        <v>161640</v>
      </c>
      <c r="K470" s="2">
        <v>2336</v>
      </c>
    </row>
    <row r="471" spans="1:11" ht="15" customHeight="1" x14ac:dyDescent="0.35">
      <c r="A471" s="160">
        <v>810522</v>
      </c>
      <c r="B471" s="161" t="s">
        <v>3209</v>
      </c>
      <c r="C471" s="160">
        <v>145191</v>
      </c>
      <c r="D471" s="161" t="s">
        <v>629</v>
      </c>
      <c r="E471" s="162" t="s">
        <v>6415</v>
      </c>
      <c r="F471" s="161" t="s">
        <v>534</v>
      </c>
      <c r="G471" s="161" t="s">
        <v>534</v>
      </c>
      <c r="H471" s="161" t="s">
        <v>1561</v>
      </c>
      <c r="I471" s="12"/>
      <c r="J471" s="13">
        <v>161676</v>
      </c>
      <c r="K471" s="2">
        <v>1278</v>
      </c>
    </row>
    <row r="472" spans="1:11" ht="15" customHeight="1" x14ac:dyDescent="0.35">
      <c r="A472" s="160">
        <v>810048</v>
      </c>
      <c r="B472" s="161" t="s">
        <v>3206</v>
      </c>
      <c r="C472" s="160">
        <v>145191</v>
      </c>
      <c r="D472" s="161" t="s">
        <v>629</v>
      </c>
      <c r="E472" s="162" t="s">
        <v>6415</v>
      </c>
      <c r="F472" s="161" t="s">
        <v>534</v>
      </c>
      <c r="G472" s="161" t="s">
        <v>534</v>
      </c>
      <c r="H472" s="161" t="s">
        <v>1561</v>
      </c>
      <c r="I472" s="12"/>
      <c r="J472" s="13">
        <v>161688</v>
      </c>
      <c r="K472" s="2">
        <v>2111</v>
      </c>
    </row>
    <row r="473" spans="1:11" ht="15" customHeight="1" x14ac:dyDescent="0.35">
      <c r="A473" s="160">
        <v>810637</v>
      </c>
      <c r="B473" s="161" t="s">
        <v>630</v>
      </c>
      <c r="C473" s="160">
        <v>145191</v>
      </c>
      <c r="D473" s="161" t="s">
        <v>629</v>
      </c>
      <c r="E473" s="162" t="s">
        <v>6415</v>
      </c>
      <c r="F473" s="161" t="s">
        <v>534</v>
      </c>
      <c r="G473" s="161" t="s">
        <v>534</v>
      </c>
      <c r="H473" s="161" t="s">
        <v>1561</v>
      </c>
      <c r="I473" s="12"/>
      <c r="J473" s="13">
        <v>161690</v>
      </c>
      <c r="K473" s="2">
        <v>842</v>
      </c>
    </row>
    <row r="474" spans="1:11" ht="15" customHeight="1" x14ac:dyDescent="0.35">
      <c r="A474" s="160">
        <v>810173</v>
      </c>
      <c r="B474" s="161" t="s">
        <v>3208</v>
      </c>
      <c r="C474" s="160">
        <v>145191</v>
      </c>
      <c r="D474" s="161" t="s">
        <v>629</v>
      </c>
      <c r="E474" s="162" t="s">
        <v>6415</v>
      </c>
      <c r="F474" s="161" t="s">
        <v>534</v>
      </c>
      <c r="G474" s="161" t="s">
        <v>534</v>
      </c>
      <c r="H474" s="161" t="s">
        <v>1561</v>
      </c>
      <c r="I474" s="12"/>
      <c r="J474" s="13">
        <v>161706</v>
      </c>
      <c r="K474" s="2">
        <v>772</v>
      </c>
    </row>
    <row r="475" spans="1:11" ht="15" customHeight="1" x14ac:dyDescent="0.35">
      <c r="A475" s="160">
        <v>810148</v>
      </c>
      <c r="B475" s="161" t="s">
        <v>3207</v>
      </c>
      <c r="C475" s="160">
        <v>145191</v>
      </c>
      <c r="D475" s="161" t="s">
        <v>629</v>
      </c>
      <c r="E475" s="162" t="s">
        <v>6415</v>
      </c>
      <c r="F475" s="161" t="s">
        <v>534</v>
      </c>
      <c r="G475" s="161" t="s">
        <v>534</v>
      </c>
      <c r="H475" s="161" t="s">
        <v>1561</v>
      </c>
      <c r="I475" s="12"/>
      <c r="J475" s="13">
        <v>161718</v>
      </c>
      <c r="K475" s="2">
        <v>1071</v>
      </c>
    </row>
    <row r="476" spans="1:11" ht="15" customHeight="1" x14ac:dyDescent="0.35">
      <c r="A476" s="160">
        <v>810905</v>
      </c>
      <c r="B476" s="161" t="s">
        <v>3210</v>
      </c>
      <c r="C476" s="160">
        <v>145191</v>
      </c>
      <c r="D476" s="161" t="s">
        <v>629</v>
      </c>
      <c r="E476" s="162" t="s">
        <v>6415</v>
      </c>
      <c r="F476" s="161" t="s">
        <v>534</v>
      </c>
      <c r="G476" s="161" t="s">
        <v>534</v>
      </c>
      <c r="H476" s="161" t="s">
        <v>1561</v>
      </c>
      <c r="I476" s="12"/>
      <c r="J476" s="13">
        <v>161743</v>
      </c>
      <c r="K476" s="2">
        <v>639</v>
      </c>
    </row>
    <row r="477" spans="1:11" ht="15" customHeight="1" x14ac:dyDescent="0.35">
      <c r="A477" s="160">
        <v>810464</v>
      </c>
      <c r="B477" s="161" t="s">
        <v>631</v>
      </c>
      <c r="C477" s="160">
        <v>145191</v>
      </c>
      <c r="D477" s="161" t="s">
        <v>629</v>
      </c>
      <c r="E477" s="162" t="s">
        <v>6415</v>
      </c>
      <c r="F477" s="161" t="s">
        <v>534</v>
      </c>
      <c r="G477" s="161" t="s">
        <v>534</v>
      </c>
      <c r="H477" s="161" t="s">
        <v>1561</v>
      </c>
      <c r="I477" s="12"/>
      <c r="J477" s="13">
        <v>161755</v>
      </c>
      <c r="K477" s="2">
        <v>426</v>
      </c>
    </row>
    <row r="478" spans="1:11" ht="15" customHeight="1" x14ac:dyDescent="0.35">
      <c r="A478" s="160">
        <v>810157</v>
      </c>
      <c r="B478" s="161" t="s">
        <v>3211</v>
      </c>
      <c r="C478" s="160">
        <v>145221</v>
      </c>
      <c r="D478" s="161" t="s">
        <v>597</v>
      </c>
      <c r="E478" s="162" t="s">
        <v>6415</v>
      </c>
      <c r="F478" s="161" t="s">
        <v>534</v>
      </c>
      <c r="G478" s="161" t="s">
        <v>534</v>
      </c>
      <c r="H478" s="161" t="s">
        <v>1561</v>
      </c>
      <c r="I478" s="12"/>
      <c r="J478" s="13">
        <v>161767</v>
      </c>
      <c r="K478" s="2">
        <v>773</v>
      </c>
    </row>
    <row r="479" spans="1:11" ht="15" customHeight="1" x14ac:dyDescent="0.35">
      <c r="A479" s="160">
        <v>810114</v>
      </c>
      <c r="B479" s="161" t="s">
        <v>598</v>
      </c>
      <c r="C479" s="160">
        <v>145221</v>
      </c>
      <c r="D479" s="161" t="s">
        <v>597</v>
      </c>
      <c r="E479" s="162" t="s">
        <v>6415</v>
      </c>
      <c r="F479" s="161" t="s">
        <v>534</v>
      </c>
      <c r="G479" s="161" t="s">
        <v>534</v>
      </c>
      <c r="H479" s="161" t="s">
        <v>1561</v>
      </c>
      <c r="I479" s="12"/>
      <c r="J479" s="13">
        <v>161779</v>
      </c>
      <c r="K479" s="2">
        <v>876</v>
      </c>
    </row>
    <row r="480" spans="1:11" ht="15" customHeight="1" x14ac:dyDescent="0.35">
      <c r="A480" s="160">
        <v>810695</v>
      </c>
      <c r="B480" s="161" t="s">
        <v>3212</v>
      </c>
      <c r="C480" s="160">
        <v>145221</v>
      </c>
      <c r="D480" s="161" t="s">
        <v>597</v>
      </c>
      <c r="E480" s="162" t="s">
        <v>6415</v>
      </c>
      <c r="F480" s="161" t="s">
        <v>534</v>
      </c>
      <c r="G480" s="161" t="s">
        <v>534</v>
      </c>
      <c r="H480" s="161" t="s">
        <v>1561</v>
      </c>
      <c r="I480" s="12"/>
      <c r="J480" s="13">
        <v>161780</v>
      </c>
      <c r="K480" s="2">
        <v>976</v>
      </c>
    </row>
    <row r="481" spans="1:11" ht="15" customHeight="1" x14ac:dyDescent="0.35">
      <c r="A481" s="160">
        <v>810998</v>
      </c>
      <c r="B481" s="161" t="s">
        <v>3213</v>
      </c>
      <c r="C481" s="160">
        <v>145221</v>
      </c>
      <c r="D481" s="161" t="s">
        <v>597</v>
      </c>
      <c r="E481" s="162" t="s">
        <v>6415</v>
      </c>
      <c r="F481" s="161" t="s">
        <v>534</v>
      </c>
      <c r="G481" s="161" t="s">
        <v>534</v>
      </c>
      <c r="H481" s="161" t="s">
        <v>1561</v>
      </c>
      <c r="I481" s="12"/>
      <c r="J481" s="13">
        <v>161792</v>
      </c>
      <c r="K481" s="2">
        <v>815</v>
      </c>
    </row>
    <row r="482" spans="1:11" ht="15" customHeight="1" x14ac:dyDescent="0.35">
      <c r="A482" s="160">
        <v>813508</v>
      </c>
      <c r="B482" s="161" t="s">
        <v>3217</v>
      </c>
      <c r="C482" s="160">
        <v>145269</v>
      </c>
      <c r="D482" s="161" t="s">
        <v>638</v>
      </c>
      <c r="E482" s="162" t="s">
        <v>6415</v>
      </c>
      <c r="F482" s="161" t="s">
        <v>534</v>
      </c>
      <c r="G482" s="161" t="s">
        <v>534</v>
      </c>
      <c r="H482" s="161" t="s">
        <v>1561</v>
      </c>
      <c r="I482" s="12"/>
      <c r="J482" s="13">
        <v>161822</v>
      </c>
      <c r="K482" s="2">
        <v>955</v>
      </c>
    </row>
    <row r="483" spans="1:11" ht="15" customHeight="1" x14ac:dyDescent="0.35">
      <c r="A483" s="160">
        <v>813121</v>
      </c>
      <c r="B483" s="161" t="s">
        <v>639</v>
      </c>
      <c r="C483" s="160">
        <v>145269</v>
      </c>
      <c r="D483" s="161" t="s">
        <v>638</v>
      </c>
      <c r="E483" s="162" t="s">
        <v>6415</v>
      </c>
      <c r="F483" s="161" t="s">
        <v>534</v>
      </c>
      <c r="G483" s="161" t="s">
        <v>534</v>
      </c>
      <c r="H483" s="161" t="s">
        <v>1561</v>
      </c>
      <c r="I483" s="12"/>
      <c r="J483" s="13">
        <v>161858</v>
      </c>
      <c r="K483" s="2">
        <v>1757</v>
      </c>
    </row>
    <row r="484" spans="1:11" ht="15" customHeight="1" x14ac:dyDescent="0.35">
      <c r="A484" s="160">
        <v>813315</v>
      </c>
      <c r="B484" s="161" t="s">
        <v>3215</v>
      </c>
      <c r="C484" s="160">
        <v>145269</v>
      </c>
      <c r="D484" s="161" t="s">
        <v>638</v>
      </c>
      <c r="E484" s="162" t="s">
        <v>6415</v>
      </c>
      <c r="F484" s="161" t="s">
        <v>534</v>
      </c>
      <c r="G484" s="161" t="s">
        <v>534</v>
      </c>
      <c r="H484" s="161" t="s">
        <v>1561</v>
      </c>
      <c r="I484" s="12"/>
      <c r="J484" s="13">
        <v>161860</v>
      </c>
      <c r="K484" s="2">
        <v>1270</v>
      </c>
    </row>
    <row r="485" spans="1:11" ht="15" customHeight="1" x14ac:dyDescent="0.35">
      <c r="A485" s="160">
        <v>813158</v>
      </c>
      <c r="B485" s="161" t="s">
        <v>3214</v>
      </c>
      <c r="C485" s="160">
        <v>145269</v>
      </c>
      <c r="D485" s="161" t="s">
        <v>638</v>
      </c>
      <c r="E485" s="162" t="s">
        <v>6415</v>
      </c>
      <c r="F485" s="161" t="s">
        <v>534</v>
      </c>
      <c r="G485" s="161" t="s">
        <v>534</v>
      </c>
      <c r="H485" s="161" t="s">
        <v>1561</v>
      </c>
      <c r="I485" s="12"/>
      <c r="J485" s="13">
        <v>161871</v>
      </c>
      <c r="K485" s="2">
        <v>939</v>
      </c>
    </row>
    <row r="486" spans="1:11" ht="15" customHeight="1" x14ac:dyDescent="0.35">
      <c r="A486" s="160">
        <v>813869</v>
      </c>
      <c r="B486" s="161" t="s">
        <v>3218</v>
      </c>
      <c r="C486" s="160">
        <v>145269</v>
      </c>
      <c r="D486" s="161" t="s">
        <v>638</v>
      </c>
      <c r="E486" s="162" t="s">
        <v>6415</v>
      </c>
      <c r="F486" s="161" t="s">
        <v>534</v>
      </c>
      <c r="G486" s="161" t="s">
        <v>534</v>
      </c>
      <c r="H486" s="161" t="s">
        <v>1561</v>
      </c>
      <c r="I486" s="12"/>
      <c r="J486" s="13">
        <v>161883</v>
      </c>
      <c r="K486" s="2">
        <v>398</v>
      </c>
    </row>
    <row r="487" spans="1:11" ht="15" customHeight="1" x14ac:dyDescent="0.35">
      <c r="A487" s="160">
        <v>813354</v>
      </c>
      <c r="B487" s="161" t="s">
        <v>640</v>
      </c>
      <c r="C487" s="160">
        <v>145269</v>
      </c>
      <c r="D487" s="161" t="s">
        <v>638</v>
      </c>
      <c r="E487" s="162" t="s">
        <v>6415</v>
      </c>
      <c r="F487" s="161" t="s">
        <v>534</v>
      </c>
      <c r="G487" s="161" t="s">
        <v>534</v>
      </c>
      <c r="H487" s="161" t="s">
        <v>1561</v>
      </c>
      <c r="I487" s="12"/>
      <c r="J487" s="13">
        <v>161895</v>
      </c>
      <c r="K487" s="2">
        <v>1552</v>
      </c>
    </row>
    <row r="488" spans="1:11" ht="15" customHeight="1" x14ac:dyDescent="0.35">
      <c r="A488" s="160">
        <v>813413</v>
      </c>
      <c r="B488" s="161" t="s">
        <v>3216</v>
      </c>
      <c r="C488" s="160">
        <v>145269</v>
      </c>
      <c r="D488" s="161" t="s">
        <v>638</v>
      </c>
      <c r="E488" s="162" t="s">
        <v>6415</v>
      </c>
      <c r="F488" s="161" t="s">
        <v>534</v>
      </c>
      <c r="G488" s="161" t="s">
        <v>534</v>
      </c>
      <c r="H488" s="161" t="s">
        <v>1561</v>
      </c>
      <c r="I488" s="12"/>
      <c r="J488" s="13">
        <v>161901</v>
      </c>
      <c r="K488" s="2">
        <v>806</v>
      </c>
    </row>
    <row r="489" spans="1:11" ht="15" customHeight="1" x14ac:dyDescent="0.35">
      <c r="A489" s="160">
        <v>815308</v>
      </c>
      <c r="B489" s="161" t="s">
        <v>3220</v>
      </c>
      <c r="C489" s="160">
        <v>145282</v>
      </c>
      <c r="D489" s="161" t="s">
        <v>572</v>
      </c>
      <c r="E489" s="162" t="s">
        <v>6415</v>
      </c>
      <c r="F489" s="161" t="s">
        <v>534</v>
      </c>
      <c r="G489" s="161" t="s">
        <v>534</v>
      </c>
      <c r="H489" s="161" t="s">
        <v>1561</v>
      </c>
      <c r="I489" s="12"/>
      <c r="J489" s="13">
        <v>161913</v>
      </c>
      <c r="K489" s="2">
        <v>913</v>
      </c>
    </row>
    <row r="490" spans="1:11" ht="15" customHeight="1" x14ac:dyDescent="0.35">
      <c r="A490" s="160">
        <v>815191</v>
      </c>
      <c r="B490" s="161" t="s">
        <v>3219</v>
      </c>
      <c r="C490" s="160">
        <v>145282</v>
      </c>
      <c r="D490" s="161" t="s">
        <v>572</v>
      </c>
      <c r="E490" s="162" t="s">
        <v>6415</v>
      </c>
      <c r="F490" s="161" t="s">
        <v>534</v>
      </c>
      <c r="G490" s="161" t="s">
        <v>534</v>
      </c>
      <c r="H490" s="161" t="s">
        <v>1561</v>
      </c>
      <c r="I490" s="12"/>
      <c r="J490" s="13">
        <v>161925</v>
      </c>
      <c r="K490" s="2">
        <v>805</v>
      </c>
    </row>
    <row r="491" spans="1:11" ht="15" customHeight="1" x14ac:dyDescent="0.35">
      <c r="A491" s="160">
        <v>815818</v>
      </c>
      <c r="B491" s="161" t="s">
        <v>3221</v>
      </c>
      <c r="C491" s="160">
        <v>145282</v>
      </c>
      <c r="D491" s="161" t="s">
        <v>572</v>
      </c>
      <c r="E491" s="162" t="s">
        <v>6415</v>
      </c>
      <c r="F491" s="161" t="s">
        <v>534</v>
      </c>
      <c r="G491" s="161" t="s">
        <v>534</v>
      </c>
      <c r="H491" s="161" t="s">
        <v>1561</v>
      </c>
      <c r="I491" s="12"/>
      <c r="J491" s="13">
        <v>161937</v>
      </c>
      <c r="K491" s="2">
        <v>749</v>
      </c>
    </row>
    <row r="492" spans="1:11" ht="15" customHeight="1" x14ac:dyDescent="0.35">
      <c r="A492" s="160">
        <v>815934</v>
      </c>
      <c r="B492" s="161" t="s">
        <v>573</v>
      </c>
      <c r="C492" s="160">
        <v>145282</v>
      </c>
      <c r="D492" s="161" t="s">
        <v>572</v>
      </c>
      <c r="E492" s="162" t="s">
        <v>6415</v>
      </c>
      <c r="F492" s="161" t="s">
        <v>534</v>
      </c>
      <c r="G492" s="161" t="s">
        <v>534</v>
      </c>
      <c r="H492" s="161" t="s">
        <v>1561</v>
      </c>
      <c r="I492" s="12"/>
      <c r="J492" s="13">
        <v>161949</v>
      </c>
      <c r="K492" s="2">
        <v>1466</v>
      </c>
    </row>
    <row r="493" spans="1:11" ht="15" customHeight="1" x14ac:dyDescent="0.35">
      <c r="A493" s="160">
        <v>814040</v>
      </c>
      <c r="B493" s="161" t="s">
        <v>584</v>
      </c>
      <c r="C493" s="160">
        <v>145312</v>
      </c>
      <c r="D493" s="161" t="s">
        <v>583</v>
      </c>
      <c r="E493" s="162" t="s">
        <v>6415</v>
      </c>
      <c r="F493" s="161" t="s">
        <v>534</v>
      </c>
      <c r="G493" s="161" t="s">
        <v>534</v>
      </c>
      <c r="H493" s="161" t="s">
        <v>1561</v>
      </c>
      <c r="I493" s="12"/>
      <c r="J493" s="13">
        <v>161950</v>
      </c>
      <c r="K493" s="2">
        <v>1046</v>
      </c>
    </row>
    <row r="494" spans="1:11" ht="15" customHeight="1" x14ac:dyDescent="0.35">
      <c r="A494" s="160">
        <v>814036</v>
      </c>
      <c r="B494" s="161" t="s">
        <v>3223</v>
      </c>
      <c r="C494" s="160">
        <v>145312</v>
      </c>
      <c r="D494" s="161" t="s">
        <v>583</v>
      </c>
      <c r="E494" s="162" t="s">
        <v>6415</v>
      </c>
      <c r="F494" s="161" t="s">
        <v>534</v>
      </c>
      <c r="G494" s="161" t="s">
        <v>534</v>
      </c>
      <c r="H494" s="161" t="s">
        <v>1561</v>
      </c>
      <c r="I494" s="12"/>
      <c r="J494" s="13">
        <v>161962</v>
      </c>
      <c r="K494" s="2">
        <v>1859</v>
      </c>
    </row>
    <row r="495" spans="1:11" ht="15" customHeight="1" x14ac:dyDescent="0.35">
      <c r="A495" s="160">
        <v>814957</v>
      </c>
      <c r="B495" s="161" t="s">
        <v>3224</v>
      </c>
      <c r="C495" s="160">
        <v>145312</v>
      </c>
      <c r="D495" s="161" t="s">
        <v>583</v>
      </c>
      <c r="E495" s="162" t="s">
        <v>6415</v>
      </c>
      <c r="F495" s="161" t="s">
        <v>534</v>
      </c>
      <c r="G495" s="161" t="s">
        <v>534</v>
      </c>
      <c r="H495" s="161" t="s">
        <v>1561</v>
      </c>
      <c r="I495" s="12"/>
      <c r="J495" s="13">
        <v>161974</v>
      </c>
      <c r="K495" s="2">
        <v>1190</v>
      </c>
    </row>
    <row r="496" spans="1:11" ht="15" customHeight="1" x14ac:dyDescent="0.35">
      <c r="A496" s="160">
        <v>814001</v>
      </c>
      <c r="B496" s="161" t="s">
        <v>3222</v>
      </c>
      <c r="C496" s="160">
        <v>145312</v>
      </c>
      <c r="D496" s="161" t="s">
        <v>583</v>
      </c>
      <c r="E496" s="162" t="s">
        <v>6415</v>
      </c>
      <c r="F496" s="161" t="s">
        <v>534</v>
      </c>
      <c r="G496" s="161" t="s">
        <v>534</v>
      </c>
      <c r="H496" s="161" t="s">
        <v>1561</v>
      </c>
      <c r="I496" s="12"/>
      <c r="J496" s="13">
        <v>161986</v>
      </c>
      <c r="K496" s="2">
        <v>1571</v>
      </c>
    </row>
    <row r="497" spans="1:11" ht="15" customHeight="1" x14ac:dyDescent="0.35">
      <c r="A497" s="160">
        <v>814400</v>
      </c>
      <c r="B497" s="161" t="s">
        <v>585</v>
      </c>
      <c r="C497" s="160">
        <v>145312</v>
      </c>
      <c r="D497" s="161" t="s">
        <v>583</v>
      </c>
      <c r="E497" s="162" t="s">
        <v>6415</v>
      </c>
      <c r="F497" s="161" t="s">
        <v>534</v>
      </c>
      <c r="G497" s="161" t="s">
        <v>534</v>
      </c>
      <c r="H497" s="161" t="s">
        <v>1561</v>
      </c>
      <c r="I497" s="12"/>
      <c r="J497" s="13">
        <v>161998</v>
      </c>
      <c r="K497" s="2">
        <v>1085</v>
      </c>
    </row>
    <row r="498" spans="1:11" ht="15" customHeight="1" x14ac:dyDescent="0.35">
      <c r="A498" s="160">
        <v>814995</v>
      </c>
      <c r="B498" s="161" t="s">
        <v>544</v>
      </c>
      <c r="C498" s="160">
        <v>145324</v>
      </c>
      <c r="D498" s="161" t="s">
        <v>543</v>
      </c>
      <c r="E498" s="162" t="s">
        <v>6415</v>
      </c>
      <c r="F498" s="161" t="s">
        <v>534</v>
      </c>
      <c r="G498" s="161" t="s">
        <v>534</v>
      </c>
      <c r="H498" s="161" t="s">
        <v>1561</v>
      </c>
      <c r="I498" s="12"/>
      <c r="J498" s="13">
        <v>162000</v>
      </c>
      <c r="K498" s="2">
        <v>1563</v>
      </c>
    </row>
    <row r="499" spans="1:11" ht="15" customHeight="1" x14ac:dyDescent="0.35">
      <c r="A499" s="160">
        <v>814909</v>
      </c>
      <c r="B499" s="161" t="s">
        <v>3229</v>
      </c>
      <c r="C499" s="160">
        <v>145324</v>
      </c>
      <c r="D499" s="161" t="s">
        <v>543</v>
      </c>
      <c r="E499" s="162" t="s">
        <v>6415</v>
      </c>
      <c r="F499" s="161" t="s">
        <v>534</v>
      </c>
      <c r="G499" s="161" t="s">
        <v>534</v>
      </c>
      <c r="H499" s="161" t="s">
        <v>1561</v>
      </c>
      <c r="I499" s="12"/>
      <c r="J499" s="13">
        <v>162012</v>
      </c>
      <c r="K499" s="2">
        <v>1517</v>
      </c>
    </row>
    <row r="500" spans="1:11" ht="15" customHeight="1" x14ac:dyDescent="0.35">
      <c r="A500" s="160">
        <v>814331</v>
      </c>
      <c r="B500" s="161" t="s">
        <v>3227</v>
      </c>
      <c r="C500" s="160">
        <v>145324</v>
      </c>
      <c r="D500" s="161" t="s">
        <v>543</v>
      </c>
      <c r="E500" s="162" t="s">
        <v>6415</v>
      </c>
      <c r="F500" s="161" t="s">
        <v>534</v>
      </c>
      <c r="G500" s="161" t="s">
        <v>534</v>
      </c>
      <c r="H500" s="161" t="s">
        <v>1561</v>
      </c>
      <c r="I500" s="12"/>
      <c r="J500" s="13">
        <v>162024</v>
      </c>
      <c r="K500" s="2">
        <v>1809</v>
      </c>
    </row>
    <row r="501" spans="1:11" ht="15" customHeight="1" x14ac:dyDescent="0.35">
      <c r="A501" s="160">
        <v>814126</v>
      </c>
      <c r="B501" s="161" t="s">
        <v>3226</v>
      </c>
      <c r="C501" s="160">
        <v>145324</v>
      </c>
      <c r="D501" s="161" t="s">
        <v>543</v>
      </c>
      <c r="E501" s="162" t="s">
        <v>6415</v>
      </c>
      <c r="F501" s="161" t="s">
        <v>534</v>
      </c>
      <c r="G501" s="161" t="s">
        <v>534</v>
      </c>
      <c r="H501" s="161" t="s">
        <v>1561</v>
      </c>
      <c r="I501" s="12"/>
      <c r="J501" s="13">
        <v>162036</v>
      </c>
      <c r="K501" s="2">
        <v>1232</v>
      </c>
    </row>
    <row r="502" spans="1:11" ht="15" customHeight="1" x14ac:dyDescent="0.35">
      <c r="A502" s="160">
        <v>814362</v>
      </c>
      <c r="B502" s="161" t="s">
        <v>3228</v>
      </c>
      <c r="C502" s="160">
        <v>145324</v>
      </c>
      <c r="D502" s="161" t="s">
        <v>543</v>
      </c>
      <c r="E502" s="162" t="s">
        <v>6415</v>
      </c>
      <c r="F502" s="161" t="s">
        <v>534</v>
      </c>
      <c r="G502" s="161" t="s">
        <v>534</v>
      </c>
      <c r="H502" s="161" t="s">
        <v>1561</v>
      </c>
      <c r="I502" s="12"/>
      <c r="J502" s="13">
        <v>170008</v>
      </c>
      <c r="K502" s="2">
        <v>839</v>
      </c>
    </row>
    <row r="503" spans="1:11" ht="15" customHeight="1" x14ac:dyDescent="0.35">
      <c r="A503" s="160">
        <v>814029</v>
      </c>
      <c r="B503" s="161" t="s">
        <v>3225</v>
      </c>
      <c r="C503" s="160">
        <v>145324</v>
      </c>
      <c r="D503" s="161" t="s">
        <v>543</v>
      </c>
      <c r="E503" s="162" t="s">
        <v>6415</v>
      </c>
      <c r="F503" s="161" t="s">
        <v>534</v>
      </c>
      <c r="G503" s="161" t="s">
        <v>534</v>
      </c>
      <c r="H503" s="161" t="s">
        <v>1561</v>
      </c>
      <c r="I503" s="12"/>
      <c r="J503" s="13">
        <v>170021</v>
      </c>
      <c r="K503" s="2">
        <v>325</v>
      </c>
    </row>
    <row r="504" spans="1:11" ht="15" customHeight="1" x14ac:dyDescent="0.35">
      <c r="A504" s="160">
        <v>808003</v>
      </c>
      <c r="B504" s="161" t="s">
        <v>3230</v>
      </c>
      <c r="C504" s="160">
        <v>145336</v>
      </c>
      <c r="D504" s="161" t="s">
        <v>586</v>
      </c>
      <c r="E504" s="162" t="s">
        <v>6415</v>
      </c>
      <c r="F504" s="161" t="s">
        <v>534</v>
      </c>
      <c r="G504" s="161" t="s">
        <v>534</v>
      </c>
      <c r="H504" s="161" t="s">
        <v>1561</v>
      </c>
      <c r="I504" s="12"/>
      <c r="J504" s="13">
        <v>170057</v>
      </c>
      <c r="K504" s="2">
        <v>733</v>
      </c>
    </row>
    <row r="505" spans="1:11" ht="15" customHeight="1" x14ac:dyDescent="0.35">
      <c r="A505" s="160">
        <v>808114</v>
      </c>
      <c r="B505" s="161" t="s">
        <v>3231</v>
      </c>
      <c r="C505" s="160">
        <v>145336</v>
      </c>
      <c r="D505" s="161" t="s">
        <v>586</v>
      </c>
      <c r="E505" s="162" t="s">
        <v>6415</v>
      </c>
      <c r="F505" s="161" t="s">
        <v>534</v>
      </c>
      <c r="G505" s="161" t="s">
        <v>534</v>
      </c>
      <c r="H505" s="161" t="s">
        <v>1561</v>
      </c>
      <c r="I505" s="12"/>
      <c r="J505" s="13">
        <v>170069</v>
      </c>
      <c r="K505" s="2">
        <v>359</v>
      </c>
    </row>
    <row r="506" spans="1:11" ht="15" customHeight="1" x14ac:dyDescent="0.35">
      <c r="A506" s="160">
        <v>808996</v>
      </c>
      <c r="B506" s="161" t="s">
        <v>3233</v>
      </c>
      <c r="C506" s="160">
        <v>145336</v>
      </c>
      <c r="D506" s="161" t="s">
        <v>586</v>
      </c>
      <c r="E506" s="162" t="s">
        <v>6415</v>
      </c>
      <c r="F506" s="161" t="s">
        <v>534</v>
      </c>
      <c r="G506" s="161" t="s">
        <v>534</v>
      </c>
      <c r="H506" s="161" t="s">
        <v>1561</v>
      </c>
      <c r="I506" s="12"/>
      <c r="J506" s="13">
        <v>170070</v>
      </c>
      <c r="K506" s="2">
        <v>610</v>
      </c>
    </row>
    <row r="507" spans="1:11" ht="15" customHeight="1" x14ac:dyDescent="0.35">
      <c r="A507" s="160">
        <v>808685</v>
      </c>
      <c r="B507" s="161" t="s">
        <v>3232</v>
      </c>
      <c r="C507" s="160">
        <v>145336</v>
      </c>
      <c r="D507" s="161" t="s">
        <v>586</v>
      </c>
      <c r="E507" s="162" t="s">
        <v>6415</v>
      </c>
      <c r="F507" s="161" t="s">
        <v>534</v>
      </c>
      <c r="G507" s="161" t="s">
        <v>534</v>
      </c>
      <c r="H507" s="161" t="s">
        <v>1561</v>
      </c>
      <c r="I507" s="12"/>
      <c r="J507" s="13">
        <v>170082</v>
      </c>
      <c r="K507" s="2">
        <v>535</v>
      </c>
    </row>
    <row r="508" spans="1:11" ht="15" customHeight="1" x14ac:dyDescent="0.35">
      <c r="A508" s="160">
        <v>808497</v>
      </c>
      <c r="B508" s="161" t="s">
        <v>587</v>
      </c>
      <c r="C508" s="160">
        <v>145336</v>
      </c>
      <c r="D508" s="161" t="s">
        <v>586</v>
      </c>
      <c r="E508" s="162" t="s">
        <v>6415</v>
      </c>
      <c r="F508" s="161" t="s">
        <v>534</v>
      </c>
      <c r="G508" s="161" t="s">
        <v>534</v>
      </c>
      <c r="H508" s="161" t="s">
        <v>1561</v>
      </c>
      <c r="I508" s="12"/>
      <c r="J508" s="13">
        <v>170094</v>
      </c>
      <c r="K508" s="2">
        <v>824</v>
      </c>
    </row>
    <row r="509" spans="1:11" ht="15" customHeight="1" x14ac:dyDescent="0.35">
      <c r="A509" s="160">
        <v>808509</v>
      </c>
      <c r="B509" s="161" t="s">
        <v>588</v>
      </c>
      <c r="C509" s="160">
        <v>145336</v>
      </c>
      <c r="D509" s="161" t="s">
        <v>586</v>
      </c>
      <c r="E509" s="162" t="s">
        <v>6415</v>
      </c>
      <c r="F509" s="161" t="s">
        <v>534</v>
      </c>
      <c r="G509" s="161" t="s">
        <v>534</v>
      </c>
      <c r="H509" s="161" t="s">
        <v>1561</v>
      </c>
      <c r="I509" s="12"/>
      <c r="J509" s="13">
        <v>170100</v>
      </c>
      <c r="K509" s="2">
        <v>363</v>
      </c>
    </row>
    <row r="510" spans="1:11" ht="15" customHeight="1" x14ac:dyDescent="0.35">
      <c r="A510" s="160">
        <v>816345</v>
      </c>
      <c r="B510" s="161" t="s">
        <v>575</v>
      </c>
      <c r="C510" s="160">
        <v>145348</v>
      </c>
      <c r="D510" s="161" t="s">
        <v>574</v>
      </c>
      <c r="E510" s="162" t="s">
        <v>6415</v>
      </c>
      <c r="F510" s="161" t="s">
        <v>534</v>
      </c>
      <c r="G510" s="161" t="s">
        <v>534</v>
      </c>
      <c r="H510" s="161" t="s">
        <v>1561</v>
      </c>
      <c r="I510" s="12"/>
      <c r="J510" s="13">
        <v>170112</v>
      </c>
      <c r="K510" s="2">
        <v>1590</v>
      </c>
    </row>
    <row r="511" spans="1:11" ht="15" customHeight="1" x14ac:dyDescent="0.35">
      <c r="A511" s="160">
        <v>816426</v>
      </c>
      <c r="B511" s="161" t="s">
        <v>3234</v>
      </c>
      <c r="C511" s="160">
        <v>145348</v>
      </c>
      <c r="D511" s="161" t="s">
        <v>574</v>
      </c>
      <c r="E511" s="162" t="s">
        <v>6415</v>
      </c>
      <c r="F511" s="161" t="s">
        <v>534</v>
      </c>
      <c r="G511" s="161" t="s">
        <v>534</v>
      </c>
      <c r="H511" s="161" t="s">
        <v>1561</v>
      </c>
      <c r="I511" s="12"/>
      <c r="J511" s="13">
        <v>170124</v>
      </c>
      <c r="K511" s="2">
        <v>355</v>
      </c>
    </row>
    <row r="512" spans="1:11" ht="15" customHeight="1" x14ac:dyDescent="0.35">
      <c r="A512" s="160">
        <v>816980</v>
      </c>
      <c r="B512" s="161" t="s">
        <v>576</v>
      </c>
      <c r="C512" s="160">
        <v>145348</v>
      </c>
      <c r="D512" s="161" t="s">
        <v>574</v>
      </c>
      <c r="E512" s="162" t="s">
        <v>6415</v>
      </c>
      <c r="F512" s="161" t="s">
        <v>534</v>
      </c>
      <c r="G512" s="161" t="s">
        <v>534</v>
      </c>
      <c r="H512" s="161" t="s">
        <v>1561</v>
      </c>
      <c r="I512" s="12"/>
      <c r="J512" s="13">
        <v>170136</v>
      </c>
      <c r="K512" s="2">
        <v>1003</v>
      </c>
    </row>
    <row r="513" spans="1:11" ht="15" customHeight="1" x14ac:dyDescent="0.35">
      <c r="A513" s="160">
        <v>812908</v>
      </c>
      <c r="B513" s="161" t="s">
        <v>3238</v>
      </c>
      <c r="C513" s="160">
        <v>145373</v>
      </c>
      <c r="D513" s="161" t="s">
        <v>603</v>
      </c>
      <c r="E513" s="162" t="s">
        <v>6415</v>
      </c>
      <c r="F513" s="161" t="s">
        <v>534</v>
      </c>
      <c r="G513" s="161" t="s">
        <v>534</v>
      </c>
      <c r="H513" s="161" t="s">
        <v>1561</v>
      </c>
      <c r="I513" s="12"/>
      <c r="J513" s="13">
        <v>170148</v>
      </c>
      <c r="K513" s="2">
        <v>804</v>
      </c>
    </row>
    <row r="514" spans="1:11" ht="15" customHeight="1" x14ac:dyDescent="0.35">
      <c r="A514" s="160">
        <v>812856</v>
      </c>
      <c r="B514" s="161" t="s">
        <v>3237</v>
      </c>
      <c r="C514" s="160">
        <v>145373</v>
      </c>
      <c r="D514" s="161" t="s">
        <v>603</v>
      </c>
      <c r="E514" s="162" t="s">
        <v>6415</v>
      </c>
      <c r="F514" s="161" t="s">
        <v>534</v>
      </c>
      <c r="G514" s="161" t="s">
        <v>534</v>
      </c>
      <c r="H514" s="161" t="s">
        <v>1561</v>
      </c>
      <c r="I514" s="12"/>
      <c r="J514" s="13">
        <v>170150</v>
      </c>
      <c r="K514" s="2">
        <v>1149</v>
      </c>
    </row>
    <row r="515" spans="1:11" ht="15" customHeight="1" x14ac:dyDescent="0.35">
      <c r="A515" s="160">
        <v>812548</v>
      </c>
      <c r="B515" s="161" t="s">
        <v>3235</v>
      </c>
      <c r="C515" s="160">
        <v>145373</v>
      </c>
      <c r="D515" s="161" t="s">
        <v>603</v>
      </c>
      <c r="E515" s="162" t="s">
        <v>6415</v>
      </c>
      <c r="F515" s="161" t="s">
        <v>534</v>
      </c>
      <c r="G515" s="161" t="s">
        <v>534</v>
      </c>
      <c r="H515" s="161" t="s">
        <v>1561</v>
      </c>
      <c r="I515" s="12"/>
      <c r="J515" s="13">
        <v>170161</v>
      </c>
      <c r="K515" s="2">
        <v>915</v>
      </c>
    </row>
    <row r="516" spans="1:11" ht="15" customHeight="1" x14ac:dyDescent="0.35">
      <c r="A516" s="160">
        <v>812091</v>
      </c>
      <c r="B516" s="161" t="s">
        <v>604</v>
      </c>
      <c r="C516" s="160">
        <v>145373</v>
      </c>
      <c r="D516" s="161" t="s">
        <v>603</v>
      </c>
      <c r="E516" s="162" t="s">
        <v>6415</v>
      </c>
      <c r="F516" s="161" t="s">
        <v>534</v>
      </c>
      <c r="G516" s="161" t="s">
        <v>534</v>
      </c>
      <c r="H516" s="161" t="s">
        <v>1561</v>
      </c>
      <c r="I516" s="12"/>
      <c r="J516" s="13">
        <v>170173</v>
      </c>
      <c r="K516" s="2">
        <v>435</v>
      </c>
    </row>
    <row r="517" spans="1:11" ht="15" customHeight="1" x14ac:dyDescent="0.35">
      <c r="A517" s="160">
        <v>812733</v>
      </c>
      <c r="B517" s="161" t="s">
        <v>3236</v>
      </c>
      <c r="C517" s="160">
        <v>145373</v>
      </c>
      <c r="D517" s="161" t="s">
        <v>603</v>
      </c>
      <c r="E517" s="162" t="s">
        <v>6415</v>
      </c>
      <c r="F517" s="161" t="s">
        <v>534</v>
      </c>
      <c r="G517" s="161" t="s">
        <v>534</v>
      </c>
      <c r="H517" s="161" t="s">
        <v>1561</v>
      </c>
      <c r="I517" s="12"/>
      <c r="J517" s="13">
        <v>170185</v>
      </c>
      <c r="K517" s="2">
        <v>1206</v>
      </c>
    </row>
    <row r="518" spans="1:11" ht="15" customHeight="1" x14ac:dyDescent="0.35">
      <c r="A518" s="160">
        <v>812010</v>
      </c>
      <c r="B518" s="161" t="s">
        <v>605</v>
      </c>
      <c r="C518" s="160">
        <v>145373</v>
      </c>
      <c r="D518" s="161" t="s">
        <v>603</v>
      </c>
      <c r="E518" s="162" t="s">
        <v>6415</v>
      </c>
      <c r="F518" s="161" t="s">
        <v>534</v>
      </c>
      <c r="G518" s="161" t="s">
        <v>534</v>
      </c>
      <c r="H518" s="161" t="s">
        <v>1561</v>
      </c>
      <c r="I518" s="12"/>
      <c r="J518" s="13">
        <v>170215</v>
      </c>
      <c r="K518" s="2">
        <v>964</v>
      </c>
    </row>
    <row r="519" spans="1:11" ht="15" customHeight="1" x14ac:dyDescent="0.35">
      <c r="A519" s="160">
        <v>812375</v>
      </c>
      <c r="B519" s="161" t="s">
        <v>606</v>
      </c>
      <c r="C519" s="160">
        <v>145373</v>
      </c>
      <c r="D519" s="161" t="s">
        <v>603</v>
      </c>
      <c r="E519" s="162" t="s">
        <v>6415</v>
      </c>
      <c r="F519" s="161" t="s">
        <v>534</v>
      </c>
      <c r="G519" s="161" t="s">
        <v>534</v>
      </c>
      <c r="H519" s="161" t="s">
        <v>1561</v>
      </c>
      <c r="I519" s="12"/>
      <c r="J519" s="13">
        <v>170227</v>
      </c>
      <c r="K519" s="2">
        <v>871</v>
      </c>
    </row>
    <row r="520" spans="1:11" ht="15" customHeight="1" x14ac:dyDescent="0.35">
      <c r="A520" s="160">
        <v>801855</v>
      </c>
      <c r="B520" s="161" t="s">
        <v>3241</v>
      </c>
      <c r="C520" s="160">
        <v>145385</v>
      </c>
      <c r="D520" s="161" t="s">
        <v>545</v>
      </c>
      <c r="E520" s="162" t="s">
        <v>6415</v>
      </c>
      <c r="F520" s="161" t="s">
        <v>534</v>
      </c>
      <c r="G520" s="161" t="s">
        <v>534</v>
      </c>
      <c r="H520" s="161" t="s">
        <v>1561</v>
      </c>
      <c r="I520" s="12"/>
      <c r="J520" s="13">
        <v>170239</v>
      </c>
      <c r="K520" s="2">
        <v>1549</v>
      </c>
    </row>
    <row r="521" spans="1:11" ht="15" customHeight="1" x14ac:dyDescent="0.35">
      <c r="A521" s="160">
        <v>801473</v>
      </c>
      <c r="B521" s="161" t="s">
        <v>3240</v>
      </c>
      <c r="C521" s="160">
        <v>145385</v>
      </c>
      <c r="D521" s="161" t="s">
        <v>545</v>
      </c>
      <c r="E521" s="162" t="s">
        <v>6415</v>
      </c>
      <c r="F521" s="161" t="s">
        <v>534</v>
      </c>
      <c r="G521" s="161" t="s">
        <v>534</v>
      </c>
      <c r="H521" s="161" t="s">
        <v>1561</v>
      </c>
      <c r="I521" s="12"/>
      <c r="J521" s="13">
        <v>170240</v>
      </c>
      <c r="K521" s="2">
        <v>437</v>
      </c>
    </row>
    <row r="522" spans="1:11" ht="15" customHeight="1" x14ac:dyDescent="0.35">
      <c r="A522" s="160">
        <v>801790</v>
      </c>
      <c r="B522" s="161" t="s">
        <v>546</v>
      </c>
      <c r="C522" s="160">
        <v>145385</v>
      </c>
      <c r="D522" s="161" t="s">
        <v>545</v>
      </c>
      <c r="E522" s="162" t="s">
        <v>6415</v>
      </c>
      <c r="F522" s="161" t="s">
        <v>534</v>
      </c>
      <c r="G522" s="161" t="s">
        <v>534</v>
      </c>
      <c r="H522" s="161" t="s">
        <v>1561</v>
      </c>
      <c r="I522" s="12"/>
      <c r="J522" s="13">
        <v>170264</v>
      </c>
      <c r="K522" s="2">
        <v>778</v>
      </c>
    </row>
    <row r="523" spans="1:11" ht="15" customHeight="1" x14ac:dyDescent="0.35">
      <c r="A523" s="160">
        <v>801587</v>
      </c>
      <c r="B523" s="161" t="s">
        <v>547</v>
      </c>
      <c r="C523" s="160">
        <v>145385</v>
      </c>
      <c r="D523" s="161" t="s">
        <v>545</v>
      </c>
      <c r="E523" s="162" t="s">
        <v>6415</v>
      </c>
      <c r="F523" s="161" t="s">
        <v>534</v>
      </c>
      <c r="G523" s="161" t="s">
        <v>534</v>
      </c>
      <c r="H523" s="161" t="s">
        <v>1561</v>
      </c>
      <c r="I523" s="12"/>
      <c r="J523" s="13">
        <v>170306</v>
      </c>
      <c r="K523" s="2">
        <v>1142</v>
      </c>
    </row>
    <row r="524" spans="1:11" ht="15" customHeight="1" x14ac:dyDescent="0.35">
      <c r="A524" s="160">
        <v>801044</v>
      </c>
      <c r="B524" s="161" t="s">
        <v>3239</v>
      </c>
      <c r="C524" s="160">
        <v>145385</v>
      </c>
      <c r="D524" s="161" t="s">
        <v>545</v>
      </c>
      <c r="E524" s="162" t="s">
        <v>6415</v>
      </c>
      <c r="F524" s="161" t="s">
        <v>534</v>
      </c>
      <c r="G524" s="161" t="s">
        <v>534</v>
      </c>
      <c r="H524" s="161" t="s">
        <v>1561</v>
      </c>
      <c r="I524" s="12"/>
      <c r="J524" s="13">
        <v>170318</v>
      </c>
      <c r="K524" s="2">
        <v>2600</v>
      </c>
    </row>
    <row r="525" spans="1:11" ht="15" customHeight="1" x14ac:dyDescent="0.35">
      <c r="A525" s="160">
        <v>805638</v>
      </c>
      <c r="B525" s="161" t="s">
        <v>3243</v>
      </c>
      <c r="C525" s="160">
        <v>145397</v>
      </c>
      <c r="D525" s="161" t="s">
        <v>641</v>
      </c>
      <c r="E525" s="162" t="s">
        <v>6415</v>
      </c>
      <c r="F525" s="161" t="s">
        <v>534</v>
      </c>
      <c r="G525" s="161" t="s">
        <v>534</v>
      </c>
      <c r="H525" s="161" t="s">
        <v>1561</v>
      </c>
      <c r="I525" s="12"/>
      <c r="J525" s="13">
        <v>170320</v>
      </c>
      <c r="K525" s="2">
        <v>1463</v>
      </c>
    </row>
    <row r="526" spans="1:11" ht="15" customHeight="1" x14ac:dyDescent="0.35">
      <c r="A526" s="160">
        <v>805133</v>
      </c>
      <c r="B526" s="161" t="s">
        <v>3242</v>
      </c>
      <c r="C526" s="160">
        <v>145397</v>
      </c>
      <c r="D526" s="161" t="s">
        <v>641</v>
      </c>
      <c r="E526" s="162" t="s">
        <v>6415</v>
      </c>
      <c r="F526" s="161" t="s">
        <v>534</v>
      </c>
      <c r="G526" s="161" t="s">
        <v>534</v>
      </c>
      <c r="H526" s="161" t="s">
        <v>1561</v>
      </c>
      <c r="I526" s="12"/>
      <c r="J526" s="13">
        <v>170331</v>
      </c>
      <c r="K526" s="2">
        <v>1667</v>
      </c>
    </row>
    <row r="527" spans="1:11" ht="15" customHeight="1" x14ac:dyDescent="0.35">
      <c r="A527" s="160">
        <v>805823</v>
      </c>
      <c r="B527" s="161" t="s">
        <v>642</v>
      </c>
      <c r="C527" s="160">
        <v>145397</v>
      </c>
      <c r="D527" s="161" t="s">
        <v>641</v>
      </c>
      <c r="E527" s="162" t="s">
        <v>6415</v>
      </c>
      <c r="F527" s="161" t="s">
        <v>534</v>
      </c>
      <c r="G527" s="161" t="s">
        <v>534</v>
      </c>
      <c r="H527" s="161" t="s">
        <v>1561</v>
      </c>
      <c r="I527" s="12"/>
      <c r="J527" s="13">
        <v>170355</v>
      </c>
      <c r="K527" s="2">
        <v>658</v>
      </c>
    </row>
    <row r="528" spans="1:11" ht="15" customHeight="1" x14ac:dyDescent="0.35">
      <c r="A528" s="160">
        <v>805156</v>
      </c>
      <c r="B528" s="161" t="s">
        <v>643</v>
      </c>
      <c r="C528" s="160">
        <v>145397</v>
      </c>
      <c r="D528" s="161" t="s">
        <v>641</v>
      </c>
      <c r="E528" s="162" t="s">
        <v>6415</v>
      </c>
      <c r="F528" s="161" t="s">
        <v>534</v>
      </c>
      <c r="G528" s="161" t="s">
        <v>534</v>
      </c>
      <c r="H528" s="161" t="s">
        <v>1561</v>
      </c>
      <c r="I528" s="12"/>
      <c r="J528" s="13">
        <v>170367</v>
      </c>
      <c r="K528" s="2">
        <v>1265</v>
      </c>
    </row>
    <row r="529" spans="1:11" ht="15" customHeight="1" x14ac:dyDescent="0.35">
      <c r="A529" s="160">
        <v>806181</v>
      </c>
      <c r="B529" s="161" t="s">
        <v>3244</v>
      </c>
      <c r="C529" s="160">
        <v>145403</v>
      </c>
      <c r="D529" s="161" t="s">
        <v>615</v>
      </c>
      <c r="E529" s="162" t="s">
        <v>6415</v>
      </c>
      <c r="F529" s="161" t="s">
        <v>534</v>
      </c>
      <c r="G529" s="161" t="s">
        <v>534</v>
      </c>
      <c r="H529" s="161" t="s">
        <v>1561</v>
      </c>
      <c r="I529" s="12"/>
      <c r="J529" s="13">
        <v>170379</v>
      </c>
      <c r="K529" s="2">
        <v>355</v>
      </c>
    </row>
    <row r="530" spans="1:11" ht="15" customHeight="1" x14ac:dyDescent="0.35">
      <c r="A530" s="160">
        <v>806256</v>
      </c>
      <c r="B530" s="161" t="s">
        <v>3245</v>
      </c>
      <c r="C530" s="160">
        <v>145403</v>
      </c>
      <c r="D530" s="161" t="s">
        <v>615</v>
      </c>
      <c r="E530" s="162" t="s">
        <v>6415</v>
      </c>
      <c r="F530" s="161" t="s">
        <v>534</v>
      </c>
      <c r="G530" s="161" t="s">
        <v>534</v>
      </c>
      <c r="H530" s="161" t="s">
        <v>1561</v>
      </c>
      <c r="I530" s="12"/>
      <c r="J530" s="13">
        <v>170392</v>
      </c>
      <c r="K530" s="2">
        <v>804</v>
      </c>
    </row>
    <row r="531" spans="1:11" ht="15" customHeight="1" x14ac:dyDescent="0.35">
      <c r="A531" s="160">
        <v>806322</v>
      </c>
      <c r="B531" s="161" t="s">
        <v>3246</v>
      </c>
      <c r="C531" s="160">
        <v>145403</v>
      </c>
      <c r="D531" s="161" t="s">
        <v>615</v>
      </c>
      <c r="E531" s="162" t="s">
        <v>6415</v>
      </c>
      <c r="F531" s="161" t="s">
        <v>534</v>
      </c>
      <c r="G531" s="161" t="s">
        <v>534</v>
      </c>
      <c r="H531" s="161" t="s">
        <v>1561</v>
      </c>
      <c r="I531" s="12"/>
      <c r="J531" s="13">
        <v>170409</v>
      </c>
      <c r="K531" s="2">
        <v>821</v>
      </c>
    </row>
    <row r="532" spans="1:11" ht="15" customHeight="1" x14ac:dyDescent="0.35">
      <c r="A532" s="160">
        <v>806284</v>
      </c>
      <c r="B532" s="161" t="s">
        <v>616</v>
      </c>
      <c r="C532" s="160">
        <v>145403</v>
      </c>
      <c r="D532" s="161" t="s">
        <v>615</v>
      </c>
      <c r="E532" s="162" t="s">
        <v>6415</v>
      </c>
      <c r="F532" s="161" t="s">
        <v>534</v>
      </c>
      <c r="G532" s="161" t="s">
        <v>534</v>
      </c>
      <c r="H532" s="161" t="s">
        <v>1561</v>
      </c>
      <c r="I532" s="12"/>
      <c r="J532" s="13">
        <v>170434</v>
      </c>
      <c r="K532" s="2">
        <v>1525</v>
      </c>
    </row>
    <row r="533" spans="1:11" ht="15" customHeight="1" x14ac:dyDescent="0.35">
      <c r="A533" s="160">
        <v>806460</v>
      </c>
      <c r="B533" s="161" t="s">
        <v>617</v>
      </c>
      <c r="C533" s="160">
        <v>145403</v>
      </c>
      <c r="D533" s="161" t="s">
        <v>615</v>
      </c>
      <c r="E533" s="162" t="s">
        <v>6415</v>
      </c>
      <c r="F533" s="161" t="s">
        <v>534</v>
      </c>
      <c r="G533" s="161" t="s">
        <v>534</v>
      </c>
      <c r="H533" s="161" t="s">
        <v>1561</v>
      </c>
      <c r="I533" s="12"/>
      <c r="J533" s="13">
        <v>170458</v>
      </c>
      <c r="K533" s="2">
        <v>1526</v>
      </c>
    </row>
    <row r="534" spans="1:11" ht="15" customHeight="1" x14ac:dyDescent="0.35">
      <c r="A534" s="160">
        <v>807958</v>
      </c>
      <c r="B534" s="161" t="s">
        <v>3249</v>
      </c>
      <c r="C534" s="160">
        <v>145415</v>
      </c>
      <c r="D534" s="161" t="s">
        <v>609</v>
      </c>
      <c r="E534" s="162" t="s">
        <v>6415</v>
      </c>
      <c r="F534" s="161" t="s">
        <v>534</v>
      </c>
      <c r="G534" s="161" t="s">
        <v>534</v>
      </c>
      <c r="H534" s="161" t="s">
        <v>1561</v>
      </c>
      <c r="I534" s="12"/>
      <c r="J534" s="13">
        <v>170460</v>
      </c>
      <c r="K534" s="2">
        <v>454</v>
      </c>
    </row>
    <row r="535" spans="1:11" ht="15" customHeight="1" x14ac:dyDescent="0.35">
      <c r="A535" s="160">
        <v>807631</v>
      </c>
      <c r="B535" s="161" t="s">
        <v>3247</v>
      </c>
      <c r="C535" s="160">
        <v>145415</v>
      </c>
      <c r="D535" s="161" t="s">
        <v>609</v>
      </c>
      <c r="E535" s="162" t="s">
        <v>6415</v>
      </c>
      <c r="F535" s="161" t="s">
        <v>534</v>
      </c>
      <c r="G535" s="161" t="s">
        <v>534</v>
      </c>
      <c r="H535" s="161" t="s">
        <v>1561</v>
      </c>
      <c r="I535" s="12"/>
      <c r="J535" s="13">
        <v>170471</v>
      </c>
      <c r="K535" s="2">
        <v>597</v>
      </c>
    </row>
    <row r="536" spans="1:11" ht="15" customHeight="1" x14ac:dyDescent="0.35">
      <c r="A536" s="160">
        <v>807807</v>
      </c>
      <c r="B536" s="161" t="s">
        <v>3248</v>
      </c>
      <c r="C536" s="160">
        <v>145415</v>
      </c>
      <c r="D536" s="161" t="s">
        <v>609</v>
      </c>
      <c r="E536" s="162" t="s">
        <v>6415</v>
      </c>
      <c r="F536" s="161" t="s">
        <v>534</v>
      </c>
      <c r="G536" s="161" t="s">
        <v>534</v>
      </c>
      <c r="H536" s="161" t="s">
        <v>1561</v>
      </c>
      <c r="I536" s="12"/>
      <c r="J536" s="13">
        <v>170501</v>
      </c>
      <c r="K536" s="2">
        <v>671</v>
      </c>
    </row>
    <row r="537" spans="1:11" ht="15" customHeight="1" x14ac:dyDescent="0.35">
      <c r="A537" s="160">
        <v>807000</v>
      </c>
      <c r="B537" s="161" t="s">
        <v>610</v>
      </c>
      <c r="C537" s="160">
        <v>145415</v>
      </c>
      <c r="D537" s="161" t="s">
        <v>609</v>
      </c>
      <c r="E537" s="162" t="s">
        <v>6415</v>
      </c>
      <c r="F537" s="161" t="s">
        <v>534</v>
      </c>
      <c r="G537" s="161" t="s">
        <v>534</v>
      </c>
      <c r="H537" s="161" t="s">
        <v>1561</v>
      </c>
      <c r="I537" s="12"/>
      <c r="J537" s="13">
        <v>170513</v>
      </c>
      <c r="K537" s="2">
        <v>747</v>
      </c>
    </row>
    <row r="538" spans="1:11" ht="15" customHeight="1" x14ac:dyDescent="0.35">
      <c r="A538" s="160">
        <v>807981</v>
      </c>
      <c r="B538" s="161" t="s">
        <v>611</v>
      </c>
      <c r="C538" s="160">
        <v>145415</v>
      </c>
      <c r="D538" s="161" t="s">
        <v>609</v>
      </c>
      <c r="E538" s="162" t="s">
        <v>6415</v>
      </c>
      <c r="F538" s="161" t="s">
        <v>534</v>
      </c>
      <c r="G538" s="161" t="s">
        <v>534</v>
      </c>
      <c r="H538" s="161" t="s">
        <v>1561</v>
      </c>
      <c r="I538" s="12"/>
      <c r="J538" s="13">
        <v>170525</v>
      </c>
      <c r="K538" s="2">
        <v>562</v>
      </c>
    </row>
    <row r="539" spans="1:11" ht="15" customHeight="1" x14ac:dyDescent="0.35">
      <c r="A539" s="160">
        <v>807008</v>
      </c>
      <c r="B539" s="161" t="s">
        <v>595</v>
      </c>
      <c r="C539" s="160">
        <v>145427</v>
      </c>
      <c r="D539" s="161" t="s">
        <v>594</v>
      </c>
      <c r="E539" s="162" t="s">
        <v>6415</v>
      </c>
      <c r="F539" s="161" t="s">
        <v>534</v>
      </c>
      <c r="G539" s="161" t="s">
        <v>534</v>
      </c>
      <c r="H539" s="161" t="s">
        <v>1561</v>
      </c>
      <c r="I539" s="12"/>
      <c r="J539" s="13">
        <v>170537</v>
      </c>
      <c r="K539" s="2">
        <v>1306</v>
      </c>
    </row>
    <row r="540" spans="1:11" ht="15" customHeight="1" x14ac:dyDescent="0.35">
      <c r="A540" s="160">
        <v>807201</v>
      </c>
      <c r="B540" s="161" t="s">
        <v>3251</v>
      </c>
      <c r="C540" s="160">
        <v>145427</v>
      </c>
      <c r="D540" s="161" t="s">
        <v>594</v>
      </c>
      <c r="E540" s="162" t="s">
        <v>6415</v>
      </c>
      <c r="F540" s="161" t="s">
        <v>534</v>
      </c>
      <c r="G540" s="161" t="s">
        <v>534</v>
      </c>
      <c r="H540" s="161" t="s">
        <v>1561</v>
      </c>
      <c r="I540" s="12"/>
      <c r="J540" s="13">
        <v>170549</v>
      </c>
      <c r="K540" s="2">
        <v>988</v>
      </c>
    </row>
    <row r="541" spans="1:11" ht="15" customHeight="1" x14ac:dyDescent="0.35">
      <c r="A541" s="160">
        <v>807081</v>
      </c>
      <c r="B541" s="161" t="s">
        <v>3250</v>
      </c>
      <c r="C541" s="160">
        <v>145427</v>
      </c>
      <c r="D541" s="161" t="s">
        <v>594</v>
      </c>
      <c r="E541" s="162" t="s">
        <v>6415</v>
      </c>
      <c r="F541" s="161" t="s">
        <v>534</v>
      </c>
      <c r="G541" s="161" t="s">
        <v>534</v>
      </c>
      <c r="H541" s="161" t="s">
        <v>1561</v>
      </c>
      <c r="I541" s="12"/>
      <c r="J541" s="13">
        <v>170550</v>
      </c>
      <c r="K541" s="2">
        <v>1017</v>
      </c>
    </row>
    <row r="542" spans="1:11" ht="15" customHeight="1" x14ac:dyDescent="0.35">
      <c r="A542" s="160">
        <v>807862</v>
      </c>
      <c r="B542" s="161" t="s">
        <v>3253</v>
      </c>
      <c r="C542" s="160">
        <v>145427</v>
      </c>
      <c r="D542" s="161" t="s">
        <v>594</v>
      </c>
      <c r="E542" s="162" t="s">
        <v>6415</v>
      </c>
      <c r="F542" s="161" t="s">
        <v>534</v>
      </c>
      <c r="G542" s="161" t="s">
        <v>534</v>
      </c>
      <c r="H542" s="161" t="s">
        <v>1561</v>
      </c>
      <c r="I542" s="12"/>
      <c r="J542" s="13">
        <v>170562</v>
      </c>
      <c r="K542" s="2">
        <v>2278</v>
      </c>
    </row>
    <row r="543" spans="1:11" ht="15" customHeight="1" x14ac:dyDescent="0.35">
      <c r="A543" s="160">
        <v>807900</v>
      </c>
      <c r="B543" s="161" t="s">
        <v>3254</v>
      </c>
      <c r="C543" s="160">
        <v>145427</v>
      </c>
      <c r="D543" s="161" t="s">
        <v>594</v>
      </c>
      <c r="E543" s="162" t="s">
        <v>6415</v>
      </c>
      <c r="F543" s="161" t="s">
        <v>534</v>
      </c>
      <c r="G543" s="161" t="s">
        <v>534</v>
      </c>
      <c r="H543" s="161" t="s">
        <v>1561</v>
      </c>
      <c r="I543" s="12"/>
      <c r="J543" s="13">
        <v>170574</v>
      </c>
      <c r="K543" s="2">
        <v>400</v>
      </c>
    </row>
    <row r="544" spans="1:11" ht="15" customHeight="1" x14ac:dyDescent="0.35">
      <c r="A544" s="160">
        <v>807504</v>
      </c>
      <c r="B544" s="161" t="s">
        <v>3252</v>
      </c>
      <c r="C544" s="160">
        <v>145427</v>
      </c>
      <c r="D544" s="161" t="s">
        <v>594</v>
      </c>
      <c r="E544" s="162" t="s">
        <v>6415</v>
      </c>
      <c r="F544" s="161" t="s">
        <v>534</v>
      </c>
      <c r="G544" s="161" t="s">
        <v>534</v>
      </c>
      <c r="H544" s="161" t="s">
        <v>1561</v>
      </c>
      <c r="I544" s="12"/>
      <c r="J544" s="13">
        <v>170586</v>
      </c>
      <c r="K544" s="2">
        <v>2350</v>
      </c>
    </row>
    <row r="545" spans="1:11" ht="15" customHeight="1" x14ac:dyDescent="0.35">
      <c r="A545" s="160">
        <v>807773</v>
      </c>
      <c r="B545" s="161" t="s">
        <v>596</v>
      </c>
      <c r="C545" s="160">
        <v>145427</v>
      </c>
      <c r="D545" s="161" t="s">
        <v>594</v>
      </c>
      <c r="E545" s="162" t="s">
        <v>6415</v>
      </c>
      <c r="F545" s="161" t="s">
        <v>534</v>
      </c>
      <c r="G545" s="161" t="s">
        <v>534</v>
      </c>
      <c r="H545" s="161" t="s">
        <v>1561</v>
      </c>
      <c r="I545" s="12"/>
      <c r="J545" s="13">
        <v>170598</v>
      </c>
      <c r="K545" s="2">
        <v>2229</v>
      </c>
    </row>
    <row r="546" spans="1:11" ht="15" customHeight="1" x14ac:dyDescent="0.35">
      <c r="A546" s="160">
        <v>808627</v>
      </c>
      <c r="B546" s="161" t="s">
        <v>539</v>
      </c>
      <c r="C546" s="160">
        <v>145439</v>
      </c>
      <c r="D546" s="161" t="s">
        <v>538</v>
      </c>
      <c r="E546" s="162" t="s">
        <v>6415</v>
      </c>
      <c r="F546" s="161" t="s">
        <v>534</v>
      </c>
      <c r="G546" s="161" t="s">
        <v>534</v>
      </c>
      <c r="H546" s="161" t="s">
        <v>1561</v>
      </c>
      <c r="I546" s="12"/>
      <c r="J546" s="13">
        <v>170604</v>
      </c>
      <c r="K546" s="2">
        <v>424</v>
      </c>
    </row>
    <row r="547" spans="1:11" ht="15" customHeight="1" x14ac:dyDescent="0.35">
      <c r="A547" s="160">
        <v>808126</v>
      </c>
      <c r="B547" s="161" t="s">
        <v>3255</v>
      </c>
      <c r="C547" s="160">
        <v>145439</v>
      </c>
      <c r="D547" s="161" t="s">
        <v>538</v>
      </c>
      <c r="E547" s="162" t="s">
        <v>6415</v>
      </c>
      <c r="F547" s="161" t="s">
        <v>534</v>
      </c>
      <c r="G547" s="161" t="s">
        <v>534</v>
      </c>
      <c r="H547" s="161" t="s">
        <v>1561</v>
      </c>
      <c r="I547" s="12"/>
      <c r="J547" s="13">
        <v>170616</v>
      </c>
      <c r="K547" s="2">
        <v>2019</v>
      </c>
    </row>
    <row r="548" spans="1:11" ht="15" customHeight="1" x14ac:dyDescent="0.35">
      <c r="A548" s="160">
        <v>808794</v>
      </c>
      <c r="B548" s="161" t="s">
        <v>3263</v>
      </c>
      <c r="C548" s="160">
        <v>145440</v>
      </c>
      <c r="D548" s="161" t="s">
        <v>618</v>
      </c>
      <c r="E548" s="162" t="s">
        <v>6415</v>
      </c>
      <c r="F548" s="161" t="s">
        <v>534</v>
      </c>
      <c r="G548" s="161" t="s">
        <v>534</v>
      </c>
      <c r="H548" s="161" t="s">
        <v>1561</v>
      </c>
      <c r="I548" s="12"/>
      <c r="J548" s="13">
        <v>170628</v>
      </c>
      <c r="K548" s="2">
        <v>1772</v>
      </c>
    </row>
    <row r="549" spans="1:11" ht="15" customHeight="1" x14ac:dyDescent="0.35">
      <c r="A549" s="160">
        <v>808701</v>
      </c>
      <c r="B549" s="161" t="s">
        <v>3262</v>
      </c>
      <c r="C549" s="160">
        <v>145440</v>
      </c>
      <c r="D549" s="161" t="s">
        <v>618</v>
      </c>
      <c r="E549" s="162" t="s">
        <v>6415</v>
      </c>
      <c r="F549" s="161" t="s">
        <v>534</v>
      </c>
      <c r="G549" s="161" t="s">
        <v>534</v>
      </c>
      <c r="H549" s="161" t="s">
        <v>1561</v>
      </c>
      <c r="I549" s="12"/>
      <c r="J549" s="13">
        <v>170630</v>
      </c>
      <c r="K549" s="2">
        <v>558</v>
      </c>
    </row>
    <row r="550" spans="1:11" ht="15" customHeight="1" x14ac:dyDescent="0.35">
      <c r="A550" s="160">
        <v>808439</v>
      </c>
      <c r="B550" s="161" t="s">
        <v>3259</v>
      </c>
      <c r="C550" s="160">
        <v>145440</v>
      </c>
      <c r="D550" s="161" t="s">
        <v>618</v>
      </c>
      <c r="E550" s="162" t="s">
        <v>6415</v>
      </c>
      <c r="F550" s="161" t="s">
        <v>534</v>
      </c>
      <c r="G550" s="161" t="s">
        <v>534</v>
      </c>
      <c r="H550" s="161" t="s">
        <v>1561</v>
      </c>
      <c r="I550" s="12"/>
      <c r="J550" s="13">
        <v>170641</v>
      </c>
      <c r="K550" s="2">
        <v>224</v>
      </c>
    </row>
    <row r="551" spans="1:11" ht="15" customHeight="1" x14ac:dyDescent="0.35">
      <c r="A551" s="160">
        <v>808552</v>
      </c>
      <c r="B551" s="161" t="s">
        <v>3260</v>
      </c>
      <c r="C551" s="160">
        <v>145440</v>
      </c>
      <c r="D551" s="161" t="s">
        <v>618</v>
      </c>
      <c r="E551" s="162" t="s">
        <v>6415</v>
      </c>
      <c r="F551" s="161" t="s">
        <v>534</v>
      </c>
      <c r="G551" s="161" t="s">
        <v>534</v>
      </c>
      <c r="H551" s="161" t="s">
        <v>1561</v>
      </c>
      <c r="I551" s="12"/>
      <c r="J551" s="13">
        <v>170653</v>
      </c>
      <c r="K551" s="2">
        <v>1849</v>
      </c>
    </row>
    <row r="552" spans="1:11" ht="15" customHeight="1" x14ac:dyDescent="0.35">
      <c r="A552" s="160">
        <v>808349</v>
      </c>
      <c r="B552" s="161" t="s">
        <v>3258</v>
      </c>
      <c r="C552" s="160">
        <v>145440</v>
      </c>
      <c r="D552" s="161" t="s">
        <v>618</v>
      </c>
      <c r="E552" s="162" t="s">
        <v>6415</v>
      </c>
      <c r="F552" s="161" t="s">
        <v>534</v>
      </c>
      <c r="G552" s="161" t="s">
        <v>534</v>
      </c>
      <c r="H552" s="161" t="s">
        <v>1561</v>
      </c>
      <c r="I552" s="12"/>
      <c r="J552" s="13">
        <v>170665</v>
      </c>
      <c r="K552" s="2">
        <v>1332</v>
      </c>
    </row>
    <row r="553" spans="1:11" ht="15" customHeight="1" x14ac:dyDescent="0.35">
      <c r="A553" s="160">
        <v>808679</v>
      </c>
      <c r="B553" s="161" t="s">
        <v>3261</v>
      </c>
      <c r="C553" s="160">
        <v>145440</v>
      </c>
      <c r="D553" s="161" t="s">
        <v>618</v>
      </c>
      <c r="E553" s="162" t="s">
        <v>6415</v>
      </c>
      <c r="F553" s="161" t="s">
        <v>534</v>
      </c>
      <c r="G553" s="161" t="s">
        <v>534</v>
      </c>
      <c r="H553" s="161" t="s">
        <v>1561</v>
      </c>
      <c r="I553" s="12"/>
      <c r="J553" s="13">
        <v>170677</v>
      </c>
      <c r="K553" s="2">
        <v>2170</v>
      </c>
    </row>
    <row r="554" spans="1:11" ht="15" customHeight="1" x14ac:dyDescent="0.35">
      <c r="A554" s="160">
        <v>808076</v>
      </c>
      <c r="B554" s="161" t="s">
        <v>3256</v>
      </c>
      <c r="C554" s="160">
        <v>145440</v>
      </c>
      <c r="D554" s="161" t="s">
        <v>618</v>
      </c>
      <c r="E554" s="162" t="s">
        <v>6415</v>
      </c>
      <c r="F554" s="161" t="s">
        <v>534</v>
      </c>
      <c r="G554" s="161" t="s">
        <v>534</v>
      </c>
      <c r="H554" s="161" t="s">
        <v>1561</v>
      </c>
      <c r="I554" s="12"/>
      <c r="J554" s="13">
        <v>170689</v>
      </c>
      <c r="K554" s="2">
        <v>1424</v>
      </c>
    </row>
    <row r="555" spans="1:11" ht="15" customHeight="1" x14ac:dyDescent="0.35">
      <c r="A555" s="160">
        <v>808133</v>
      </c>
      <c r="B555" s="161" t="s">
        <v>3257</v>
      </c>
      <c r="C555" s="160">
        <v>145440</v>
      </c>
      <c r="D555" s="161" t="s">
        <v>618</v>
      </c>
      <c r="E555" s="162" t="s">
        <v>6415</v>
      </c>
      <c r="F555" s="161" t="s">
        <v>534</v>
      </c>
      <c r="G555" s="161" t="s">
        <v>534</v>
      </c>
      <c r="H555" s="161" t="s">
        <v>1561</v>
      </c>
      <c r="I555" s="12"/>
      <c r="J555" s="13">
        <v>170690</v>
      </c>
      <c r="K555" s="2">
        <v>954</v>
      </c>
    </row>
    <row r="556" spans="1:11" ht="15" customHeight="1" x14ac:dyDescent="0.35">
      <c r="A556" s="160">
        <v>808923</v>
      </c>
      <c r="B556" s="161" t="s">
        <v>619</v>
      </c>
      <c r="C556" s="160">
        <v>145440</v>
      </c>
      <c r="D556" s="161" t="s">
        <v>618</v>
      </c>
      <c r="E556" s="162" t="s">
        <v>6415</v>
      </c>
      <c r="F556" s="161" t="s">
        <v>534</v>
      </c>
      <c r="G556" s="161" t="s">
        <v>534</v>
      </c>
      <c r="H556" s="161" t="s">
        <v>1561</v>
      </c>
      <c r="I556" s="12"/>
      <c r="J556" s="13">
        <v>170707</v>
      </c>
      <c r="K556" s="2">
        <v>1791</v>
      </c>
    </row>
    <row r="557" spans="1:11" ht="15" customHeight="1" x14ac:dyDescent="0.35">
      <c r="A557" s="160">
        <v>808001</v>
      </c>
      <c r="B557" s="161" t="s">
        <v>620</v>
      </c>
      <c r="C557" s="160">
        <v>145440</v>
      </c>
      <c r="D557" s="161" t="s">
        <v>618</v>
      </c>
      <c r="E557" s="162" t="s">
        <v>6415</v>
      </c>
      <c r="F557" s="161" t="s">
        <v>534</v>
      </c>
      <c r="G557" s="161" t="s">
        <v>534</v>
      </c>
      <c r="H557" s="161" t="s">
        <v>1561</v>
      </c>
      <c r="I557" s="12"/>
      <c r="J557" s="13">
        <v>170719</v>
      </c>
      <c r="K557" s="2">
        <v>712</v>
      </c>
    </row>
    <row r="558" spans="1:11" ht="15" customHeight="1" x14ac:dyDescent="0.35">
      <c r="A558" s="160">
        <v>808651</v>
      </c>
      <c r="B558" s="161" t="s">
        <v>2827</v>
      </c>
      <c r="C558" s="160">
        <v>145440</v>
      </c>
      <c r="D558" s="161" t="s">
        <v>618</v>
      </c>
      <c r="E558" s="162" t="s">
        <v>6415</v>
      </c>
      <c r="F558" s="161" t="s">
        <v>534</v>
      </c>
      <c r="G558" s="161" t="s">
        <v>534</v>
      </c>
      <c r="H558" s="161" t="s">
        <v>1561</v>
      </c>
      <c r="I558" s="12"/>
      <c r="J558" s="13">
        <v>170720</v>
      </c>
      <c r="K558" s="2">
        <v>1048</v>
      </c>
    </row>
    <row r="559" spans="1:11" ht="15" customHeight="1" x14ac:dyDescent="0.35">
      <c r="A559" s="160">
        <v>805871</v>
      </c>
      <c r="B559" s="161" t="s">
        <v>3264</v>
      </c>
      <c r="C559" s="160">
        <v>145452</v>
      </c>
      <c r="D559" s="161" t="s">
        <v>577</v>
      </c>
      <c r="E559" s="162" t="s">
        <v>6415</v>
      </c>
      <c r="F559" s="161" t="s">
        <v>534</v>
      </c>
      <c r="G559" s="161" t="s">
        <v>534</v>
      </c>
      <c r="H559" s="161" t="s">
        <v>1561</v>
      </c>
      <c r="I559" s="12"/>
      <c r="J559" s="13">
        <v>170732</v>
      </c>
      <c r="K559" s="2">
        <v>1154</v>
      </c>
    </row>
    <row r="560" spans="1:11" ht="15" customHeight="1" x14ac:dyDescent="0.35">
      <c r="A560" s="160">
        <v>810452</v>
      </c>
      <c r="B560" s="161" t="s">
        <v>578</v>
      </c>
      <c r="C560" s="160">
        <v>145452</v>
      </c>
      <c r="D560" s="161" t="s">
        <v>577</v>
      </c>
      <c r="E560" s="162" t="s">
        <v>6415</v>
      </c>
      <c r="F560" s="161" t="s">
        <v>534</v>
      </c>
      <c r="G560" s="161" t="s">
        <v>534</v>
      </c>
      <c r="H560" s="161" t="s">
        <v>1561</v>
      </c>
      <c r="I560" s="12"/>
      <c r="J560" s="13">
        <v>170744</v>
      </c>
      <c r="K560" s="2">
        <v>2205</v>
      </c>
    </row>
    <row r="561" spans="1:11" ht="15" customHeight="1" x14ac:dyDescent="0.35">
      <c r="A561" s="160">
        <v>810209</v>
      </c>
      <c r="B561" s="161" t="s">
        <v>3265</v>
      </c>
      <c r="C561" s="160">
        <v>145452</v>
      </c>
      <c r="D561" s="161" t="s">
        <v>577</v>
      </c>
      <c r="E561" s="162" t="s">
        <v>6415</v>
      </c>
      <c r="F561" s="161" t="s">
        <v>534</v>
      </c>
      <c r="G561" s="161" t="s">
        <v>534</v>
      </c>
      <c r="H561" s="161" t="s">
        <v>1561</v>
      </c>
      <c r="I561" s="12"/>
      <c r="J561" s="13">
        <v>170756</v>
      </c>
      <c r="K561" s="2">
        <v>219</v>
      </c>
    </row>
    <row r="562" spans="1:11" ht="15" customHeight="1" x14ac:dyDescent="0.35">
      <c r="A562" s="160">
        <v>811234</v>
      </c>
      <c r="B562" s="161" t="s">
        <v>3266</v>
      </c>
      <c r="C562" s="160">
        <v>145464</v>
      </c>
      <c r="D562" s="161" t="s">
        <v>612</v>
      </c>
      <c r="E562" s="162" t="s">
        <v>6415</v>
      </c>
      <c r="F562" s="161" t="s">
        <v>534</v>
      </c>
      <c r="G562" s="161" t="s">
        <v>534</v>
      </c>
      <c r="H562" s="161" t="s">
        <v>1561</v>
      </c>
      <c r="I562" s="12"/>
      <c r="J562" s="13">
        <v>170768</v>
      </c>
      <c r="K562" s="2">
        <v>1317</v>
      </c>
    </row>
    <row r="563" spans="1:11" ht="15" customHeight="1" x14ac:dyDescent="0.35">
      <c r="A563" s="160">
        <v>811868</v>
      </c>
      <c r="B563" s="161" t="s">
        <v>613</v>
      </c>
      <c r="C563" s="160">
        <v>145464</v>
      </c>
      <c r="D563" s="161" t="s">
        <v>612</v>
      </c>
      <c r="E563" s="162" t="s">
        <v>6415</v>
      </c>
      <c r="F563" s="161" t="s">
        <v>534</v>
      </c>
      <c r="G563" s="161" t="s">
        <v>534</v>
      </c>
      <c r="H563" s="161" t="s">
        <v>1561</v>
      </c>
      <c r="I563" s="12"/>
      <c r="J563" s="13">
        <v>170770</v>
      </c>
      <c r="K563" s="2">
        <v>1072</v>
      </c>
    </row>
    <row r="564" spans="1:11" ht="15" customHeight="1" x14ac:dyDescent="0.35">
      <c r="A564" s="160">
        <v>811169</v>
      </c>
      <c r="B564" s="161" t="s">
        <v>614</v>
      </c>
      <c r="C564" s="160">
        <v>145464</v>
      </c>
      <c r="D564" s="161" t="s">
        <v>612</v>
      </c>
      <c r="E564" s="162" t="s">
        <v>6415</v>
      </c>
      <c r="F564" s="161" t="s">
        <v>534</v>
      </c>
      <c r="G564" s="161" t="s">
        <v>534</v>
      </c>
      <c r="H564" s="161" t="s">
        <v>1561</v>
      </c>
      <c r="I564" s="12"/>
      <c r="J564" s="13">
        <v>170781</v>
      </c>
      <c r="K564" s="2">
        <v>2583</v>
      </c>
    </row>
    <row r="565" spans="1:11" ht="15" customHeight="1" x14ac:dyDescent="0.35">
      <c r="A565" s="160">
        <v>811674</v>
      </c>
      <c r="B565" s="161" t="s">
        <v>626</v>
      </c>
      <c r="C565" s="160">
        <v>145476</v>
      </c>
      <c r="D565" s="161" t="s">
        <v>625</v>
      </c>
      <c r="E565" s="162" t="s">
        <v>6415</v>
      </c>
      <c r="F565" s="161" t="s">
        <v>534</v>
      </c>
      <c r="G565" s="161" t="s">
        <v>534</v>
      </c>
      <c r="H565" s="161" t="s">
        <v>1561</v>
      </c>
      <c r="I565" s="12"/>
      <c r="J565" s="13">
        <v>170793</v>
      </c>
      <c r="K565" s="2">
        <v>887</v>
      </c>
    </row>
    <row r="566" spans="1:11" ht="15" customHeight="1" x14ac:dyDescent="0.35">
      <c r="A566" s="160">
        <v>811192</v>
      </c>
      <c r="B566" s="161" t="s">
        <v>628</v>
      </c>
      <c r="C566" s="160">
        <v>145476</v>
      </c>
      <c r="D566" s="161" t="s">
        <v>625</v>
      </c>
      <c r="E566" s="162" t="s">
        <v>6415</v>
      </c>
      <c r="F566" s="161" t="s">
        <v>534</v>
      </c>
      <c r="G566" s="161" t="s">
        <v>534</v>
      </c>
      <c r="H566" s="161" t="s">
        <v>1561</v>
      </c>
      <c r="I566" s="12"/>
      <c r="J566" s="13">
        <v>170800</v>
      </c>
      <c r="K566" s="2">
        <v>1513</v>
      </c>
    </row>
    <row r="567" spans="1:11" ht="15" customHeight="1" x14ac:dyDescent="0.35">
      <c r="A567" s="160">
        <v>811670</v>
      </c>
      <c r="B567" s="161" t="s">
        <v>627</v>
      </c>
      <c r="C567" s="160">
        <v>145476</v>
      </c>
      <c r="D567" s="161" t="s">
        <v>625</v>
      </c>
      <c r="E567" s="162" t="s">
        <v>6415</v>
      </c>
      <c r="F567" s="161" t="s">
        <v>534</v>
      </c>
      <c r="G567" s="161" t="s">
        <v>534</v>
      </c>
      <c r="H567" s="161" t="s">
        <v>1561</v>
      </c>
      <c r="I567" s="12"/>
      <c r="J567" s="13">
        <v>170811</v>
      </c>
      <c r="K567" s="2">
        <v>1368</v>
      </c>
    </row>
    <row r="568" spans="1:11" ht="15" customHeight="1" x14ac:dyDescent="0.35">
      <c r="A568" s="160">
        <v>811239</v>
      </c>
      <c r="B568" s="161" t="s">
        <v>3268</v>
      </c>
      <c r="C568" s="160">
        <v>145488</v>
      </c>
      <c r="D568" s="161" t="s">
        <v>592</v>
      </c>
      <c r="E568" s="162" t="s">
        <v>6415</v>
      </c>
      <c r="F568" s="161" t="s">
        <v>534</v>
      </c>
      <c r="G568" s="161" t="s">
        <v>534</v>
      </c>
      <c r="H568" s="161" t="s">
        <v>1561</v>
      </c>
      <c r="I568" s="12"/>
      <c r="J568" s="13">
        <v>170823</v>
      </c>
      <c r="K568" s="2">
        <v>1373</v>
      </c>
    </row>
    <row r="569" spans="1:11" ht="15" customHeight="1" x14ac:dyDescent="0.35">
      <c r="A569" s="160">
        <v>811022</v>
      </c>
      <c r="B569" s="161" t="s">
        <v>3267</v>
      </c>
      <c r="C569" s="160">
        <v>145488</v>
      </c>
      <c r="D569" s="161" t="s">
        <v>592</v>
      </c>
      <c r="E569" s="162" t="s">
        <v>6415</v>
      </c>
      <c r="F569" s="161" t="s">
        <v>534</v>
      </c>
      <c r="G569" s="161" t="s">
        <v>534</v>
      </c>
      <c r="H569" s="161" t="s">
        <v>1561</v>
      </c>
      <c r="I569" s="12"/>
      <c r="J569" s="13">
        <v>170835</v>
      </c>
      <c r="K569" s="2">
        <v>1625</v>
      </c>
    </row>
    <row r="570" spans="1:11" ht="15" customHeight="1" x14ac:dyDescent="0.35">
      <c r="A570" s="160">
        <v>811550</v>
      </c>
      <c r="B570" s="161" t="s">
        <v>593</v>
      </c>
      <c r="C570" s="160">
        <v>145488</v>
      </c>
      <c r="D570" s="161" t="s">
        <v>592</v>
      </c>
      <c r="E570" s="162" t="s">
        <v>6415</v>
      </c>
      <c r="F570" s="161" t="s">
        <v>534</v>
      </c>
      <c r="G570" s="161" t="s">
        <v>534</v>
      </c>
      <c r="H570" s="161" t="s">
        <v>1561</v>
      </c>
      <c r="I570" s="12"/>
      <c r="J570" s="13">
        <v>170847</v>
      </c>
      <c r="K570" s="2">
        <v>1373</v>
      </c>
    </row>
    <row r="571" spans="1:11" ht="15" customHeight="1" x14ac:dyDescent="0.35">
      <c r="A571" s="160">
        <v>811781</v>
      </c>
      <c r="B571" s="161" t="s">
        <v>3271</v>
      </c>
      <c r="C571" s="160">
        <v>145490</v>
      </c>
      <c r="D571" s="161" t="s">
        <v>607</v>
      </c>
      <c r="E571" s="162" t="s">
        <v>6415</v>
      </c>
      <c r="F571" s="161" t="s">
        <v>534</v>
      </c>
      <c r="G571" s="161" t="s">
        <v>534</v>
      </c>
      <c r="H571" s="161" t="s">
        <v>1561</v>
      </c>
      <c r="I571" s="12"/>
      <c r="J571" s="13">
        <v>170859</v>
      </c>
      <c r="K571" s="2">
        <v>904</v>
      </c>
    </row>
    <row r="572" spans="1:11" ht="15" customHeight="1" x14ac:dyDescent="0.35">
      <c r="A572" s="160">
        <v>811631</v>
      </c>
      <c r="B572" s="161" t="s">
        <v>3269</v>
      </c>
      <c r="C572" s="160">
        <v>145490</v>
      </c>
      <c r="D572" s="161" t="s">
        <v>607</v>
      </c>
      <c r="E572" s="162" t="s">
        <v>6415</v>
      </c>
      <c r="F572" s="161" t="s">
        <v>534</v>
      </c>
      <c r="G572" s="161" t="s">
        <v>534</v>
      </c>
      <c r="H572" s="161" t="s">
        <v>1561</v>
      </c>
      <c r="I572" s="12"/>
      <c r="J572" s="13">
        <v>170860</v>
      </c>
      <c r="K572" s="2">
        <v>1281</v>
      </c>
    </row>
    <row r="573" spans="1:11" ht="15" customHeight="1" x14ac:dyDescent="0.35">
      <c r="A573" s="160">
        <v>811445</v>
      </c>
      <c r="B573" s="161" t="s">
        <v>608</v>
      </c>
      <c r="C573" s="160">
        <v>145490</v>
      </c>
      <c r="D573" s="161" t="s">
        <v>607</v>
      </c>
      <c r="E573" s="162" t="s">
        <v>6415</v>
      </c>
      <c r="F573" s="161" t="s">
        <v>534</v>
      </c>
      <c r="G573" s="161" t="s">
        <v>534</v>
      </c>
      <c r="H573" s="161" t="s">
        <v>1561</v>
      </c>
      <c r="I573" s="12"/>
      <c r="J573" s="13">
        <v>170872</v>
      </c>
      <c r="K573" s="2">
        <v>1020</v>
      </c>
    </row>
    <row r="574" spans="1:11" ht="15" customHeight="1" x14ac:dyDescent="0.35">
      <c r="A574" s="160">
        <v>811680</v>
      </c>
      <c r="B574" s="161" t="s">
        <v>3270</v>
      </c>
      <c r="C574" s="160">
        <v>145490</v>
      </c>
      <c r="D574" s="161" t="s">
        <v>607</v>
      </c>
      <c r="E574" s="162" t="s">
        <v>6415</v>
      </c>
      <c r="F574" s="161" t="s">
        <v>534</v>
      </c>
      <c r="G574" s="161" t="s">
        <v>534</v>
      </c>
      <c r="H574" s="161" t="s">
        <v>1561</v>
      </c>
      <c r="I574" s="12"/>
      <c r="J574" s="13">
        <v>170884</v>
      </c>
      <c r="K574" s="2">
        <v>1524</v>
      </c>
    </row>
    <row r="575" spans="1:11" ht="15" customHeight="1" x14ac:dyDescent="0.35">
      <c r="A575" s="160">
        <v>816159</v>
      </c>
      <c r="B575" s="161" t="s">
        <v>541</v>
      </c>
      <c r="C575" s="160">
        <v>145518</v>
      </c>
      <c r="D575" s="161" t="s">
        <v>540</v>
      </c>
      <c r="E575" s="162" t="s">
        <v>6415</v>
      </c>
      <c r="F575" s="161" t="s">
        <v>534</v>
      </c>
      <c r="G575" s="161" t="s">
        <v>534</v>
      </c>
      <c r="H575" s="161" t="s">
        <v>1561</v>
      </c>
      <c r="I575" s="12"/>
      <c r="J575" s="13">
        <v>170896</v>
      </c>
      <c r="K575" s="2">
        <v>670</v>
      </c>
    </row>
    <row r="576" spans="1:11" ht="15" customHeight="1" x14ac:dyDescent="0.35">
      <c r="A576" s="160">
        <v>816411</v>
      </c>
      <c r="B576" s="161" t="s">
        <v>542</v>
      </c>
      <c r="C576" s="160">
        <v>145518</v>
      </c>
      <c r="D576" s="161" t="s">
        <v>540</v>
      </c>
      <c r="E576" s="162" t="s">
        <v>6415</v>
      </c>
      <c r="F576" s="161" t="s">
        <v>534</v>
      </c>
      <c r="G576" s="161" t="s">
        <v>534</v>
      </c>
      <c r="H576" s="161" t="s">
        <v>1561</v>
      </c>
      <c r="I576" s="12"/>
      <c r="J576" s="13">
        <v>170902</v>
      </c>
      <c r="K576" s="2">
        <v>1064</v>
      </c>
    </row>
    <row r="577" spans="1:11" ht="15" customHeight="1" x14ac:dyDescent="0.35">
      <c r="A577" s="160">
        <v>816069</v>
      </c>
      <c r="B577" s="161" t="s">
        <v>3272</v>
      </c>
      <c r="C577" s="160">
        <v>145518</v>
      </c>
      <c r="D577" s="161" t="s">
        <v>540</v>
      </c>
      <c r="E577" s="162" t="s">
        <v>6415</v>
      </c>
      <c r="F577" s="161" t="s">
        <v>534</v>
      </c>
      <c r="G577" s="161" t="s">
        <v>534</v>
      </c>
      <c r="H577" s="161" t="s">
        <v>1561</v>
      </c>
      <c r="I577" s="12"/>
      <c r="J577" s="13">
        <v>170914</v>
      </c>
      <c r="K577" s="2">
        <v>1927</v>
      </c>
    </row>
    <row r="578" spans="1:11" ht="15" customHeight="1" x14ac:dyDescent="0.35">
      <c r="A578" s="160">
        <v>816593</v>
      </c>
      <c r="B578" s="161" t="s">
        <v>3273</v>
      </c>
      <c r="C578" s="160">
        <v>145518</v>
      </c>
      <c r="D578" s="161" t="s">
        <v>540</v>
      </c>
      <c r="E578" s="162" t="s">
        <v>6415</v>
      </c>
      <c r="F578" s="161" t="s">
        <v>534</v>
      </c>
      <c r="G578" s="161" t="s">
        <v>534</v>
      </c>
      <c r="H578" s="161" t="s">
        <v>1561</v>
      </c>
      <c r="I578" s="12"/>
      <c r="J578" s="13">
        <v>170926</v>
      </c>
      <c r="K578" s="2">
        <v>1701</v>
      </c>
    </row>
    <row r="579" spans="1:11" ht="15" customHeight="1" x14ac:dyDescent="0.35">
      <c r="A579" s="160">
        <v>802488</v>
      </c>
      <c r="B579" s="161" t="s">
        <v>2811</v>
      </c>
      <c r="C579" s="160">
        <v>145520</v>
      </c>
      <c r="D579" s="161" t="s">
        <v>552</v>
      </c>
      <c r="E579" s="162" t="s">
        <v>6415</v>
      </c>
      <c r="F579" s="161" t="s">
        <v>534</v>
      </c>
      <c r="G579" s="161" t="s">
        <v>534</v>
      </c>
      <c r="H579" s="161" t="s">
        <v>1561</v>
      </c>
      <c r="I579" s="12"/>
      <c r="J579" s="13">
        <v>170938</v>
      </c>
      <c r="K579" s="2">
        <v>2110</v>
      </c>
    </row>
    <row r="580" spans="1:11" ht="15" customHeight="1" x14ac:dyDescent="0.35">
      <c r="A580" s="160">
        <v>802696</v>
      </c>
      <c r="B580" s="161" t="s">
        <v>2812</v>
      </c>
      <c r="C580" s="160">
        <v>145520</v>
      </c>
      <c r="D580" s="161" t="s">
        <v>552</v>
      </c>
      <c r="E580" s="162" t="s">
        <v>6415</v>
      </c>
      <c r="F580" s="161" t="s">
        <v>534</v>
      </c>
      <c r="G580" s="161" t="s">
        <v>534</v>
      </c>
      <c r="H580" s="161" t="s">
        <v>1561</v>
      </c>
      <c r="I580" s="12"/>
      <c r="J580" s="13">
        <v>170940</v>
      </c>
      <c r="K580" s="2">
        <v>1482</v>
      </c>
    </row>
    <row r="581" spans="1:11" ht="15" customHeight="1" x14ac:dyDescent="0.35">
      <c r="A581" s="160">
        <v>811902</v>
      </c>
      <c r="B581" s="161" t="s">
        <v>2835</v>
      </c>
      <c r="C581" s="160">
        <v>145531</v>
      </c>
      <c r="D581" s="161" t="s">
        <v>555</v>
      </c>
      <c r="E581" s="162" t="s">
        <v>6415</v>
      </c>
      <c r="F581" s="161" t="s">
        <v>534</v>
      </c>
      <c r="G581" s="161" t="s">
        <v>534</v>
      </c>
      <c r="H581" s="161" t="s">
        <v>1561</v>
      </c>
      <c r="I581" s="12"/>
      <c r="J581" s="13">
        <v>170951</v>
      </c>
      <c r="K581" s="2">
        <v>1513</v>
      </c>
    </row>
    <row r="582" spans="1:11" ht="15" customHeight="1" x14ac:dyDescent="0.35">
      <c r="A582" s="160">
        <v>811939</v>
      </c>
      <c r="B582" s="161" t="s">
        <v>3275</v>
      </c>
      <c r="C582" s="160">
        <v>145531</v>
      </c>
      <c r="D582" s="161" t="s">
        <v>555</v>
      </c>
      <c r="E582" s="162" t="s">
        <v>6415</v>
      </c>
      <c r="F582" s="161" t="s">
        <v>534</v>
      </c>
      <c r="G582" s="161" t="s">
        <v>534</v>
      </c>
      <c r="H582" s="161" t="s">
        <v>1561</v>
      </c>
      <c r="I582" s="12"/>
      <c r="J582" s="13">
        <v>170963</v>
      </c>
      <c r="K582" s="2">
        <v>1545</v>
      </c>
    </row>
    <row r="583" spans="1:11" ht="15" customHeight="1" x14ac:dyDescent="0.35">
      <c r="A583" s="160">
        <v>811421</v>
      </c>
      <c r="B583" s="161" t="s">
        <v>3274</v>
      </c>
      <c r="C583" s="160">
        <v>145531</v>
      </c>
      <c r="D583" s="161" t="s">
        <v>555</v>
      </c>
      <c r="E583" s="162" t="s">
        <v>6415</v>
      </c>
      <c r="F583" s="161" t="s">
        <v>534</v>
      </c>
      <c r="G583" s="161" t="s">
        <v>534</v>
      </c>
      <c r="H583" s="161" t="s">
        <v>1561</v>
      </c>
      <c r="I583" s="12"/>
      <c r="J583" s="13">
        <v>170987</v>
      </c>
      <c r="K583" s="2">
        <v>1107</v>
      </c>
    </row>
    <row r="584" spans="1:11" ht="15" customHeight="1" x14ac:dyDescent="0.35">
      <c r="A584" s="160">
        <v>811000</v>
      </c>
      <c r="B584" s="161" t="s">
        <v>556</v>
      </c>
      <c r="C584" s="160">
        <v>145531</v>
      </c>
      <c r="D584" s="161" t="s">
        <v>555</v>
      </c>
      <c r="E584" s="162" t="s">
        <v>6415</v>
      </c>
      <c r="F584" s="161" t="s">
        <v>534</v>
      </c>
      <c r="G584" s="161" t="s">
        <v>534</v>
      </c>
      <c r="H584" s="161" t="s">
        <v>1561</v>
      </c>
      <c r="I584" s="12"/>
      <c r="J584" s="13">
        <v>171013</v>
      </c>
      <c r="K584" s="2">
        <v>937</v>
      </c>
    </row>
    <row r="585" spans="1:11" ht="15" customHeight="1" x14ac:dyDescent="0.35">
      <c r="A585" s="160">
        <v>811049</v>
      </c>
      <c r="B585" s="161" t="s">
        <v>557</v>
      </c>
      <c r="C585" s="160">
        <v>145531</v>
      </c>
      <c r="D585" s="161" t="s">
        <v>555</v>
      </c>
      <c r="E585" s="162" t="s">
        <v>6415</v>
      </c>
      <c r="F585" s="161" t="s">
        <v>534</v>
      </c>
      <c r="G585" s="161" t="s">
        <v>534</v>
      </c>
      <c r="H585" s="161" t="s">
        <v>1561</v>
      </c>
      <c r="I585" s="12"/>
      <c r="J585" s="13">
        <v>171025</v>
      </c>
      <c r="K585" s="2">
        <v>2458</v>
      </c>
    </row>
    <row r="586" spans="1:11" ht="15" customHeight="1" x14ac:dyDescent="0.35">
      <c r="A586" s="160">
        <v>810836</v>
      </c>
      <c r="B586" s="161" t="s">
        <v>3277</v>
      </c>
      <c r="C586" s="160">
        <v>145543</v>
      </c>
      <c r="D586" s="161" t="s">
        <v>579</v>
      </c>
      <c r="E586" s="162" t="s">
        <v>6415</v>
      </c>
      <c r="F586" s="161" t="s">
        <v>534</v>
      </c>
      <c r="G586" s="161" t="s">
        <v>534</v>
      </c>
      <c r="H586" s="161" t="s">
        <v>1561</v>
      </c>
      <c r="I586" s="12"/>
      <c r="J586" s="13">
        <v>171037</v>
      </c>
      <c r="K586" s="2">
        <v>1337</v>
      </c>
    </row>
    <row r="587" spans="1:11" ht="15" customHeight="1" x14ac:dyDescent="0.35">
      <c r="A587" s="160">
        <v>810240</v>
      </c>
      <c r="B587" s="161" t="s">
        <v>3276</v>
      </c>
      <c r="C587" s="160">
        <v>145543</v>
      </c>
      <c r="D587" s="161" t="s">
        <v>579</v>
      </c>
      <c r="E587" s="162" t="s">
        <v>6415</v>
      </c>
      <c r="F587" s="161" t="s">
        <v>534</v>
      </c>
      <c r="G587" s="161" t="s">
        <v>534</v>
      </c>
      <c r="H587" s="161" t="s">
        <v>1561</v>
      </c>
      <c r="I587" s="12"/>
      <c r="J587" s="13">
        <v>171049</v>
      </c>
      <c r="K587" s="2">
        <v>1184</v>
      </c>
    </row>
    <row r="588" spans="1:11" ht="15" customHeight="1" x14ac:dyDescent="0.35">
      <c r="A588" s="160">
        <v>810409</v>
      </c>
      <c r="B588" s="161" t="s">
        <v>580</v>
      </c>
      <c r="C588" s="160">
        <v>145543</v>
      </c>
      <c r="D588" s="161" t="s">
        <v>579</v>
      </c>
      <c r="E588" s="162" t="s">
        <v>6415</v>
      </c>
      <c r="F588" s="161" t="s">
        <v>534</v>
      </c>
      <c r="G588" s="161" t="s">
        <v>534</v>
      </c>
      <c r="H588" s="161" t="s">
        <v>1561</v>
      </c>
      <c r="I588" s="12"/>
      <c r="J588" s="13">
        <v>171050</v>
      </c>
      <c r="K588" s="2">
        <v>1153</v>
      </c>
    </row>
    <row r="589" spans="1:11" ht="15" customHeight="1" x14ac:dyDescent="0.35">
      <c r="A589" s="160">
        <v>810394</v>
      </c>
      <c r="B589" s="161" t="s">
        <v>581</v>
      </c>
      <c r="C589" s="160">
        <v>145543</v>
      </c>
      <c r="D589" s="161" t="s">
        <v>579</v>
      </c>
      <c r="E589" s="162" t="s">
        <v>6415</v>
      </c>
      <c r="F589" s="161" t="s">
        <v>534</v>
      </c>
      <c r="G589" s="161" t="s">
        <v>534</v>
      </c>
      <c r="H589" s="161" t="s">
        <v>1561</v>
      </c>
      <c r="I589" s="12"/>
      <c r="J589" s="13">
        <v>171062</v>
      </c>
      <c r="K589" s="2">
        <v>651</v>
      </c>
    </row>
    <row r="590" spans="1:11" ht="15" customHeight="1" x14ac:dyDescent="0.35">
      <c r="A590" s="160">
        <v>810178</v>
      </c>
      <c r="B590" s="161" t="s">
        <v>582</v>
      </c>
      <c r="C590" s="160">
        <v>145543</v>
      </c>
      <c r="D590" s="161" t="s">
        <v>579</v>
      </c>
      <c r="E590" s="162" t="s">
        <v>6415</v>
      </c>
      <c r="F590" s="161" t="s">
        <v>534</v>
      </c>
      <c r="G590" s="161" t="s">
        <v>534</v>
      </c>
      <c r="H590" s="161" t="s">
        <v>1561</v>
      </c>
      <c r="I590" s="12"/>
      <c r="J590" s="13">
        <v>171074</v>
      </c>
      <c r="K590" s="2">
        <v>2221</v>
      </c>
    </row>
    <row r="591" spans="1:11" ht="15" customHeight="1" x14ac:dyDescent="0.35">
      <c r="A591" s="160">
        <v>813914</v>
      </c>
      <c r="B591" s="161" t="s">
        <v>3283</v>
      </c>
      <c r="C591" s="160">
        <v>145555</v>
      </c>
      <c r="D591" s="161" t="s">
        <v>568</v>
      </c>
      <c r="E591" s="162" t="s">
        <v>6415</v>
      </c>
      <c r="F591" s="161" t="s">
        <v>534</v>
      </c>
      <c r="G591" s="161" t="s">
        <v>534</v>
      </c>
      <c r="H591" s="161" t="s">
        <v>1561</v>
      </c>
      <c r="I591" s="12"/>
      <c r="J591" s="13">
        <v>171086</v>
      </c>
      <c r="K591" s="2">
        <v>2002</v>
      </c>
    </row>
    <row r="592" spans="1:11" ht="15" customHeight="1" x14ac:dyDescent="0.35">
      <c r="A592" s="160">
        <v>813061</v>
      </c>
      <c r="B592" s="161" t="s">
        <v>3278</v>
      </c>
      <c r="C592" s="160">
        <v>145555</v>
      </c>
      <c r="D592" s="161" t="s">
        <v>568</v>
      </c>
      <c r="E592" s="162" t="s">
        <v>6415</v>
      </c>
      <c r="F592" s="161" t="s">
        <v>534</v>
      </c>
      <c r="G592" s="161" t="s">
        <v>534</v>
      </c>
      <c r="H592" s="161" t="s">
        <v>1561</v>
      </c>
      <c r="I592" s="12"/>
      <c r="J592" s="13">
        <v>171098</v>
      </c>
      <c r="K592" s="2">
        <v>2843</v>
      </c>
    </row>
    <row r="593" spans="1:11" ht="15" customHeight="1" x14ac:dyDescent="0.35">
      <c r="A593" s="160">
        <v>813348</v>
      </c>
      <c r="B593" s="161" t="s">
        <v>3279</v>
      </c>
      <c r="C593" s="160">
        <v>145555</v>
      </c>
      <c r="D593" s="161" t="s">
        <v>568</v>
      </c>
      <c r="E593" s="162" t="s">
        <v>6415</v>
      </c>
      <c r="F593" s="161" t="s">
        <v>534</v>
      </c>
      <c r="G593" s="161" t="s">
        <v>534</v>
      </c>
      <c r="H593" s="161" t="s">
        <v>1561</v>
      </c>
      <c r="I593" s="12"/>
      <c r="J593" s="13">
        <v>171104</v>
      </c>
      <c r="K593" s="2">
        <v>1621</v>
      </c>
    </row>
    <row r="594" spans="1:11" ht="15" customHeight="1" x14ac:dyDescent="0.35">
      <c r="A594" s="160">
        <v>813483</v>
      </c>
      <c r="B594" s="161" t="s">
        <v>3280</v>
      </c>
      <c r="C594" s="160">
        <v>145555</v>
      </c>
      <c r="D594" s="161" t="s">
        <v>568</v>
      </c>
      <c r="E594" s="162" t="s">
        <v>6415</v>
      </c>
      <c r="F594" s="161" t="s">
        <v>534</v>
      </c>
      <c r="G594" s="161" t="s">
        <v>534</v>
      </c>
      <c r="H594" s="161" t="s">
        <v>1561</v>
      </c>
      <c r="I594" s="12"/>
      <c r="J594" s="13">
        <v>171116</v>
      </c>
      <c r="K594" s="2">
        <v>1070</v>
      </c>
    </row>
    <row r="595" spans="1:11" ht="15" customHeight="1" x14ac:dyDescent="0.35">
      <c r="A595" s="160">
        <v>813825</v>
      </c>
      <c r="B595" s="161" t="s">
        <v>569</v>
      </c>
      <c r="C595" s="160">
        <v>145555</v>
      </c>
      <c r="D595" s="161" t="s">
        <v>568</v>
      </c>
      <c r="E595" s="162" t="s">
        <v>6415</v>
      </c>
      <c r="F595" s="161" t="s">
        <v>534</v>
      </c>
      <c r="G595" s="161" t="s">
        <v>534</v>
      </c>
      <c r="H595" s="161" t="s">
        <v>1561</v>
      </c>
      <c r="I595" s="12"/>
      <c r="J595" s="13">
        <v>171128</v>
      </c>
      <c r="K595" s="2">
        <v>1938</v>
      </c>
    </row>
    <row r="596" spans="1:11" ht="15" customHeight="1" x14ac:dyDescent="0.35">
      <c r="A596" s="160">
        <v>813897</v>
      </c>
      <c r="B596" s="161" t="s">
        <v>570</v>
      </c>
      <c r="C596" s="160">
        <v>145555</v>
      </c>
      <c r="D596" s="161" t="s">
        <v>568</v>
      </c>
      <c r="E596" s="162" t="s">
        <v>6415</v>
      </c>
      <c r="F596" s="161" t="s">
        <v>534</v>
      </c>
      <c r="G596" s="161" t="s">
        <v>534</v>
      </c>
      <c r="H596" s="161" t="s">
        <v>1561</v>
      </c>
      <c r="I596" s="12"/>
      <c r="J596" s="13">
        <v>171130</v>
      </c>
      <c r="K596" s="2">
        <v>740</v>
      </c>
    </row>
    <row r="597" spans="1:11" ht="15" customHeight="1" x14ac:dyDescent="0.35">
      <c r="A597" s="160">
        <v>813778</v>
      </c>
      <c r="B597" s="161" t="s">
        <v>3282</v>
      </c>
      <c r="C597" s="160">
        <v>145555</v>
      </c>
      <c r="D597" s="161" t="s">
        <v>568</v>
      </c>
      <c r="E597" s="162" t="s">
        <v>6415</v>
      </c>
      <c r="F597" s="161" t="s">
        <v>534</v>
      </c>
      <c r="G597" s="161" t="s">
        <v>534</v>
      </c>
      <c r="H597" s="161" t="s">
        <v>1561</v>
      </c>
      <c r="I597" s="12"/>
      <c r="J597" s="13">
        <v>171141</v>
      </c>
      <c r="K597" s="2">
        <v>2128</v>
      </c>
    </row>
    <row r="598" spans="1:11" ht="15" customHeight="1" x14ac:dyDescent="0.35">
      <c r="A598" s="160">
        <v>813610</v>
      </c>
      <c r="B598" s="161" t="s">
        <v>3281</v>
      </c>
      <c r="C598" s="160">
        <v>145555</v>
      </c>
      <c r="D598" s="161" t="s">
        <v>568</v>
      </c>
      <c r="E598" s="162" t="s">
        <v>6415</v>
      </c>
      <c r="F598" s="161" t="s">
        <v>534</v>
      </c>
      <c r="G598" s="161" t="s">
        <v>534</v>
      </c>
      <c r="H598" s="161" t="s">
        <v>1561</v>
      </c>
      <c r="I598" s="12"/>
      <c r="J598" s="13">
        <v>171153</v>
      </c>
      <c r="K598" s="2">
        <v>1897</v>
      </c>
    </row>
    <row r="599" spans="1:11" ht="15" customHeight="1" x14ac:dyDescent="0.35">
      <c r="A599" s="160">
        <v>813714</v>
      </c>
      <c r="B599" s="161" t="s">
        <v>571</v>
      </c>
      <c r="C599" s="160">
        <v>145555</v>
      </c>
      <c r="D599" s="161" t="s">
        <v>568</v>
      </c>
      <c r="E599" s="162" t="s">
        <v>6415</v>
      </c>
      <c r="F599" s="161" t="s">
        <v>534</v>
      </c>
      <c r="G599" s="161" t="s">
        <v>534</v>
      </c>
      <c r="H599" s="161" t="s">
        <v>1561</v>
      </c>
      <c r="I599" s="12"/>
      <c r="J599" s="13">
        <v>171165</v>
      </c>
      <c r="K599" s="2">
        <v>571</v>
      </c>
    </row>
    <row r="600" spans="1:11" ht="15" customHeight="1" x14ac:dyDescent="0.35">
      <c r="A600" s="160">
        <v>805001</v>
      </c>
      <c r="B600" s="161" t="s">
        <v>3284</v>
      </c>
      <c r="C600" s="160">
        <v>145567</v>
      </c>
      <c r="D600" s="161" t="s">
        <v>621</v>
      </c>
      <c r="E600" s="162" t="s">
        <v>6415</v>
      </c>
      <c r="F600" s="161" t="s">
        <v>534</v>
      </c>
      <c r="G600" s="161" t="s">
        <v>534</v>
      </c>
      <c r="H600" s="161" t="s">
        <v>1561</v>
      </c>
      <c r="I600" s="12"/>
      <c r="J600" s="13">
        <v>171177</v>
      </c>
      <c r="K600" s="2">
        <v>1458</v>
      </c>
    </row>
    <row r="601" spans="1:11" ht="15" customHeight="1" x14ac:dyDescent="0.35">
      <c r="A601" s="160">
        <v>805105</v>
      </c>
      <c r="B601" s="161" t="s">
        <v>3286</v>
      </c>
      <c r="C601" s="160">
        <v>145567</v>
      </c>
      <c r="D601" s="161" t="s">
        <v>621</v>
      </c>
      <c r="E601" s="162" t="s">
        <v>6415</v>
      </c>
      <c r="F601" s="161" t="s">
        <v>534</v>
      </c>
      <c r="G601" s="161" t="s">
        <v>534</v>
      </c>
      <c r="H601" s="161" t="s">
        <v>1561</v>
      </c>
      <c r="I601" s="12"/>
      <c r="J601" s="13">
        <v>171189</v>
      </c>
      <c r="K601" s="2">
        <v>681</v>
      </c>
    </row>
    <row r="602" spans="1:11" ht="15" customHeight="1" x14ac:dyDescent="0.35">
      <c r="A602" s="160">
        <v>805016</v>
      </c>
      <c r="B602" s="161" t="s">
        <v>3285</v>
      </c>
      <c r="C602" s="160">
        <v>145567</v>
      </c>
      <c r="D602" s="161" t="s">
        <v>621</v>
      </c>
      <c r="E602" s="162" t="s">
        <v>6415</v>
      </c>
      <c r="F602" s="161" t="s">
        <v>534</v>
      </c>
      <c r="G602" s="161" t="s">
        <v>534</v>
      </c>
      <c r="H602" s="161" t="s">
        <v>1561</v>
      </c>
      <c r="I602" s="12"/>
      <c r="J602" s="13">
        <v>171190</v>
      </c>
      <c r="K602" s="2">
        <v>875</v>
      </c>
    </row>
    <row r="603" spans="1:11" ht="15" customHeight="1" x14ac:dyDescent="0.35">
      <c r="A603" s="160">
        <v>805292</v>
      </c>
      <c r="B603" s="161" t="s">
        <v>3287</v>
      </c>
      <c r="C603" s="160">
        <v>145567</v>
      </c>
      <c r="D603" s="161" t="s">
        <v>621</v>
      </c>
      <c r="E603" s="162" t="s">
        <v>6415</v>
      </c>
      <c r="F603" s="161" t="s">
        <v>534</v>
      </c>
      <c r="G603" s="161" t="s">
        <v>534</v>
      </c>
      <c r="H603" s="161" t="s">
        <v>1561</v>
      </c>
      <c r="I603" s="12"/>
      <c r="J603" s="13">
        <v>171207</v>
      </c>
      <c r="K603" s="2">
        <v>1477</v>
      </c>
    </row>
    <row r="604" spans="1:11" ht="15" customHeight="1" x14ac:dyDescent="0.35">
      <c r="A604" s="160">
        <v>805840</v>
      </c>
      <c r="B604" s="161" t="s">
        <v>3288</v>
      </c>
      <c r="C604" s="160">
        <v>145567</v>
      </c>
      <c r="D604" s="161" t="s">
        <v>621</v>
      </c>
      <c r="E604" s="162" t="s">
        <v>6415</v>
      </c>
      <c r="F604" s="161" t="s">
        <v>534</v>
      </c>
      <c r="G604" s="161" t="s">
        <v>534</v>
      </c>
      <c r="H604" s="161" t="s">
        <v>1561</v>
      </c>
      <c r="I604" s="12"/>
      <c r="J604" s="13">
        <v>171219</v>
      </c>
      <c r="K604" s="2">
        <v>2403</v>
      </c>
    </row>
    <row r="605" spans="1:11" ht="15" customHeight="1" x14ac:dyDescent="0.35">
      <c r="A605" s="160">
        <v>805660</v>
      </c>
      <c r="B605" s="161" t="s">
        <v>622</v>
      </c>
      <c r="C605" s="160">
        <v>145567</v>
      </c>
      <c r="D605" s="161" t="s">
        <v>621</v>
      </c>
      <c r="E605" s="162" t="s">
        <v>6415</v>
      </c>
      <c r="F605" s="161" t="s">
        <v>534</v>
      </c>
      <c r="G605" s="161" t="s">
        <v>534</v>
      </c>
      <c r="H605" s="161" t="s">
        <v>1561</v>
      </c>
      <c r="I605" s="12"/>
      <c r="J605" s="13">
        <v>171220</v>
      </c>
      <c r="K605" s="2">
        <v>1023</v>
      </c>
    </row>
    <row r="606" spans="1:11" ht="15" customHeight="1" x14ac:dyDescent="0.35">
      <c r="A606" s="160">
        <v>805415</v>
      </c>
      <c r="B606" s="161" t="s">
        <v>623</v>
      </c>
      <c r="C606" s="160">
        <v>145567</v>
      </c>
      <c r="D606" s="161" t="s">
        <v>621</v>
      </c>
      <c r="E606" s="162" t="s">
        <v>6415</v>
      </c>
      <c r="F606" s="161" t="s">
        <v>534</v>
      </c>
      <c r="G606" s="161" t="s">
        <v>534</v>
      </c>
      <c r="H606" s="161" t="s">
        <v>1561</v>
      </c>
      <c r="I606" s="12"/>
      <c r="J606" s="13">
        <v>171232</v>
      </c>
      <c r="K606" s="2">
        <v>1065</v>
      </c>
    </row>
    <row r="607" spans="1:11" ht="15" customHeight="1" x14ac:dyDescent="0.35">
      <c r="A607" s="160">
        <v>805848</v>
      </c>
      <c r="B607" s="161" t="s">
        <v>3289</v>
      </c>
      <c r="C607" s="160">
        <v>145567</v>
      </c>
      <c r="D607" s="161" t="s">
        <v>621</v>
      </c>
      <c r="E607" s="162" t="s">
        <v>6415</v>
      </c>
      <c r="F607" s="161" t="s">
        <v>534</v>
      </c>
      <c r="G607" s="161" t="s">
        <v>534</v>
      </c>
      <c r="H607" s="161" t="s">
        <v>1561</v>
      </c>
      <c r="I607" s="12"/>
      <c r="J607" s="13">
        <v>171244</v>
      </c>
      <c r="K607" s="2">
        <v>758</v>
      </c>
    </row>
    <row r="608" spans="1:11" ht="15" customHeight="1" x14ac:dyDescent="0.35">
      <c r="A608" s="160">
        <v>805036</v>
      </c>
      <c r="B608" s="161" t="s">
        <v>624</v>
      </c>
      <c r="C608" s="160">
        <v>145567</v>
      </c>
      <c r="D608" s="161" t="s">
        <v>621</v>
      </c>
      <c r="E608" s="162" t="s">
        <v>6415</v>
      </c>
      <c r="F608" s="161" t="s">
        <v>534</v>
      </c>
      <c r="G608" s="161" t="s">
        <v>534</v>
      </c>
      <c r="H608" s="161" t="s">
        <v>1561</v>
      </c>
      <c r="I608" s="12"/>
      <c r="J608" s="13">
        <v>171256</v>
      </c>
      <c r="K608" s="2">
        <v>1511</v>
      </c>
    </row>
    <row r="609" spans="1:11" ht="15" customHeight="1" x14ac:dyDescent="0.35">
      <c r="A609" s="160">
        <v>1304007</v>
      </c>
      <c r="B609" s="161" t="s">
        <v>3290</v>
      </c>
      <c r="C609" s="160">
        <v>150009</v>
      </c>
      <c r="D609" s="161" t="s">
        <v>1755</v>
      </c>
      <c r="E609" s="162" t="s">
        <v>6415</v>
      </c>
      <c r="F609" s="161" t="s">
        <v>1558</v>
      </c>
      <c r="G609" s="4" t="s">
        <v>8</v>
      </c>
      <c r="H609" s="161" t="s">
        <v>1561</v>
      </c>
      <c r="I609" s="12"/>
      <c r="J609" s="13">
        <v>171268</v>
      </c>
      <c r="K609" s="2">
        <v>2059</v>
      </c>
    </row>
    <row r="610" spans="1:11" ht="15" customHeight="1" x14ac:dyDescent="0.35">
      <c r="A610" s="160">
        <v>1304481</v>
      </c>
      <c r="B610" s="161" t="s">
        <v>3291</v>
      </c>
      <c r="C610" s="160">
        <v>150009</v>
      </c>
      <c r="D610" s="161" t="s">
        <v>1755</v>
      </c>
      <c r="E610" s="162" t="s">
        <v>6415</v>
      </c>
      <c r="F610" s="161" t="s">
        <v>1558</v>
      </c>
      <c r="G610" s="4" t="s">
        <v>8</v>
      </c>
      <c r="H610" s="161" t="s">
        <v>1561</v>
      </c>
      <c r="I610" s="12"/>
      <c r="J610" s="13">
        <v>171270</v>
      </c>
      <c r="K610" s="2">
        <v>908</v>
      </c>
    </row>
    <row r="611" spans="1:11" ht="15" customHeight="1" x14ac:dyDescent="0.35">
      <c r="A611" s="160">
        <v>1304880</v>
      </c>
      <c r="B611" s="161" t="s">
        <v>3292</v>
      </c>
      <c r="C611" s="160">
        <v>150009</v>
      </c>
      <c r="D611" s="161" t="s">
        <v>1755</v>
      </c>
      <c r="E611" s="162" t="s">
        <v>6415</v>
      </c>
      <c r="F611" s="161" t="s">
        <v>1558</v>
      </c>
      <c r="G611" s="4" t="s">
        <v>8</v>
      </c>
      <c r="H611" s="161" t="s">
        <v>1561</v>
      </c>
      <c r="I611" s="12"/>
      <c r="J611" s="13">
        <v>171281</v>
      </c>
      <c r="K611" s="2">
        <v>1123</v>
      </c>
    </row>
    <row r="612" spans="1:11" ht="15" customHeight="1" x14ac:dyDescent="0.35">
      <c r="A612" s="160">
        <v>1304516</v>
      </c>
      <c r="B612" s="161" t="s">
        <v>322</v>
      </c>
      <c r="C612" s="160">
        <v>150009</v>
      </c>
      <c r="D612" s="161" t="s">
        <v>1755</v>
      </c>
      <c r="E612" s="162" t="s">
        <v>6415</v>
      </c>
      <c r="F612" s="161" t="s">
        <v>1558</v>
      </c>
      <c r="G612" s="4" t="s">
        <v>8</v>
      </c>
      <c r="H612" s="161" t="s">
        <v>1561</v>
      </c>
      <c r="I612" s="12"/>
      <c r="J612" s="13">
        <v>171293</v>
      </c>
      <c r="K612" s="2">
        <v>1811</v>
      </c>
    </row>
    <row r="613" spans="1:11" ht="15" customHeight="1" x14ac:dyDescent="0.35">
      <c r="A613" s="160">
        <v>1304553</v>
      </c>
      <c r="B613" s="161" t="s">
        <v>321</v>
      </c>
      <c r="C613" s="160">
        <v>150009</v>
      </c>
      <c r="D613" s="161" t="s">
        <v>1755</v>
      </c>
      <c r="E613" s="162" t="s">
        <v>6415</v>
      </c>
      <c r="F613" s="161" t="s">
        <v>1558</v>
      </c>
      <c r="G613" s="4" t="s">
        <v>8</v>
      </c>
      <c r="H613" s="161" t="s">
        <v>1561</v>
      </c>
      <c r="I613" s="12"/>
      <c r="J613" s="13">
        <v>171300</v>
      </c>
      <c r="K613" s="2">
        <v>761</v>
      </c>
    </row>
    <row r="614" spans="1:11" ht="15" customHeight="1" x14ac:dyDescent="0.35">
      <c r="A614" s="160">
        <v>1609401</v>
      </c>
      <c r="B614" s="161" t="s">
        <v>456</v>
      </c>
      <c r="C614" s="160">
        <v>150083</v>
      </c>
      <c r="D614" s="161" t="s">
        <v>455</v>
      </c>
      <c r="E614" s="162" t="s">
        <v>6415</v>
      </c>
      <c r="F614" s="161" t="s">
        <v>1558</v>
      </c>
      <c r="G614" s="161" t="s">
        <v>446</v>
      </c>
      <c r="H614" s="161" t="s">
        <v>1561</v>
      </c>
      <c r="I614" s="12"/>
      <c r="J614" s="13">
        <v>171311</v>
      </c>
      <c r="K614" s="2">
        <v>1757</v>
      </c>
    </row>
    <row r="615" spans="1:11" ht="15" customHeight="1" x14ac:dyDescent="0.35">
      <c r="A615" s="160">
        <v>1609176</v>
      </c>
      <c r="B615" s="161" t="s">
        <v>3293</v>
      </c>
      <c r="C615" s="160">
        <v>150083</v>
      </c>
      <c r="D615" s="161" t="s">
        <v>455</v>
      </c>
      <c r="E615" s="162" t="s">
        <v>6415</v>
      </c>
      <c r="F615" s="161" t="s">
        <v>1558</v>
      </c>
      <c r="G615" s="161" t="s">
        <v>446</v>
      </c>
      <c r="H615" s="161" t="s">
        <v>1561</v>
      </c>
      <c r="I615" s="12"/>
      <c r="J615" s="13">
        <v>171323</v>
      </c>
      <c r="K615" s="2">
        <v>1728</v>
      </c>
    </row>
    <row r="616" spans="1:11" ht="15" customHeight="1" x14ac:dyDescent="0.35">
      <c r="A616" s="160">
        <v>1609857</v>
      </c>
      <c r="B616" s="161" t="s">
        <v>3295</v>
      </c>
      <c r="C616" s="160">
        <v>150083</v>
      </c>
      <c r="D616" s="161" t="s">
        <v>455</v>
      </c>
      <c r="E616" s="162" t="s">
        <v>6415</v>
      </c>
      <c r="F616" s="161" t="s">
        <v>1558</v>
      </c>
      <c r="G616" s="161" t="s">
        <v>446</v>
      </c>
      <c r="H616" s="161" t="s">
        <v>1561</v>
      </c>
      <c r="I616" s="12"/>
      <c r="J616" s="13">
        <v>171335</v>
      </c>
      <c r="K616" s="2">
        <v>943</v>
      </c>
    </row>
    <row r="617" spans="1:11" ht="15" customHeight="1" x14ac:dyDescent="0.35">
      <c r="A617" s="160">
        <v>1609797</v>
      </c>
      <c r="B617" s="161" t="s">
        <v>3294</v>
      </c>
      <c r="C617" s="160">
        <v>150083</v>
      </c>
      <c r="D617" s="161" t="s">
        <v>455</v>
      </c>
      <c r="E617" s="162" t="s">
        <v>6415</v>
      </c>
      <c r="F617" s="161" t="s">
        <v>1558</v>
      </c>
      <c r="G617" s="161" t="s">
        <v>446</v>
      </c>
      <c r="H617" s="161" t="s">
        <v>1561</v>
      </c>
      <c r="I617" s="12"/>
      <c r="J617" s="13">
        <v>171347</v>
      </c>
      <c r="K617" s="2">
        <v>1217</v>
      </c>
    </row>
    <row r="618" spans="1:11" ht="15" customHeight="1" x14ac:dyDescent="0.35">
      <c r="A618" s="160">
        <v>1812936</v>
      </c>
      <c r="B618" s="161" t="s">
        <v>514</v>
      </c>
      <c r="C618" s="160">
        <v>150095</v>
      </c>
      <c r="D618" s="161" t="s">
        <v>513</v>
      </c>
      <c r="E618" s="162" t="s">
        <v>6415</v>
      </c>
      <c r="F618" s="161" t="s">
        <v>1558</v>
      </c>
      <c r="G618" s="4" t="s">
        <v>482</v>
      </c>
      <c r="H618" s="161" t="s">
        <v>1561</v>
      </c>
      <c r="I618" s="12"/>
      <c r="J618" s="13">
        <v>171359</v>
      </c>
      <c r="K618" s="2">
        <v>1504</v>
      </c>
    </row>
    <row r="619" spans="1:11" ht="15" customHeight="1" x14ac:dyDescent="0.35">
      <c r="A619" s="160">
        <v>1812001</v>
      </c>
      <c r="B619" s="161" t="s">
        <v>3296</v>
      </c>
      <c r="C619" s="160">
        <v>150095</v>
      </c>
      <c r="D619" s="161" t="s">
        <v>513</v>
      </c>
      <c r="E619" s="162" t="s">
        <v>6415</v>
      </c>
      <c r="F619" s="161" t="s">
        <v>1558</v>
      </c>
      <c r="G619" s="4" t="s">
        <v>482</v>
      </c>
      <c r="H619" s="161" t="s">
        <v>1561</v>
      </c>
      <c r="I619" s="12"/>
      <c r="J619" s="13">
        <v>171360</v>
      </c>
      <c r="K619" s="2">
        <v>859</v>
      </c>
    </row>
    <row r="620" spans="1:11" ht="15" customHeight="1" x14ac:dyDescent="0.35">
      <c r="A620" s="160">
        <v>302261</v>
      </c>
      <c r="B620" s="161" t="s">
        <v>3298</v>
      </c>
      <c r="C620" s="160">
        <v>150137</v>
      </c>
      <c r="D620" s="161" t="s">
        <v>1608</v>
      </c>
      <c r="E620" s="162" t="s">
        <v>6415</v>
      </c>
      <c r="F620" s="161" t="s">
        <v>1558</v>
      </c>
      <c r="G620" s="4" t="s">
        <v>14</v>
      </c>
      <c r="H620" s="161" t="s">
        <v>1561</v>
      </c>
      <c r="I620" s="12"/>
      <c r="J620" s="13">
        <v>171372</v>
      </c>
      <c r="K620" s="2">
        <v>705</v>
      </c>
    </row>
    <row r="621" spans="1:11" ht="15" customHeight="1" x14ac:dyDescent="0.35">
      <c r="A621" s="160">
        <v>302123</v>
      </c>
      <c r="B621" s="161" t="s">
        <v>3297</v>
      </c>
      <c r="C621" s="160">
        <v>150137</v>
      </c>
      <c r="D621" s="161" t="s">
        <v>1608</v>
      </c>
      <c r="E621" s="162" t="s">
        <v>6415</v>
      </c>
      <c r="F621" s="161" t="s">
        <v>1558</v>
      </c>
      <c r="G621" s="4" t="s">
        <v>14</v>
      </c>
      <c r="H621" s="161" t="s">
        <v>1561</v>
      </c>
      <c r="I621" s="12"/>
      <c r="J621" s="13">
        <v>171384</v>
      </c>
      <c r="K621" s="2">
        <v>1779</v>
      </c>
    </row>
    <row r="622" spans="1:11" ht="15" customHeight="1" x14ac:dyDescent="0.35">
      <c r="A622" s="160">
        <v>302271</v>
      </c>
      <c r="B622" s="161" t="s">
        <v>3299</v>
      </c>
      <c r="C622" s="160">
        <v>150137</v>
      </c>
      <c r="D622" s="161" t="s">
        <v>1608</v>
      </c>
      <c r="E622" s="162" t="s">
        <v>6415</v>
      </c>
      <c r="F622" s="161" t="s">
        <v>1558</v>
      </c>
      <c r="G622" s="4" t="s">
        <v>14</v>
      </c>
      <c r="H622" s="161" t="s">
        <v>1561</v>
      </c>
      <c r="I622" s="12"/>
      <c r="J622" s="13">
        <v>171396</v>
      </c>
      <c r="K622" s="2">
        <v>578</v>
      </c>
    </row>
    <row r="623" spans="1:11" ht="15" customHeight="1" x14ac:dyDescent="0.35">
      <c r="A623" s="160">
        <v>302889</v>
      </c>
      <c r="B623" s="161" t="s">
        <v>3302</v>
      </c>
      <c r="C623" s="160">
        <v>150137</v>
      </c>
      <c r="D623" s="161" t="s">
        <v>1608</v>
      </c>
      <c r="E623" s="162" t="s">
        <v>6415</v>
      </c>
      <c r="F623" s="161" t="s">
        <v>1558</v>
      </c>
      <c r="G623" s="4" t="s">
        <v>14</v>
      </c>
      <c r="H623" s="161" t="s">
        <v>1561</v>
      </c>
      <c r="I623" s="12"/>
      <c r="J623" s="13">
        <v>171402</v>
      </c>
      <c r="K623" s="2">
        <v>397</v>
      </c>
    </row>
    <row r="624" spans="1:11" ht="15" customHeight="1" x14ac:dyDescent="0.35">
      <c r="A624" s="160">
        <v>302791</v>
      </c>
      <c r="B624" s="161" t="s">
        <v>58</v>
      </c>
      <c r="C624" s="160">
        <v>150137</v>
      </c>
      <c r="D624" s="161" t="s">
        <v>1608</v>
      </c>
      <c r="E624" s="162" t="s">
        <v>6415</v>
      </c>
      <c r="F624" s="161" t="s">
        <v>1558</v>
      </c>
      <c r="G624" s="4" t="s">
        <v>14</v>
      </c>
      <c r="H624" s="161" t="s">
        <v>1561</v>
      </c>
      <c r="I624" s="12"/>
      <c r="J624" s="13">
        <v>171414</v>
      </c>
      <c r="K624" s="2">
        <v>1382</v>
      </c>
    </row>
    <row r="625" spans="1:11" ht="15" customHeight="1" x14ac:dyDescent="0.35">
      <c r="A625" s="160">
        <v>302797</v>
      </c>
      <c r="B625" s="161" t="s">
        <v>3300</v>
      </c>
      <c r="C625" s="160">
        <v>150137</v>
      </c>
      <c r="D625" s="161" t="s">
        <v>1608</v>
      </c>
      <c r="E625" s="162" t="s">
        <v>6415</v>
      </c>
      <c r="F625" s="161" t="s">
        <v>1558</v>
      </c>
      <c r="G625" s="4" t="s">
        <v>14</v>
      </c>
      <c r="H625" s="161" t="s">
        <v>1561</v>
      </c>
      <c r="I625" s="12"/>
      <c r="J625" s="13">
        <v>171438</v>
      </c>
      <c r="K625" s="2">
        <v>713</v>
      </c>
    </row>
    <row r="626" spans="1:11" ht="15" customHeight="1" x14ac:dyDescent="0.35">
      <c r="A626" s="160">
        <v>302849</v>
      </c>
      <c r="B626" s="161" t="s">
        <v>3301</v>
      </c>
      <c r="C626" s="160">
        <v>150137</v>
      </c>
      <c r="D626" s="161" t="s">
        <v>1608</v>
      </c>
      <c r="E626" s="162" t="s">
        <v>6415</v>
      </c>
      <c r="F626" s="161" t="s">
        <v>1558</v>
      </c>
      <c r="G626" s="4" t="s">
        <v>14</v>
      </c>
      <c r="H626" s="161" t="s">
        <v>1561</v>
      </c>
      <c r="I626" s="12"/>
      <c r="J626" s="13">
        <v>171451</v>
      </c>
      <c r="K626" s="2">
        <v>2038</v>
      </c>
    </row>
    <row r="627" spans="1:11" ht="15" customHeight="1" x14ac:dyDescent="0.35">
      <c r="A627" s="160">
        <v>302707</v>
      </c>
      <c r="B627" s="161" t="s">
        <v>59</v>
      </c>
      <c r="C627" s="160">
        <v>150137</v>
      </c>
      <c r="D627" s="161" t="s">
        <v>1608</v>
      </c>
      <c r="E627" s="162" t="s">
        <v>6415</v>
      </c>
      <c r="F627" s="161" t="s">
        <v>1558</v>
      </c>
      <c r="G627" s="4" t="s">
        <v>14</v>
      </c>
      <c r="H627" s="161" t="s">
        <v>1561</v>
      </c>
      <c r="I627" s="12"/>
      <c r="J627" s="13">
        <v>171463</v>
      </c>
      <c r="K627" s="2">
        <v>1798</v>
      </c>
    </row>
    <row r="628" spans="1:11" ht="15" customHeight="1" x14ac:dyDescent="0.35">
      <c r="A628" s="160">
        <v>303079</v>
      </c>
      <c r="B628" s="161" t="s">
        <v>3304</v>
      </c>
      <c r="C628" s="160">
        <v>150149</v>
      </c>
      <c r="D628" s="161" t="s">
        <v>1631</v>
      </c>
      <c r="E628" s="162" t="s">
        <v>6415</v>
      </c>
      <c r="F628" s="161" t="s">
        <v>1558</v>
      </c>
      <c r="G628" s="4" t="s">
        <v>14</v>
      </c>
      <c r="H628" s="161" t="s">
        <v>1561</v>
      </c>
      <c r="I628" s="12"/>
      <c r="J628" s="13">
        <v>171475</v>
      </c>
      <c r="K628" s="2">
        <v>481</v>
      </c>
    </row>
    <row r="629" spans="1:11" ht="15" customHeight="1" x14ac:dyDescent="0.35">
      <c r="A629" s="160">
        <v>303951</v>
      </c>
      <c r="B629" s="161" t="s">
        <v>3308</v>
      </c>
      <c r="C629" s="160">
        <v>150149</v>
      </c>
      <c r="D629" s="161" t="s">
        <v>1631</v>
      </c>
      <c r="E629" s="162" t="s">
        <v>6415</v>
      </c>
      <c r="F629" s="161" t="s">
        <v>1558</v>
      </c>
      <c r="G629" s="4" t="s">
        <v>14</v>
      </c>
      <c r="H629" s="161" t="s">
        <v>1561</v>
      </c>
      <c r="I629" s="12"/>
      <c r="J629" s="13">
        <v>171487</v>
      </c>
      <c r="K629" s="2">
        <v>2023</v>
      </c>
    </row>
    <row r="630" spans="1:11" ht="15" customHeight="1" x14ac:dyDescent="0.35">
      <c r="A630" s="160">
        <v>303373</v>
      </c>
      <c r="B630" s="161" t="s">
        <v>3306</v>
      </c>
      <c r="C630" s="160">
        <v>150149</v>
      </c>
      <c r="D630" s="161" t="s">
        <v>1631</v>
      </c>
      <c r="E630" s="162" t="s">
        <v>6415</v>
      </c>
      <c r="F630" s="161" t="s">
        <v>1558</v>
      </c>
      <c r="G630" s="4" t="s">
        <v>14</v>
      </c>
      <c r="H630" s="161" t="s">
        <v>1561</v>
      </c>
      <c r="I630" s="12"/>
      <c r="J630" s="13">
        <v>171499</v>
      </c>
      <c r="K630" s="2">
        <v>1077</v>
      </c>
    </row>
    <row r="631" spans="1:11" ht="15" customHeight="1" x14ac:dyDescent="0.35">
      <c r="A631" s="160">
        <v>303910</v>
      </c>
      <c r="B631" s="161" t="s">
        <v>33</v>
      </c>
      <c r="C631" s="160">
        <v>150149</v>
      </c>
      <c r="D631" s="161" t="s">
        <v>1631</v>
      </c>
      <c r="E631" s="162" t="s">
        <v>6415</v>
      </c>
      <c r="F631" s="161" t="s">
        <v>1558</v>
      </c>
      <c r="G631" s="4" t="s">
        <v>14</v>
      </c>
      <c r="H631" s="161" t="s">
        <v>1561</v>
      </c>
      <c r="I631" s="12"/>
      <c r="J631" s="13">
        <v>171505</v>
      </c>
      <c r="K631" s="2">
        <v>2067</v>
      </c>
    </row>
    <row r="632" spans="1:11" ht="15" customHeight="1" x14ac:dyDescent="0.35">
      <c r="A632" s="160">
        <v>303499</v>
      </c>
      <c r="B632" s="161" t="s">
        <v>3307</v>
      </c>
      <c r="C632" s="160">
        <v>150149</v>
      </c>
      <c r="D632" s="161" t="s">
        <v>1631</v>
      </c>
      <c r="E632" s="162" t="s">
        <v>6415</v>
      </c>
      <c r="F632" s="161" t="s">
        <v>1558</v>
      </c>
      <c r="G632" s="4" t="s">
        <v>14</v>
      </c>
      <c r="H632" s="161" t="s">
        <v>1561</v>
      </c>
      <c r="I632" s="12"/>
      <c r="J632" s="13">
        <v>171517</v>
      </c>
      <c r="K632" s="2">
        <v>2147</v>
      </c>
    </row>
    <row r="633" spans="1:11" ht="15" customHeight="1" x14ac:dyDescent="0.35">
      <c r="A633" s="160">
        <v>303039</v>
      </c>
      <c r="B633" s="161" t="s">
        <v>3303</v>
      </c>
      <c r="C633" s="160">
        <v>150149</v>
      </c>
      <c r="D633" s="161" t="s">
        <v>1631</v>
      </c>
      <c r="E633" s="162" t="s">
        <v>6415</v>
      </c>
      <c r="F633" s="161" t="s">
        <v>1558</v>
      </c>
      <c r="G633" s="4" t="s">
        <v>14</v>
      </c>
      <c r="H633" s="161" t="s">
        <v>1561</v>
      </c>
      <c r="I633" s="12"/>
      <c r="J633" s="13">
        <v>171530</v>
      </c>
      <c r="K633" s="2">
        <v>2208</v>
      </c>
    </row>
    <row r="634" spans="1:11" ht="15" customHeight="1" x14ac:dyDescent="0.35">
      <c r="A634" s="160">
        <v>303312</v>
      </c>
      <c r="B634" s="161" t="s">
        <v>3305</v>
      </c>
      <c r="C634" s="160">
        <v>150149</v>
      </c>
      <c r="D634" s="161" t="s">
        <v>1631</v>
      </c>
      <c r="E634" s="162" t="s">
        <v>6415</v>
      </c>
      <c r="F634" s="161" t="s">
        <v>1558</v>
      </c>
      <c r="G634" s="4" t="s">
        <v>14</v>
      </c>
      <c r="H634" s="161" t="s">
        <v>1561</v>
      </c>
      <c r="I634" s="12"/>
      <c r="J634" s="13">
        <v>171554</v>
      </c>
      <c r="K634" s="2">
        <v>1098</v>
      </c>
    </row>
    <row r="635" spans="1:11" ht="15" customHeight="1" x14ac:dyDescent="0.35">
      <c r="A635" s="160">
        <v>303173</v>
      </c>
      <c r="B635" s="161" t="s">
        <v>34</v>
      </c>
      <c r="C635" s="160">
        <v>150149</v>
      </c>
      <c r="D635" s="161" t="s">
        <v>1631</v>
      </c>
      <c r="E635" s="162" t="s">
        <v>6415</v>
      </c>
      <c r="F635" s="161" t="s">
        <v>1558</v>
      </c>
      <c r="G635" s="4" t="s">
        <v>14</v>
      </c>
      <c r="H635" s="161" t="s">
        <v>1561</v>
      </c>
      <c r="I635" s="12"/>
      <c r="J635" s="13">
        <v>171578</v>
      </c>
      <c r="K635" s="2">
        <v>984</v>
      </c>
    </row>
    <row r="636" spans="1:11" ht="15" customHeight="1" x14ac:dyDescent="0.35">
      <c r="A636" s="160">
        <v>304384</v>
      </c>
      <c r="B636" s="161" t="s">
        <v>3310</v>
      </c>
      <c r="C636" s="160">
        <v>150162</v>
      </c>
      <c r="D636" s="161" t="s">
        <v>1642</v>
      </c>
      <c r="E636" s="162" t="s">
        <v>6415</v>
      </c>
      <c r="F636" s="161" t="s">
        <v>1558</v>
      </c>
      <c r="G636" s="4" t="s">
        <v>14</v>
      </c>
      <c r="H636" s="161" t="s">
        <v>1561</v>
      </c>
      <c r="I636" s="12"/>
      <c r="J636" s="13">
        <v>171580</v>
      </c>
      <c r="K636" s="2">
        <v>1094</v>
      </c>
    </row>
    <row r="637" spans="1:11" ht="15" customHeight="1" x14ac:dyDescent="0.35">
      <c r="A637" s="160">
        <v>304562</v>
      </c>
      <c r="B637" s="161" t="s">
        <v>3312</v>
      </c>
      <c r="C637" s="160">
        <v>150162</v>
      </c>
      <c r="D637" s="161" t="s">
        <v>1642</v>
      </c>
      <c r="E637" s="162" t="s">
        <v>6415</v>
      </c>
      <c r="F637" s="161" t="s">
        <v>1558</v>
      </c>
      <c r="G637" s="4" t="s">
        <v>14</v>
      </c>
      <c r="H637" s="161" t="s">
        <v>1561</v>
      </c>
      <c r="I637" s="12"/>
      <c r="J637" s="13">
        <v>171591</v>
      </c>
      <c r="K637" s="2">
        <v>1256</v>
      </c>
    </row>
    <row r="638" spans="1:11" ht="15" customHeight="1" x14ac:dyDescent="0.35">
      <c r="A638" s="160">
        <v>304463</v>
      </c>
      <c r="B638" s="161" t="s">
        <v>3311</v>
      </c>
      <c r="C638" s="160">
        <v>150162</v>
      </c>
      <c r="D638" s="161" t="s">
        <v>1642</v>
      </c>
      <c r="E638" s="162" t="s">
        <v>6415</v>
      </c>
      <c r="F638" s="161" t="s">
        <v>1558</v>
      </c>
      <c r="G638" s="4" t="s">
        <v>14</v>
      </c>
      <c r="H638" s="161" t="s">
        <v>1561</v>
      </c>
      <c r="I638" s="12"/>
      <c r="J638" s="13">
        <v>171608</v>
      </c>
      <c r="K638" s="2">
        <v>2027</v>
      </c>
    </row>
    <row r="639" spans="1:11" ht="15" customHeight="1" x14ac:dyDescent="0.35">
      <c r="A639" s="160">
        <v>304746</v>
      </c>
      <c r="B639" s="161" t="s">
        <v>82</v>
      </c>
      <c r="C639" s="160">
        <v>150162</v>
      </c>
      <c r="D639" s="161" t="s">
        <v>1642</v>
      </c>
      <c r="E639" s="162" t="s">
        <v>6415</v>
      </c>
      <c r="F639" s="161" t="s">
        <v>1558</v>
      </c>
      <c r="G639" s="4" t="s">
        <v>14</v>
      </c>
      <c r="H639" s="161" t="s">
        <v>1561</v>
      </c>
      <c r="I639" s="12"/>
      <c r="J639" s="13">
        <v>171669</v>
      </c>
      <c r="K639" s="2">
        <v>854</v>
      </c>
    </row>
    <row r="640" spans="1:11" ht="15" customHeight="1" x14ac:dyDescent="0.35">
      <c r="A640" s="160">
        <v>304240</v>
      </c>
      <c r="B640" s="161" t="s">
        <v>81</v>
      </c>
      <c r="C640" s="160">
        <v>150162</v>
      </c>
      <c r="D640" s="161" t="s">
        <v>1642</v>
      </c>
      <c r="E640" s="162" t="s">
        <v>6415</v>
      </c>
      <c r="F640" s="161" t="s">
        <v>1558</v>
      </c>
      <c r="G640" s="4" t="s">
        <v>14</v>
      </c>
      <c r="H640" s="161" t="s">
        <v>1561</v>
      </c>
      <c r="I640" s="12"/>
      <c r="J640" s="13">
        <v>171670</v>
      </c>
      <c r="K640" s="2">
        <v>1284</v>
      </c>
    </row>
    <row r="641" spans="1:11" ht="15" customHeight="1" x14ac:dyDescent="0.35">
      <c r="A641" s="160">
        <v>304046</v>
      </c>
      <c r="B641" s="161" t="s">
        <v>3309</v>
      </c>
      <c r="C641" s="160">
        <v>150162</v>
      </c>
      <c r="D641" s="161" t="s">
        <v>1642</v>
      </c>
      <c r="E641" s="162" t="s">
        <v>6415</v>
      </c>
      <c r="F641" s="161" t="s">
        <v>1558</v>
      </c>
      <c r="G641" s="4" t="s">
        <v>14</v>
      </c>
      <c r="H641" s="161" t="s">
        <v>1561</v>
      </c>
      <c r="I641" s="12"/>
      <c r="J641" s="13">
        <v>171682</v>
      </c>
      <c r="K641" s="2">
        <v>950</v>
      </c>
    </row>
    <row r="642" spans="1:11" ht="15" customHeight="1" x14ac:dyDescent="0.35">
      <c r="A642" s="160">
        <v>304980</v>
      </c>
      <c r="B642" s="161" t="s">
        <v>3313</v>
      </c>
      <c r="C642" s="160">
        <v>150162</v>
      </c>
      <c r="D642" s="161" t="s">
        <v>1642</v>
      </c>
      <c r="E642" s="162" t="s">
        <v>6415</v>
      </c>
      <c r="F642" s="161" t="s">
        <v>1558</v>
      </c>
      <c r="G642" s="4" t="s">
        <v>14</v>
      </c>
      <c r="H642" s="161" t="s">
        <v>1561</v>
      </c>
      <c r="I642" s="12"/>
      <c r="J642" s="13">
        <v>171700</v>
      </c>
      <c r="K642" s="2">
        <v>2146</v>
      </c>
    </row>
    <row r="643" spans="1:11" ht="15" customHeight="1" x14ac:dyDescent="0.35">
      <c r="A643" s="160">
        <v>1302194</v>
      </c>
      <c r="B643" s="161" t="s">
        <v>3314</v>
      </c>
      <c r="C643" s="160">
        <v>150198</v>
      </c>
      <c r="D643" s="161" t="s">
        <v>1739</v>
      </c>
      <c r="E643" s="162" t="s">
        <v>6415</v>
      </c>
      <c r="F643" s="161" t="s">
        <v>1558</v>
      </c>
      <c r="G643" s="4" t="s">
        <v>370</v>
      </c>
      <c r="H643" s="161" t="s">
        <v>1561</v>
      </c>
      <c r="I643" s="12"/>
      <c r="J643" s="13">
        <v>171712</v>
      </c>
      <c r="K643" s="2">
        <v>2116</v>
      </c>
    </row>
    <row r="644" spans="1:11" ht="15" customHeight="1" x14ac:dyDescent="0.35">
      <c r="A644" s="160">
        <v>1302882</v>
      </c>
      <c r="B644" s="161" t="s">
        <v>378</v>
      </c>
      <c r="C644" s="160">
        <v>150198</v>
      </c>
      <c r="D644" s="161" t="s">
        <v>1739</v>
      </c>
      <c r="E644" s="162" t="s">
        <v>6415</v>
      </c>
      <c r="F644" s="161" t="s">
        <v>1558</v>
      </c>
      <c r="G644" s="4" t="s">
        <v>370</v>
      </c>
      <c r="H644" s="161" t="s">
        <v>1561</v>
      </c>
      <c r="I644" s="12"/>
      <c r="J644" s="13">
        <v>171724</v>
      </c>
      <c r="K644" s="2">
        <v>451</v>
      </c>
    </row>
    <row r="645" spans="1:11" ht="15" customHeight="1" x14ac:dyDescent="0.35">
      <c r="A645" s="160">
        <v>1302182</v>
      </c>
      <c r="B645" s="161" t="s">
        <v>439</v>
      </c>
      <c r="C645" s="160">
        <v>150204</v>
      </c>
      <c r="D645" s="161" t="s">
        <v>1737</v>
      </c>
      <c r="E645" s="162" t="s">
        <v>6415</v>
      </c>
      <c r="F645" s="161" t="s">
        <v>1558</v>
      </c>
      <c r="G645" s="4" t="s">
        <v>370</v>
      </c>
      <c r="H645" s="161" t="s">
        <v>1561</v>
      </c>
      <c r="I645" s="12"/>
      <c r="J645" s="13">
        <v>171736</v>
      </c>
      <c r="K645" s="2">
        <v>856</v>
      </c>
    </row>
    <row r="646" spans="1:11" ht="15" customHeight="1" x14ac:dyDescent="0.35">
      <c r="A646" s="160">
        <v>1302003</v>
      </c>
      <c r="B646" s="161" t="s">
        <v>3315</v>
      </c>
      <c r="C646" s="160">
        <v>150204</v>
      </c>
      <c r="D646" s="161" t="s">
        <v>1737</v>
      </c>
      <c r="E646" s="162" t="s">
        <v>6415</v>
      </c>
      <c r="F646" s="161" t="s">
        <v>1558</v>
      </c>
      <c r="G646" s="4" t="s">
        <v>370</v>
      </c>
      <c r="H646" s="161" t="s">
        <v>1561</v>
      </c>
      <c r="I646" s="12"/>
      <c r="J646" s="13">
        <v>171748</v>
      </c>
      <c r="K646" s="2">
        <v>2284</v>
      </c>
    </row>
    <row r="647" spans="1:11" ht="15" customHeight="1" x14ac:dyDescent="0.35">
      <c r="A647" s="160">
        <v>1302004</v>
      </c>
      <c r="B647" s="161" t="s">
        <v>3316</v>
      </c>
      <c r="C647" s="160">
        <v>150204</v>
      </c>
      <c r="D647" s="161" t="s">
        <v>1737</v>
      </c>
      <c r="E647" s="162" t="s">
        <v>6415</v>
      </c>
      <c r="F647" s="161" t="s">
        <v>1558</v>
      </c>
      <c r="G647" s="4" t="s">
        <v>370</v>
      </c>
      <c r="H647" s="161" t="s">
        <v>1561</v>
      </c>
      <c r="I647" s="12"/>
      <c r="J647" s="13">
        <v>171750</v>
      </c>
      <c r="K647" s="2">
        <v>678</v>
      </c>
    </row>
    <row r="648" spans="1:11" ht="15" customHeight="1" x14ac:dyDescent="0.35">
      <c r="A648" s="160">
        <v>1302002</v>
      </c>
      <c r="B648" s="161" t="s">
        <v>3317</v>
      </c>
      <c r="C648" s="160">
        <v>150216</v>
      </c>
      <c r="D648" s="161" t="s">
        <v>1738</v>
      </c>
      <c r="E648" s="162" t="s">
        <v>6415</v>
      </c>
      <c r="F648" s="161" t="s">
        <v>1558</v>
      </c>
      <c r="G648" s="4" t="s">
        <v>370</v>
      </c>
      <c r="H648" s="161" t="s">
        <v>1561</v>
      </c>
      <c r="I648" s="12"/>
      <c r="J648" s="13">
        <v>171761</v>
      </c>
      <c r="K648" s="2">
        <v>1525</v>
      </c>
    </row>
    <row r="649" spans="1:11" ht="15" customHeight="1" x14ac:dyDescent="0.35">
      <c r="A649" s="160">
        <v>1302721</v>
      </c>
      <c r="B649" s="161" t="s">
        <v>379</v>
      </c>
      <c r="C649" s="160">
        <v>150216</v>
      </c>
      <c r="D649" s="161" t="s">
        <v>1738</v>
      </c>
      <c r="E649" s="162" t="s">
        <v>6415</v>
      </c>
      <c r="F649" s="161" t="s">
        <v>1558</v>
      </c>
      <c r="G649" s="4" t="s">
        <v>370</v>
      </c>
      <c r="H649" s="161" t="s">
        <v>1561</v>
      </c>
      <c r="I649" s="12"/>
      <c r="J649" s="13">
        <v>171773</v>
      </c>
      <c r="K649" s="2">
        <v>2222</v>
      </c>
    </row>
    <row r="650" spans="1:11" ht="15" customHeight="1" x14ac:dyDescent="0.35">
      <c r="A650" s="160">
        <v>1703072</v>
      </c>
      <c r="B650" s="161" t="s">
        <v>506</v>
      </c>
      <c r="C650" s="160">
        <v>150230</v>
      </c>
      <c r="D650" s="161" t="s">
        <v>1991</v>
      </c>
      <c r="E650" s="162" t="s">
        <v>6415</v>
      </c>
      <c r="F650" s="161" t="s">
        <v>1558</v>
      </c>
      <c r="G650" s="4" t="s">
        <v>482</v>
      </c>
      <c r="H650" s="161" t="s">
        <v>1561</v>
      </c>
      <c r="I650" s="12"/>
      <c r="J650" s="13">
        <v>171785</v>
      </c>
      <c r="K650" s="2">
        <v>797</v>
      </c>
    </row>
    <row r="651" spans="1:11" ht="15" customHeight="1" x14ac:dyDescent="0.35">
      <c r="A651" s="160">
        <v>1703324</v>
      </c>
      <c r="B651" s="161" t="s">
        <v>507</v>
      </c>
      <c r="C651" s="160">
        <v>150230</v>
      </c>
      <c r="D651" s="161" t="s">
        <v>1991</v>
      </c>
      <c r="E651" s="162" t="s">
        <v>6415</v>
      </c>
      <c r="F651" s="161" t="s">
        <v>1558</v>
      </c>
      <c r="G651" s="4" t="s">
        <v>482</v>
      </c>
      <c r="H651" s="161" t="s">
        <v>1561</v>
      </c>
      <c r="I651" s="12"/>
      <c r="J651" s="13">
        <v>171797</v>
      </c>
      <c r="K651" s="2">
        <v>527</v>
      </c>
    </row>
    <row r="652" spans="1:11" ht="15" customHeight="1" x14ac:dyDescent="0.35">
      <c r="A652" s="160">
        <v>303323</v>
      </c>
      <c r="B652" s="161" t="s">
        <v>3321</v>
      </c>
      <c r="C652" s="160">
        <v>150241</v>
      </c>
      <c r="D652" s="161" t="s">
        <v>1639</v>
      </c>
      <c r="E652" s="162" t="s">
        <v>6415</v>
      </c>
      <c r="F652" s="161" t="s">
        <v>1558</v>
      </c>
      <c r="G652" s="4" t="s">
        <v>14</v>
      </c>
      <c r="H652" s="161" t="s">
        <v>1561</v>
      </c>
      <c r="I652" s="12"/>
      <c r="J652" s="13">
        <v>171803</v>
      </c>
      <c r="K652" s="2">
        <v>278</v>
      </c>
    </row>
    <row r="653" spans="1:11" ht="15" customHeight="1" x14ac:dyDescent="0.35">
      <c r="A653" s="160">
        <v>303055</v>
      </c>
      <c r="B653" s="161" t="s">
        <v>3318</v>
      </c>
      <c r="C653" s="160">
        <v>150241</v>
      </c>
      <c r="D653" s="161" t="s">
        <v>1639</v>
      </c>
      <c r="E653" s="162" t="s">
        <v>6415</v>
      </c>
      <c r="F653" s="161" t="s">
        <v>1558</v>
      </c>
      <c r="G653" s="4" t="s">
        <v>14</v>
      </c>
      <c r="H653" s="161" t="s">
        <v>1561</v>
      </c>
      <c r="I653" s="12"/>
      <c r="J653" s="13">
        <v>171815</v>
      </c>
      <c r="K653" s="2">
        <v>1786</v>
      </c>
    </row>
    <row r="654" spans="1:11" ht="15" customHeight="1" x14ac:dyDescent="0.35">
      <c r="A654" s="160">
        <v>303623</v>
      </c>
      <c r="B654" s="161" t="s">
        <v>3322</v>
      </c>
      <c r="C654" s="160">
        <v>150241</v>
      </c>
      <c r="D654" s="161" t="s">
        <v>1639</v>
      </c>
      <c r="E654" s="162" t="s">
        <v>6415</v>
      </c>
      <c r="F654" s="161" t="s">
        <v>1558</v>
      </c>
      <c r="G654" s="4" t="s">
        <v>14</v>
      </c>
      <c r="H654" s="161" t="s">
        <v>1561</v>
      </c>
      <c r="I654" s="12"/>
      <c r="J654" s="13">
        <v>171827</v>
      </c>
      <c r="K654" s="2">
        <v>2350</v>
      </c>
    </row>
    <row r="655" spans="1:11" ht="15" customHeight="1" x14ac:dyDescent="0.35">
      <c r="A655" s="160">
        <v>303925</v>
      </c>
      <c r="B655" s="161" t="s">
        <v>3324</v>
      </c>
      <c r="C655" s="160">
        <v>150241</v>
      </c>
      <c r="D655" s="161" t="s">
        <v>1639</v>
      </c>
      <c r="E655" s="162" t="s">
        <v>6415</v>
      </c>
      <c r="F655" s="161" t="s">
        <v>1558</v>
      </c>
      <c r="G655" s="4" t="s">
        <v>14</v>
      </c>
      <c r="H655" s="161" t="s">
        <v>1561</v>
      </c>
      <c r="I655" s="12"/>
      <c r="J655" s="13">
        <v>171839</v>
      </c>
      <c r="K655" s="2">
        <v>350</v>
      </c>
    </row>
    <row r="656" spans="1:11" ht="15" customHeight="1" x14ac:dyDescent="0.35">
      <c r="A656" s="160">
        <v>303908</v>
      </c>
      <c r="B656" s="161" t="s">
        <v>3323</v>
      </c>
      <c r="C656" s="160">
        <v>150241</v>
      </c>
      <c r="D656" s="161" t="s">
        <v>1639</v>
      </c>
      <c r="E656" s="162" t="s">
        <v>6415</v>
      </c>
      <c r="F656" s="161" t="s">
        <v>1558</v>
      </c>
      <c r="G656" s="4" t="s">
        <v>14</v>
      </c>
      <c r="H656" s="161" t="s">
        <v>1561</v>
      </c>
      <c r="I656" s="12"/>
      <c r="J656" s="13">
        <v>171840</v>
      </c>
      <c r="K656" s="2">
        <v>1323</v>
      </c>
    </row>
    <row r="657" spans="1:11" ht="15" customHeight="1" x14ac:dyDescent="0.35">
      <c r="A657" s="160">
        <v>303432</v>
      </c>
      <c r="B657" s="161" t="s">
        <v>48</v>
      </c>
      <c r="C657" s="160">
        <v>150241</v>
      </c>
      <c r="D657" s="161" t="s">
        <v>1639</v>
      </c>
      <c r="E657" s="162" t="s">
        <v>6415</v>
      </c>
      <c r="F657" s="161" t="s">
        <v>1558</v>
      </c>
      <c r="G657" s="4" t="s">
        <v>14</v>
      </c>
      <c r="H657" s="161" t="s">
        <v>1561</v>
      </c>
      <c r="I657" s="12"/>
      <c r="J657" s="13">
        <v>171852</v>
      </c>
      <c r="K657" s="2">
        <v>1164</v>
      </c>
    </row>
    <row r="658" spans="1:11" ht="15" customHeight="1" x14ac:dyDescent="0.35">
      <c r="A658" s="160">
        <v>303100</v>
      </c>
      <c r="B658" s="161" t="s">
        <v>3319</v>
      </c>
      <c r="C658" s="160">
        <v>150241</v>
      </c>
      <c r="D658" s="161" t="s">
        <v>1639</v>
      </c>
      <c r="E658" s="162" t="s">
        <v>6415</v>
      </c>
      <c r="F658" s="161" t="s">
        <v>1558</v>
      </c>
      <c r="G658" s="4" t="s">
        <v>14</v>
      </c>
      <c r="H658" s="161" t="s">
        <v>1561</v>
      </c>
      <c r="I658" s="12"/>
      <c r="J658" s="13">
        <v>171864</v>
      </c>
      <c r="K658" s="2">
        <v>1537</v>
      </c>
    </row>
    <row r="659" spans="1:11" ht="15" customHeight="1" x14ac:dyDescent="0.35">
      <c r="A659" s="160">
        <v>303265</v>
      </c>
      <c r="B659" s="161" t="s">
        <v>3320</v>
      </c>
      <c r="C659" s="160">
        <v>150241</v>
      </c>
      <c r="D659" s="161" t="s">
        <v>1639</v>
      </c>
      <c r="E659" s="162" t="s">
        <v>6415</v>
      </c>
      <c r="F659" s="161" t="s">
        <v>1558</v>
      </c>
      <c r="G659" s="4" t="s">
        <v>14</v>
      </c>
      <c r="H659" s="161" t="s">
        <v>1561</v>
      </c>
      <c r="I659" s="12"/>
      <c r="J659" s="13">
        <v>171876</v>
      </c>
      <c r="K659" s="2">
        <v>1537</v>
      </c>
    </row>
    <row r="660" spans="1:11" ht="15" customHeight="1" x14ac:dyDescent="0.35">
      <c r="A660" s="160">
        <v>303947</v>
      </c>
      <c r="B660" s="161" t="s">
        <v>49</v>
      </c>
      <c r="C660" s="160">
        <v>150241</v>
      </c>
      <c r="D660" s="161" t="s">
        <v>1639</v>
      </c>
      <c r="E660" s="162" t="s">
        <v>6415</v>
      </c>
      <c r="F660" s="161" t="s">
        <v>1558</v>
      </c>
      <c r="G660" s="4" t="s">
        <v>14</v>
      </c>
      <c r="H660" s="161" t="s">
        <v>1561</v>
      </c>
      <c r="I660" s="12"/>
      <c r="J660" s="13">
        <v>171888</v>
      </c>
      <c r="K660" s="2">
        <v>948</v>
      </c>
    </row>
    <row r="661" spans="1:11" ht="15" customHeight="1" x14ac:dyDescent="0.35">
      <c r="A661" s="160">
        <v>302152</v>
      </c>
      <c r="B661" s="161" t="s">
        <v>3325</v>
      </c>
      <c r="C661" s="160">
        <v>150253</v>
      </c>
      <c r="D661" s="161" t="s">
        <v>1633</v>
      </c>
      <c r="E661" s="162" t="s">
        <v>6415</v>
      </c>
      <c r="F661" s="161" t="s">
        <v>1558</v>
      </c>
      <c r="G661" s="4" t="s">
        <v>14</v>
      </c>
      <c r="H661" s="161" t="s">
        <v>1561</v>
      </c>
      <c r="I661" s="12"/>
      <c r="J661" s="13">
        <v>171890</v>
      </c>
      <c r="K661" s="2">
        <v>1000</v>
      </c>
    </row>
    <row r="662" spans="1:11" ht="15" customHeight="1" x14ac:dyDescent="0.35">
      <c r="A662" s="160">
        <v>303689</v>
      </c>
      <c r="B662" s="161" t="s">
        <v>37</v>
      </c>
      <c r="C662" s="160">
        <v>150253</v>
      </c>
      <c r="D662" s="161" t="s">
        <v>1633</v>
      </c>
      <c r="E662" s="162" t="s">
        <v>6415</v>
      </c>
      <c r="F662" s="161" t="s">
        <v>1558</v>
      </c>
      <c r="G662" s="4" t="s">
        <v>14</v>
      </c>
      <c r="H662" s="161" t="s">
        <v>1561</v>
      </c>
      <c r="I662" s="12"/>
      <c r="J662" s="13">
        <v>171906</v>
      </c>
      <c r="K662" s="2">
        <v>2122</v>
      </c>
    </row>
    <row r="663" spans="1:11" ht="15" customHeight="1" x14ac:dyDescent="0.35">
      <c r="A663" s="160">
        <v>303742</v>
      </c>
      <c r="B663" s="161" t="s">
        <v>3330</v>
      </c>
      <c r="C663" s="160">
        <v>150253</v>
      </c>
      <c r="D663" s="161" t="s">
        <v>1633</v>
      </c>
      <c r="E663" s="162" t="s">
        <v>6415</v>
      </c>
      <c r="F663" s="161" t="s">
        <v>1558</v>
      </c>
      <c r="G663" s="4" t="s">
        <v>14</v>
      </c>
      <c r="H663" s="161" t="s">
        <v>1561</v>
      </c>
      <c r="I663" s="12"/>
      <c r="J663" s="13">
        <v>171918</v>
      </c>
      <c r="K663" s="2">
        <v>1144</v>
      </c>
    </row>
    <row r="664" spans="1:11" ht="15" customHeight="1" x14ac:dyDescent="0.35">
      <c r="A664" s="160">
        <v>302346</v>
      </c>
      <c r="B664" s="161" t="s">
        <v>3327</v>
      </c>
      <c r="C664" s="160">
        <v>150253</v>
      </c>
      <c r="D664" s="161" t="s">
        <v>1633</v>
      </c>
      <c r="E664" s="162" t="s">
        <v>6415</v>
      </c>
      <c r="F664" s="161" t="s">
        <v>1558</v>
      </c>
      <c r="G664" s="4" t="s">
        <v>14</v>
      </c>
      <c r="H664" s="161" t="s">
        <v>1561</v>
      </c>
      <c r="I664" s="12"/>
      <c r="J664" s="13">
        <v>171920</v>
      </c>
      <c r="K664" s="2">
        <v>2285</v>
      </c>
    </row>
    <row r="665" spans="1:11" ht="15" customHeight="1" x14ac:dyDescent="0.35">
      <c r="A665" s="160">
        <v>302480</v>
      </c>
      <c r="B665" s="161" t="s">
        <v>3328</v>
      </c>
      <c r="C665" s="160">
        <v>150253</v>
      </c>
      <c r="D665" s="161" t="s">
        <v>1633</v>
      </c>
      <c r="E665" s="162" t="s">
        <v>6415</v>
      </c>
      <c r="F665" s="161" t="s">
        <v>1558</v>
      </c>
      <c r="G665" s="4" t="s">
        <v>14</v>
      </c>
      <c r="H665" s="161" t="s">
        <v>1561</v>
      </c>
      <c r="I665" s="12"/>
      <c r="J665" s="13">
        <v>171943</v>
      </c>
      <c r="K665" s="2">
        <v>996</v>
      </c>
    </row>
    <row r="666" spans="1:11" ht="15" customHeight="1" x14ac:dyDescent="0.35">
      <c r="A666" s="160">
        <v>303628</v>
      </c>
      <c r="B666" s="161" t="s">
        <v>3329</v>
      </c>
      <c r="C666" s="160">
        <v>150253</v>
      </c>
      <c r="D666" s="161" t="s">
        <v>1633</v>
      </c>
      <c r="E666" s="162" t="s">
        <v>6415</v>
      </c>
      <c r="F666" s="161" t="s">
        <v>1558</v>
      </c>
      <c r="G666" s="4" t="s">
        <v>14</v>
      </c>
      <c r="H666" s="161" t="s">
        <v>1561</v>
      </c>
      <c r="I666" s="12"/>
      <c r="J666" s="13">
        <v>171955</v>
      </c>
      <c r="K666" s="2">
        <v>1557</v>
      </c>
    </row>
    <row r="667" spans="1:11" ht="15" customHeight="1" x14ac:dyDescent="0.35">
      <c r="A667" s="160">
        <v>302251</v>
      </c>
      <c r="B667" s="161" t="s">
        <v>3326</v>
      </c>
      <c r="C667" s="160">
        <v>150253</v>
      </c>
      <c r="D667" s="161" t="s">
        <v>1633</v>
      </c>
      <c r="E667" s="162" t="s">
        <v>6415</v>
      </c>
      <c r="F667" s="161" t="s">
        <v>1558</v>
      </c>
      <c r="G667" s="4" t="s">
        <v>14</v>
      </c>
      <c r="H667" s="161" t="s">
        <v>1561</v>
      </c>
      <c r="I667" s="12"/>
      <c r="J667" s="13">
        <v>171967</v>
      </c>
      <c r="K667" s="2">
        <v>1302</v>
      </c>
    </row>
    <row r="668" spans="1:11" ht="15" customHeight="1" x14ac:dyDescent="0.35">
      <c r="A668" s="160">
        <v>308620</v>
      </c>
      <c r="B668" s="161" t="s">
        <v>3333</v>
      </c>
      <c r="C668" s="160">
        <v>150290</v>
      </c>
      <c r="D668" s="161" t="s">
        <v>125</v>
      </c>
      <c r="E668" s="162" t="s">
        <v>6415</v>
      </c>
      <c r="F668" s="161" t="s">
        <v>1558</v>
      </c>
      <c r="G668" s="4" t="s">
        <v>14</v>
      </c>
      <c r="H668" s="161" t="s">
        <v>1561</v>
      </c>
      <c r="I668" s="12"/>
      <c r="J668" s="13">
        <v>171979</v>
      </c>
      <c r="K668" s="2">
        <v>865</v>
      </c>
    </row>
    <row r="669" spans="1:11" ht="15" customHeight="1" x14ac:dyDescent="0.35">
      <c r="A669" s="160">
        <v>308439</v>
      </c>
      <c r="B669" s="161" t="s">
        <v>3332</v>
      </c>
      <c r="C669" s="160">
        <v>150290</v>
      </c>
      <c r="D669" s="161" t="s">
        <v>125</v>
      </c>
      <c r="E669" s="162" t="s">
        <v>6415</v>
      </c>
      <c r="F669" s="161" t="s">
        <v>1558</v>
      </c>
      <c r="G669" s="4" t="s">
        <v>14</v>
      </c>
      <c r="H669" s="161" t="s">
        <v>1561</v>
      </c>
      <c r="I669" s="12"/>
      <c r="J669" s="13">
        <v>171980</v>
      </c>
      <c r="K669" s="2">
        <v>2297</v>
      </c>
    </row>
    <row r="670" spans="1:11" ht="15" customHeight="1" x14ac:dyDescent="0.35">
      <c r="A670" s="160">
        <v>308878</v>
      </c>
      <c r="B670" s="161" t="s">
        <v>3334</v>
      </c>
      <c r="C670" s="160">
        <v>150290</v>
      </c>
      <c r="D670" s="161" t="s">
        <v>125</v>
      </c>
      <c r="E670" s="162" t="s">
        <v>6415</v>
      </c>
      <c r="F670" s="161" t="s">
        <v>1558</v>
      </c>
      <c r="G670" s="4" t="s">
        <v>14</v>
      </c>
      <c r="H670" s="161" t="s">
        <v>1561</v>
      </c>
      <c r="I670" s="12"/>
      <c r="J670" s="13">
        <v>171992</v>
      </c>
      <c r="K670" s="2">
        <v>975</v>
      </c>
    </row>
    <row r="671" spans="1:11" ht="15" customHeight="1" x14ac:dyDescent="0.35">
      <c r="A671" s="160">
        <v>308243</v>
      </c>
      <c r="B671" s="161" t="s">
        <v>3331</v>
      </c>
      <c r="C671" s="160">
        <v>150290</v>
      </c>
      <c r="D671" s="161" t="s">
        <v>125</v>
      </c>
      <c r="E671" s="162" t="s">
        <v>6415</v>
      </c>
      <c r="F671" s="161" t="s">
        <v>1558</v>
      </c>
      <c r="G671" s="4" t="s">
        <v>14</v>
      </c>
      <c r="H671" s="161" t="s">
        <v>1561</v>
      </c>
      <c r="I671" s="12"/>
      <c r="J671" s="13">
        <v>172029</v>
      </c>
      <c r="K671" s="2">
        <v>1301</v>
      </c>
    </row>
    <row r="672" spans="1:11" ht="15" customHeight="1" x14ac:dyDescent="0.35">
      <c r="A672" s="160">
        <v>308224</v>
      </c>
      <c r="B672" s="161" t="s">
        <v>126</v>
      </c>
      <c r="C672" s="160">
        <v>150290</v>
      </c>
      <c r="D672" s="161" t="s">
        <v>125</v>
      </c>
      <c r="E672" s="162" t="s">
        <v>6415</v>
      </c>
      <c r="F672" s="161" t="s">
        <v>1558</v>
      </c>
      <c r="G672" s="4" t="s">
        <v>14</v>
      </c>
      <c r="H672" s="161" t="s">
        <v>1561</v>
      </c>
      <c r="I672" s="12"/>
      <c r="J672" s="13">
        <v>172030</v>
      </c>
      <c r="K672" s="2">
        <v>1282</v>
      </c>
    </row>
    <row r="673" spans="1:11" ht="15" customHeight="1" x14ac:dyDescent="0.35">
      <c r="A673" s="160">
        <v>308796</v>
      </c>
      <c r="B673" s="161" t="s">
        <v>3337</v>
      </c>
      <c r="C673" s="160">
        <v>150307</v>
      </c>
      <c r="D673" s="161" t="s">
        <v>1668</v>
      </c>
      <c r="E673" s="162" t="s">
        <v>6415</v>
      </c>
      <c r="F673" s="161" t="s">
        <v>1558</v>
      </c>
      <c r="G673" s="4" t="s">
        <v>14</v>
      </c>
      <c r="H673" s="161" t="s">
        <v>1561</v>
      </c>
      <c r="I673" s="12"/>
      <c r="J673" s="13">
        <v>172042</v>
      </c>
      <c r="K673" s="2">
        <v>1294</v>
      </c>
    </row>
    <row r="674" spans="1:11" ht="15" customHeight="1" x14ac:dyDescent="0.35">
      <c r="A674" s="160">
        <v>308659</v>
      </c>
      <c r="B674" s="161" t="s">
        <v>3336</v>
      </c>
      <c r="C674" s="160">
        <v>150307</v>
      </c>
      <c r="D674" s="161" t="s">
        <v>1668</v>
      </c>
      <c r="E674" s="162" t="s">
        <v>6415</v>
      </c>
      <c r="F674" s="161" t="s">
        <v>1558</v>
      </c>
      <c r="G674" s="4" t="s">
        <v>14</v>
      </c>
      <c r="H674" s="161" t="s">
        <v>1561</v>
      </c>
      <c r="I674" s="12"/>
      <c r="J674" s="13">
        <v>172054</v>
      </c>
      <c r="K674" s="2">
        <v>1639</v>
      </c>
    </row>
    <row r="675" spans="1:11" ht="15" customHeight="1" x14ac:dyDescent="0.35">
      <c r="A675" s="160">
        <v>308479</v>
      </c>
      <c r="B675" s="161" t="s">
        <v>3335</v>
      </c>
      <c r="C675" s="160">
        <v>150307</v>
      </c>
      <c r="D675" s="161" t="s">
        <v>1668</v>
      </c>
      <c r="E675" s="162" t="s">
        <v>6415</v>
      </c>
      <c r="F675" s="161" t="s">
        <v>1558</v>
      </c>
      <c r="G675" s="4" t="s">
        <v>14</v>
      </c>
      <c r="H675" s="161" t="s">
        <v>1561</v>
      </c>
      <c r="I675" s="12"/>
      <c r="J675" s="13">
        <v>172066</v>
      </c>
      <c r="K675" s="2">
        <v>886</v>
      </c>
    </row>
    <row r="676" spans="1:11" ht="15" customHeight="1" x14ac:dyDescent="0.35">
      <c r="A676" s="160">
        <v>308169</v>
      </c>
      <c r="B676" s="161" t="s">
        <v>70</v>
      </c>
      <c r="C676" s="160">
        <v>150307</v>
      </c>
      <c r="D676" s="161" t="s">
        <v>1668</v>
      </c>
      <c r="E676" s="162" t="s">
        <v>6415</v>
      </c>
      <c r="F676" s="161" t="s">
        <v>1558</v>
      </c>
      <c r="G676" s="4" t="s">
        <v>14</v>
      </c>
      <c r="H676" s="161" t="s">
        <v>1561</v>
      </c>
      <c r="I676" s="12"/>
      <c r="J676" s="13">
        <v>172078</v>
      </c>
      <c r="K676" s="2">
        <v>1040</v>
      </c>
    </row>
    <row r="677" spans="1:11" ht="15" customHeight="1" x14ac:dyDescent="0.35">
      <c r="A677" s="160">
        <v>310057</v>
      </c>
      <c r="B677" s="161" t="s">
        <v>78</v>
      </c>
      <c r="C677" s="160">
        <v>150319</v>
      </c>
      <c r="D677" s="161" t="s">
        <v>1677</v>
      </c>
      <c r="E677" s="162" t="s">
        <v>6415</v>
      </c>
      <c r="F677" s="161" t="s">
        <v>1558</v>
      </c>
      <c r="G677" s="4" t="s">
        <v>14</v>
      </c>
      <c r="H677" s="161" t="s">
        <v>1561</v>
      </c>
      <c r="I677" s="12"/>
      <c r="J677" s="13">
        <v>172080</v>
      </c>
      <c r="K677" s="2">
        <v>1433</v>
      </c>
    </row>
    <row r="678" spans="1:11" ht="15" customHeight="1" x14ac:dyDescent="0.35">
      <c r="A678" s="160">
        <v>310009</v>
      </c>
      <c r="B678" s="161" t="s">
        <v>3338</v>
      </c>
      <c r="C678" s="160">
        <v>150319</v>
      </c>
      <c r="D678" s="161" t="s">
        <v>1677</v>
      </c>
      <c r="E678" s="162" t="s">
        <v>6415</v>
      </c>
      <c r="F678" s="161" t="s">
        <v>1558</v>
      </c>
      <c r="G678" s="4" t="s">
        <v>14</v>
      </c>
      <c r="H678" s="161" t="s">
        <v>1561</v>
      </c>
      <c r="I678" s="12"/>
      <c r="J678" s="13">
        <v>172091</v>
      </c>
      <c r="K678" s="2">
        <v>1470</v>
      </c>
    </row>
    <row r="679" spans="1:11" ht="15" customHeight="1" x14ac:dyDescent="0.35">
      <c r="A679" s="160">
        <v>310736</v>
      </c>
      <c r="B679" s="161" t="s">
        <v>79</v>
      </c>
      <c r="C679" s="160">
        <v>150319</v>
      </c>
      <c r="D679" s="161" t="s">
        <v>1677</v>
      </c>
      <c r="E679" s="162" t="s">
        <v>6415</v>
      </c>
      <c r="F679" s="161" t="s">
        <v>1558</v>
      </c>
      <c r="G679" s="4" t="s">
        <v>14</v>
      </c>
      <c r="H679" s="161" t="s">
        <v>1561</v>
      </c>
      <c r="I679" s="12"/>
      <c r="J679" s="13">
        <v>172108</v>
      </c>
      <c r="K679" s="2">
        <v>332</v>
      </c>
    </row>
    <row r="680" spans="1:11" ht="15" customHeight="1" x14ac:dyDescent="0.35">
      <c r="A680" s="160">
        <v>309216</v>
      </c>
      <c r="B680" s="161" t="s">
        <v>3341</v>
      </c>
      <c r="C680" s="160">
        <v>150320</v>
      </c>
      <c r="D680" s="161" t="s">
        <v>1676</v>
      </c>
      <c r="E680" s="162" t="s">
        <v>6415</v>
      </c>
      <c r="F680" s="161" t="s">
        <v>1558</v>
      </c>
      <c r="G680" s="4" t="s">
        <v>14</v>
      </c>
      <c r="H680" s="161" t="s">
        <v>1561</v>
      </c>
      <c r="I680" s="12"/>
      <c r="J680" s="13">
        <v>172110</v>
      </c>
      <c r="K680" s="2">
        <v>1902</v>
      </c>
    </row>
    <row r="681" spans="1:11" ht="15" customHeight="1" x14ac:dyDescent="0.35">
      <c r="A681" s="160">
        <v>309002</v>
      </c>
      <c r="B681" s="161" t="s">
        <v>3340</v>
      </c>
      <c r="C681" s="160">
        <v>150320</v>
      </c>
      <c r="D681" s="161" t="s">
        <v>1676</v>
      </c>
      <c r="E681" s="162" t="s">
        <v>6415</v>
      </c>
      <c r="F681" s="161" t="s">
        <v>1558</v>
      </c>
      <c r="G681" s="4" t="s">
        <v>14</v>
      </c>
      <c r="H681" s="161" t="s">
        <v>1561</v>
      </c>
      <c r="I681" s="12"/>
      <c r="J681" s="13">
        <v>172121</v>
      </c>
      <c r="K681" s="2">
        <v>2822</v>
      </c>
    </row>
    <row r="682" spans="1:11" ht="15" customHeight="1" x14ac:dyDescent="0.35">
      <c r="A682" s="160">
        <v>309387</v>
      </c>
      <c r="B682" s="161" t="s">
        <v>3342</v>
      </c>
      <c r="C682" s="160">
        <v>150320</v>
      </c>
      <c r="D682" s="161" t="s">
        <v>1676</v>
      </c>
      <c r="E682" s="162" t="s">
        <v>6415</v>
      </c>
      <c r="F682" s="161" t="s">
        <v>1558</v>
      </c>
      <c r="G682" s="4" t="s">
        <v>14</v>
      </c>
      <c r="H682" s="161" t="s">
        <v>1561</v>
      </c>
      <c r="I682" s="12"/>
      <c r="J682" s="13">
        <v>172133</v>
      </c>
      <c r="K682" s="2">
        <v>960</v>
      </c>
    </row>
    <row r="683" spans="1:11" ht="15" customHeight="1" x14ac:dyDescent="0.35">
      <c r="A683" s="160">
        <v>309001</v>
      </c>
      <c r="B683" s="161" t="s">
        <v>3339</v>
      </c>
      <c r="C683" s="160">
        <v>150320</v>
      </c>
      <c r="D683" s="161" t="s">
        <v>1676</v>
      </c>
      <c r="E683" s="162" t="s">
        <v>6415</v>
      </c>
      <c r="F683" s="161" t="s">
        <v>1558</v>
      </c>
      <c r="G683" s="4" t="s">
        <v>14</v>
      </c>
      <c r="H683" s="161" t="s">
        <v>1561</v>
      </c>
      <c r="I683" s="12"/>
      <c r="J683" s="13">
        <v>172145</v>
      </c>
      <c r="K683" s="2">
        <v>1308</v>
      </c>
    </row>
    <row r="684" spans="1:11" ht="15" customHeight="1" x14ac:dyDescent="0.35">
      <c r="A684" s="160">
        <v>309979</v>
      </c>
      <c r="B684" s="161" t="s">
        <v>142</v>
      </c>
      <c r="C684" s="160">
        <v>150320</v>
      </c>
      <c r="D684" s="161" t="s">
        <v>1676</v>
      </c>
      <c r="E684" s="162" t="s">
        <v>6415</v>
      </c>
      <c r="F684" s="161" t="s">
        <v>1558</v>
      </c>
      <c r="G684" s="4" t="s">
        <v>14</v>
      </c>
      <c r="H684" s="161" t="s">
        <v>1561</v>
      </c>
      <c r="I684" s="12"/>
      <c r="J684" s="13">
        <v>172157</v>
      </c>
      <c r="K684" s="2">
        <v>735</v>
      </c>
    </row>
    <row r="685" spans="1:11" ht="15" customHeight="1" x14ac:dyDescent="0.35">
      <c r="A685" s="160">
        <v>109099</v>
      </c>
      <c r="B685" s="161" t="s">
        <v>213</v>
      </c>
      <c r="C685" s="160">
        <v>150356</v>
      </c>
      <c r="D685" s="161" t="s">
        <v>212</v>
      </c>
      <c r="E685" s="162" t="s">
        <v>6415</v>
      </c>
      <c r="F685" s="161" t="s">
        <v>1558</v>
      </c>
      <c r="G685" s="4" t="s">
        <v>174</v>
      </c>
      <c r="H685" s="161" t="s">
        <v>1561</v>
      </c>
      <c r="I685" s="12"/>
      <c r="J685" s="13">
        <v>172169</v>
      </c>
      <c r="K685" s="2">
        <v>1232</v>
      </c>
    </row>
    <row r="686" spans="1:11" ht="15" customHeight="1" x14ac:dyDescent="0.35">
      <c r="A686" s="160">
        <v>109968</v>
      </c>
      <c r="B686" s="161" t="s">
        <v>3349</v>
      </c>
      <c r="C686" s="160">
        <v>150356</v>
      </c>
      <c r="D686" s="161" t="s">
        <v>212</v>
      </c>
      <c r="E686" s="162" t="s">
        <v>6415</v>
      </c>
      <c r="F686" s="161" t="s">
        <v>1558</v>
      </c>
      <c r="G686" s="4" t="s">
        <v>174</v>
      </c>
      <c r="H686" s="161" t="s">
        <v>1561</v>
      </c>
      <c r="I686" s="12"/>
      <c r="J686" s="13">
        <v>172170</v>
      </c>
      <c r="K686" s="2">
        <v>2185</v>
      </c>
    </row>
    <row r="687" spans="1:11" ht="15" customHeight="1" x14ac:dyDescent="0.35">
      <c r="A687" s="160">
        <v>109682</v>
      </c>
      <c r="B687" s="161" t="s">
        <v>3348</v>
      </c>
      <c r="C687" s="160">
        <v>150356</v>
      </c>
      <c r="D687" s="161" t="s">
        <v>212</v>
      </c>
      <c r="E687" s="162" t="s">
        <v>6415</v>
      </c>
      <c r="F687" s="161" t="s">
        <v>1558</v>
      </c>
      <c r="G687" s="4" t="s">
        <v>174</v>
      </c>
      <c r="H687" s="161" t="s">
        <v>1561</v>
      </c>
      <c r="I687" s="12"/>
      <c r="J687" s="13">
        <v>172182</v>
      </c>
      <c r="K687" s="2">
        <v>996</v>
      </c>
    </row>
    <row r="688" spans="1:11" ht="15" customHeight="1" x14ac:dyDescent="0.35">
      <c r="A688" s="160">
        <v>109096</v>
      </c>
      <c r="B688" s="161" t="s">
        <v>3344</v>
      </c>
      <c r="C688" s="160">
        <v>150356</v>
      </c>
      <c r="D688" s="161" t="s">
        <v>212</v>
      </c>
      <c r="E688" s="162" t="s">
        <v>6415</v>
      </c>
      <c r="F688" s="161" t="s">
        <v>1558</v>
      </c>
      <c r="G688" s="4" t="s">
        <v>174</v>
      </c>
      <c r="H688" s="161" t="s">
        <v>1561</v>
      </c>
      <c r="I688" s="12"/>
      <c r="J688" s="13">
        <v>172194</v>
      </c>
      <c r="K688" s="2">
        <v>2161</v>
      </c>
    </row>
    <row r="689" spans="1:11" ht="15" customHeight="1" x14ac:dyDescent="0.35">
      <c r="A689" s="160">
        <v>109030</v>
      </c>
      <c r="B689" s="161" t="s">
        <v>3343</v>
      </c>
      <c r="C689" s="160">
        <v>150356</v>
      </c>
      <c r="D689" s="161" t="s">
        <v>212</v>
      </c>
      <c r="E689" s="162" t="s">
        <v>6415</v>
      </c>
      <c r="F689" s="161" t="s">
        <v>1558</v>
      </c>
      <c r="G689" s="4" t="s">
        <v>174</v>
      </c>
      <c r="H689" s="161" t="s">
        <v>1561</v>
      </c>
      <c r="I689" s="12"/>
      <c r="J689" s="13">
        <v>172200</v>
      </c>
      <c r="K689" s="2">
        <v>1308</v>
      </c>
    </row>
    <row r="690" spans="1:11" ht="15" customHeight="1" x14ac:dyDescent="0.35">
      <c r="A690" s="160">
        <v>109136</v>
      </c>
      <c r="B690" s="161" t="s">
        <v>3345</v>
      </c>
      <c r="C690" s="160">
        <v>150356</v>
      </c>
      <c r="D690" s="161" t="s">
        <v>212</v>
      </c>
      <c r="E690" s="162" t="s">
        <v>6415</v>
      </c>
      <c r="F690" s="161" t="s">
        <v>1558</v>
      </c>
      <c r="G690" s="4" t="s">
        <v>174</v>
      </c>
      <c r="H690" s="161" t="s">
        <v>1561</v>
      </c>
      <c r="I690" s="12"/>
      <c r="J690" s="13">
        <v>172212</v>
      </c>
      <c r="K690" s="2">
        <v>1318</v>
      </c>
    </row>
    <row r="691" spans="1:11" ht="15" customHeight="1" x14ac:dyDescent="0.35">
      <c r="A691" s="160">
        <v>109646</v>
      </c>
      <c r="B691" s="161" t="s">
        <v>3347</v>
      </c>
      <c r="C691" s="160">
        <v>150356</v>
      </c>
      <c r="D691" s="161" t="s">
        <v>212</v>
      </c>
      <c r="E691" s="162" t="s">
        <v>6415</v>
      </c>
      <c r="F691" s="161" t="s">
        <v>1558</v>
      </c>
      <c r="G691" s="4" t="s">
        <v>174</v>
      </c>
      <c r="H691" s="161" t="s">
        <v>1561</v>
      </c>
      <c r="I691" s="12"/>
      <c r="J691" s="13">
        <v>172224</v>
      </c>
      <c r="K691" s="2">
        <v>2454</v>
      </c>
    </row>
    <row r="692" spans="1:11" ht="15" customHeight="1" x14ac:dyDescent="0.35">
      <c r="A692" s="160">
        <v>109330</v>
      </c>
      <c r="B692" s="161" t="s">
        <v>3346</v>
      </c>
      <c r="C692" s="160">
        <v>150356</v>
      </c>
      <c r="D692" s="161" t="s">
        <v>212</v>
      </c>
      <c r="E692" s="162" t="s">
        <v>6415</v>
      </c>
      <c r="F692" s="161" t="s">
        <v>1558</v>
      </c>
      <c r="G692" s="4" t="s">
        <v>174</v>
      </c>
      <c r="H692" s="161" t="s">
        <v>1561</v>
      </c>
      <c r="I692" s="12"/>
      <c r="J692" s="13">
        <v>172236</v>
      </c>
      <c r="K692" s="2">
        <v>2132</v>
      </c>
    </row>
    <row r="693" spans="1:11" ht="15" customHeight="1" x14ac:dyDescent="0.35">
      <c r="A693" s="160">
        <v>1305726</v>
      </c>
      <c r="B693" s="161" t="s">
        <v>3356</v>
      </c>
      <c r="C693" s="160">
        <v>150370</v>
      </c>
      <c r="D693" s="161" t="s">
        <v>1760</v>
      </c>
      <c r="E693" s="162" t="s">
        <v>6415</v>
      </c>
      <c r="F693" s="161" t="s">
        <v>1558</v>
      </c>
      <c r="G693" s="4" t="s">
        <v>370</v>
      </c>
      <c r="H693" s="161" t="s">
        <v>1561</v>
      </c>
      <c r="I693" s="12"/>
      <c r="J693" s="13">
        <v>172248</v>
      </c>
      <c r="K693" s="2">
        <v>1035</v>
      </c>
    </row>
    <row r="694" spans="1:11" ht="15" customHeight="1" x14ac:dyDescent="0.35">
      <c r="A694" s="160">
        <v>1305365</v>
      </c>
      <c r="B694" s="161" t="s">
        <v>3352</v>
      </c>
      <c r="C694" s="160">
        <v>150370</v>
      </c>
      <c r="D694" s="161" t="s">
        <v>1760</v>
      </c>
      <c r="E694" s="162" t="s">
        <v>6415</v>
      </c>
      <c r="F694" s="161" t="s">
        <v>1558</v>
      </c>
      <c r="G694" s="4" t="s">
        <v>370</v>
      </c>
      <c r="H694" s="161" t="s">
        <v>1561</v>
      </c>
      <c r="I694" s="12"/>
      <c r="J694" s="13">
        <v>172250</v>
      </c>
      <c r="K694" s="2">
        <v>1959</v>
      </c>
    </row>
    <row r="695" spans="1:11" ht="15" customHeight="1" x14ac:dyDescent="0.35">
      <c r="A695" s="160">
        <v>1305001</v>
      </c>
      <c r="B695" s="161" t="s">
        <v>3350</v>
      </c>
      <c r="C695" s="160">
        <v>150370</v>
      </c>
      <c r="D695" s="161" t="s">
        <v>1760</v>
      </c>
      <c r="E695" s="162" t="s">
        <v>6415</v>
      </c>
      <c r="F695" s="161" t="s">
        <v>1558</v>
      </c>
      <c r="G695" s="4" t="s">
        <v>370</v>
      </c>
      <c r="H695" s="161" t="s">
        <v>1561</v>
      </c>
      <c r="I695" s="12"/>
      <c r="J695" s="13">
        <v>172261</v>
      </c>
      <c r="K695" s="2">
        <v>1653</v>
      </c>
    </row>
    <row r="696" spans="1:11" ht="15" customHeight="1" x14ac:dyDescent="0.35">
      <c r="A696" s="160">
        <v>1305696</v>
      </c>
      <c r="B696" s="161" t="s">
        <v>3355</v>
      </c>
      <c r="C696" s="160">
        <v>150370</v>
      </c>
      <c r="D696" s="161" t="s">
        <v>1760</v>
      </c>
      <c r="E696" s="162" t="s">
        <v>6415</v>
      </c>
      <c r="F696" s="161" t="s">
        <v>1558</v>
      </c>
      <c r="G696" s="4" t="s">
        <v>370</v>
      </c>
      <c r="H696" s="161" t="s">
        <v>1561</v>
      </c>
      <c r="I696" s="12"/>
      <c r="J696" s="13">
        <v>172273</v>
      </c>
      <c r="K696" s="2">
        <v>949</v>
      </c>
    </row>
    <row r="697" spans="1:11" ht="15" customHeight="1" x14ac:dyDescent="0.35">
      <c r="A697" s="160">
        <v>1305668</v>
      </c>
      <c r="B697" s="161" t="s">
        <v>3354</v>
      </c>
      <c r="C697" s="160">
        <v>150370</v>
      </c>
      <c r="D697" s="161" t="s">
        <v>1760</v>
      </c>
      <c r="E697" s="162" t="s">
        <v>6415</v>
      </c>
      <c r="F697" s="161" t="s">
        <v>1558</v>
      </c>
      <c r="G697" s="4" t="s">
        <v>370</v>
      </c>
      <c r="H697" s="161" t="s">
        <v>1561</v>
      </c>
      <c r="I697" s="12"/>
      <c r="J697" s="13">
        <v>172285</v>
      </c>
      <c r="K697" s="2">
        <v>538</v>
      </c>
    </row>
    <row r="698" spans="1:11" ht="15" customHeight="1" x14ac:dyDescent="0.35">
      <c r="A698" s="160">
        <v>1305008</v>
      </c>
      <c r="B698" s="161" t="s">
        <v>3351</v>
      </c>
      <c r="C698" s="160">
        <v>150370</v>
      </c>
      <c r="D698" s="161" t="s">
        <v>1760</v>
      </c>
      <c r="E698" s="162" t="s">
        <v>6415</v>
      </c>
      <c r="F698" s="161" t="s">
        <v>1558</v>
      </c>
      <c r="G698" s="4" t="s">
        <v>370</v>
      </c>
      <c r="H698" s="161" t="s">
        <v>1561</v>
      </c>
      <c r="I698" s="12"/>
      <c r="J698" s="13">
        <v>172303</v>
      </c>
      <c r="K698" s="2">
        <v>604</v>
      </c>
    </row>
    <row r="699" spans="1:11" ht="15" customHeight="1" x14ac:dyDescent="0.35">
      <c r="A699" s="160">
        <v>1305513</v>
      </c>
      <c r="B699" s="161" t="s">
        <v>3353</v>
      </c>
      <c r="C699" s="160">
        <v>150370</v>
      </c>
      <c r="D699" s="161" t="s">
        <v>1760</v>
      </c>
      <c r="E699" s="162" t="s">
        <v>6415</v>
      </c>
      <c r="F699" s="161" t="s">
        <v>1558</v>
      </c>
      <c r="G699" s="4" t="s">
        <v>370</v>
      </c>
      <c r="H699" s="161" t="s">
        <v>1561</v>
      </c>
      <c r="I699" s="12"/>
      <c r="J699" s="13">
        <v>172315</v>
      </c>
      <c r="K699" s="2">
        <v>1528</v>
      </c>
    </row>
    <row r="700" spans="1:11" ht="15" customHeight="1" x14ac:dyDescent="0.35">
      <c r="A700" s="160">
        <v>1305904</v>
      </c>
      <c r="B700" s="161" t="s">
        <v>392</v>
      </c>
      <c r="C700" s="160">
        <v>150370</v>
      </c>
      <c r="D700" s="161" t="s">
        <v>1760</v>
      </c>
      <c r="E700" s="162" t="s">
        <v>6415</v>
      </c>
      <c r="F700" s="161" t="s">
        <v>1558</v>
      </c>
      <c r="G700" s="4" t="s">
        <v>370</v>
      </c>
      <c r="H700" s="161" t="s">
        <v>1561</v>
      </c>
      <c r="I700" s="12"/>
      <c r="J700" s="13">
        <v>172327</v>
      </c>
      <c r="K700" s="2">
        <v>917</v>
      </c>
    </row>
    <row r="701" spans="1:11" ht="15" customHeight="1" x14ac:dyDescent="0.35">
      <c r="A701" s="160">
        <v>1305004</v>
      </c>
      <c r="B701" s="161" t="s">
        <v>393</v>
      </c>
      <c r="C701" s="160">
        <v>150370</v>
      </c>
      <c r="D701" s="161" t="s">
        <v>1760</v>
      </c>
      <c r="E701" s="162" t="s">
        <v>6415</v>
      </c>
      <c r="F701" s="161" t="s">
        <v>1558</v>
      </c>
      <c r="G701" s="4" t="s">
        <v>370</v>
      </c>
      <c r="H701" s="161" t="s">
        <v>1561</v>
      </c>
      <c r="I701" s="12"/>
      <c r="J701" s="13">
        <v>172339</v>
      </c>
      <c r="K701" s="2">
        <v>964</v>
      </c>
    </row>
    <row r="702" spans="1:11" ht="15" customHeight="1" x14ac:dyDescent="0.35">
      <c r="A702" s="160">
        <v>1609268</v>
      </c>
      <c r="B702" s="161" t="s">
        <v>3359</v>
      </c>
      <c r="C702" s="160">
        <v>150381</v>
      </c>
      <c r="D702" s="161" t="s">
        <v>1981</v>
      </c>
      <c r="E702" s="162" t="s">
        <v>6415</v>
      </c>
      <c r="F702" s="161" t="s">
        <v>1558</v>
      </c>
      <c r="G702" s="161" t="s">
        <v>446</v>
      </c>
      <c r="H702" s="161" t="s">
        <v>1561</v>
      </c>
      <c r="I702" s="12"/>
      <c r="J702" s="13">
        <v>172340</v>
      </c>
      <c r="K702" s="2">
        <v>1653</v>
      </c>
    </row>
    <row r="703" spans="1:11" ht="15" customHeight="1" x14ac:dyDescent="0.35">
      <c r="A703" s="160">
        <v>1609024</v>
      </c>
      <c r="B703" s="161" t="s">
        <v>3357</v>
      </c>
      <c r="C703" s="160">
        <v>150381</v>
      </c>
      <c r="D703" s="161" t="s">
        <v>1981</v>
      </c>
      <c r="E703" s="162" t="s">
        <v>6415</v>
      </c>
      <c r="F703" s="161" t="s">
        <v>1558</v>
      </c>
      <c r="G703" s="161" t="s">
        <v>446</v>
      </c>
      <c r="H703" s="161" t="s">
        <v>1561</v>
      </c>
      <c r="I703" s="12"/>
      <c r="J703" s="13">
        <v>172352</v>
      </c>
      <c r="K703" s="2">
        <v>771</v>
      </c>
    </row>
    <row r="704" spans="1:11" ht="15" customHeight="1" x14ac:dyDescent="0.35">
      <c r="A704" s="160">
        <v>1609359</v>
      </c>
      <c r="B704" s="161" t="s">
        <v>3361</v>
      </c>
      <c r="C704" s="160">
        <v>150381</v>
      </c>
      <c r="D704" s="161" t="s">
        <v>1981</v>
      </c>
      <c r="E704" s="162" t="s">
        <v>6415</v>
      </c>
      <c r="F704" s="161" t="s">
        <v>1558</v>
      </c>
      <c r="G704" s="161" t="s">
        <v>446</v>
      </c>
      <c r="H704" s="161" t="s">
        <v>1561</v>
      </c>
      <c r="I704" s="12"/>
      <c r="J704" s="13">
        <v>172364</v>
      </c>
      <c r="K704" s="2">
        <v>1051</v>
      </c>
    </row>
    <row r="705" spans="1:11" ht="15" customHeight="1" x14ac:dyDescent="0.35">
      <c r="A705" s="160">
        <v>1609246</v>
      </c>
      <c r="B705" s="161" t="s">
        <v>3358</v>
      </c>
      <c r="C705" s="160">
        <v>150381</v>
      </c>
      <c r="D705" s="161" t="s">
        <v>1981</v>
      </c>
      <c r="E705" s="162" t="s">
        <v>6415</v>
      </c>
      <c r="F705" s="161" t="s">
        <v>1558</v>
      </c>
      <c r="G705" s="161" t="s">
        <v>446</v>
      </c>
      <c r="H705" s="161" t="s">
        <v>1561</v>
      </c>
      <c r="I705" s="12"/>
      <c r="J705" s="13">
        <v>172376</v>
      </c>
      <c r="K705" s="2">
        <v>1387</v>
      </c>
    </row>
    <row r="706" spans="1:11" ht="15" customHeight="1" x14ac:dyDescent="0.35">
      <c r="A706" s="160">
        <v>1609335</v>
      </c>
      <c r="B706" s="161" t="s">
        <v>3360</v>
      </c>
      <c r="C706" s="160">
        <v>150381</v>
      </c>
      <c r="D706" s="161" t="s">
        <v>1981</v>
      </c>
      <c r="E706" s="162" t="s">
        <v>6415</v>
      </c>
      <c r="F706" s="161" t="s">
        <v>1558</v>
      </c>
      <c r="G706" s="161" t="s">
        <v>446</v>
      </c>
      <c r="H706" s="161" t="s">
        <v>1561</v>
      </c>
      <c r="I706" s="12"/>
      <c r="J706" s="13">
        <v>172388</v>
      </c>
      <c r="K706" s="2">
        <v>901</v>
      </c>
    </row>
    <row r="707" spans="1:11" ht="15" customHeight="1" x14ac:dyDescent="0.35">
      <c r="A707" s="160">
        <v>1609783</v>
      </c>
      <c r="B707" s="161" t="s">
        <v>474</v>
      </c>
      <c r="C707" s="160">
        <v>150381</v>
      </c>
      <c r="D707" s="161" t="s">
        <v>1981</v>
      </c>
      <c r="E707" s="162" t="s">
        <v>6415</v>
      </c>
      <c r="F707" s="161" t="s">
        <v>1558</v>
      </c>
      <c r="G707" s="161" t="s">
        <v>446</v>
      </c>
      <c r="H707" s="161" t="s">
        <v>1561</v>
      </c>
      <c r="I707" s="12"/>
      <c r="J707" s="13">
        <v>172390</v>
      </c>
      <c r="K707" s="2">
        <v>1217</v>
      </c>
    </row>
    <row r="708" spans="1:11" ht="15" customHeight="1" x14ac:dyDescent="0.35">
      <c r="A708" s="160">
        <v>1609311</v>
      </c>
      <c r="B708" s="161" t="s">
        <v>475</v>
      </c>
      <c r="C708" s="160">
        <v>150381</v>
      </c>
      <c r="D708" s="161" t="s">
        <v>1981</v>
      </c>
      <c r="E708" s="162" t="s">
        <v>6415</v>
      </c>
      <c r="F708" s="161" t="s">
        <v>1558</v>
      </c>
      <c r="G708" s="161" t="s">
        <v>446</v>
      </c>
      <c r="H708" s="161" t="s">
        <v>1561</v>
      </c>
      <c r="I708" s="12"/>
      <c r="J708" s="13">
        <v>172406</v>
      </c>
      <c r="K708" s="2">
        <v>948</v>
      </c>
    </row>
    <row r="709" spans="1:11" ht="15" customHeight="1" x14ac:dyDescent="0.35">
      <c r="A709" s="160">
        <v>1308705</v>
      </c>
      <c r="B709" s="161" t="s">
        <v>3363</v>
      </c>
      <c r="C709" s="160">
        <v>150393</v>
      </c>
      <c r="D709" s="161" t="s">
        <v>1793</v>
      </c>
      <c r="E709" s="162" t="s">
        <v>6415</v>
      </c>
      <c r="F709" s="161" t="s">
        <v>1558</v>
      </c>
      <c r="G709" s="161" t="s">
        <v>8</v>
      </c>
      <c r="H709" s="161" t="s">
        <v>1561</v>
      </c>
      <c r="I709" s="12"/>
      <c r="J709" s="13">
        <v>172418</v>
      </c>
      <c r="K709" s="2">
        <v>2544</v>
      </c>
    </row>
    <row r="710" spans="1:11" ht="15" customHeight="1" x14ac:dyDescent="0.35">
      <c r="A710" s="160">
        <v>1308992</v>
      </c>
      <c r="B710" s="161" t="s">
        <v>3364</v>
      </c>
      <c r="C710" s="160">
        <v>150393</v>
      </c>
      <c r="D710" s="161" t="s">
        <v>1793</v>
      </c>
      <c r="E710" s="162" t="s">
        <v>6415</v>
      </c>
      <c r="F710" s="161" t="s">
        <v>1558</v>
      </c>
      <c r="G710" s="161" t="s">
        <v>8</v>
      </c>
      <c r="H710" s="161" t="s">
        <v>1561</v>
      </c>
      <c r="I710" s="12"/>
      <c r="J710" s="13">
        <v>172420</v>
      </c>
      <c r="K710" s="2">
        <v>1645</v>
      </c>
    </row>
    <row r="711" spans="1:11" ht="15" customHeight="1" x14ac:dyDescent="0.35">
      <c r="A711" s="160">
        <v>1308200</v>
      </c>
      <c r="B711" s="161" t="s">
        <v>3362</v>
      </c>
      <c r="C711" s="160">
        <v>150393</v>
      </c>
      <c r="D711" s="161" t="s">
        <v>1793</v>
      </c>
      <c r="E711" s="162" t="s">
        <v>6415</v>
      </c>
      <c r="F711" s="161" t="s">
        <v>1558</v>
      </c>
      <c r="G711" s="161" t="s">
        <v>8</v>
      </c>
      <c r="H711" s="161" t="s">
        <v>1561</v>
      </c>
      <c r="I711" s="12"/>
      <c r="J711" s="13">
        <v>172431</v>
      </c>
      <c r="K711" s="2">
        <v>1012</v>
      </c>
    </row>
    <row r="712" spans="1:11" ht="15" customHeight="1" x14ac:dyDescent="0.35">
      <c r="A712" s="160">
        <v>1308280</v>
      </c>
      <c r="B712" s="161" t="s">
        <v>331</v>
      </c>
      <c r="C712" s="160">
        <v>150393</v>
      </c>
      <c r="D712" s="161" t="s">
        <v>1793</v>
      </c>
      <c r="E712" s="162" t="s">
        <v>6415</v>
      </c>
      <c r="F712" s="161" t="s">
        <v>1558</v>
      </c>
      <c r="G712" s="161" t="s">
        <v>8</v>
      </c>
      <c r="H712" s="161" t="s">
        <v>1561</v>
      </c>
      <c r="I712" s="12"/>
      <c r="J712" s="13">
        <v>172443</v>
      </c>
      <c r="K712" s="2">
        <v>1184</v>
      </c>
    </row>
    <row r="713" spans="1:11" ht="15" customHeight="1" x14ac:dyDescent="0.35">
      <c r="A713" s="160">
        <v>1312125</v>
      </c>
      <c r="B713" s="161" t="s">
        <v>3366</v>
      </c>
      <c r="C713" s="160">
        <v>150400</v>
      </c>
      <c r="D713" s="161" t="s">
        <v>255</v>
      </c>
      <c r="E713" s="162" t="s">
        <v>6415</v>
      </c>
      <c r="F713" s="161" t="s">
        <v>1558</v>
      </c>
      <c r="G713" s="161" t="s">
        <v>8</v>
      </c>
      <c r="H713" s="161" t="s">
        <v>1561</v>
      </c>
      <c r="I713" s="12"/>
      <c r="J713" s="13">
        <v>172455</v>
      </c>
      <c r="K713" s="2">
        <v>2799</v>
      </c>
    </row>
    <row r="714" spans="1:11" ht="15" customHeight="1" x14ac:dyDescent="0.35">
      <c r="A714" s="160">
        <v>1312553</v>
      </c>
      <c r="B714" s="161" t="s">
        <v>256</v>
      </c>
      <c r="C714" s="160">
        <v>150400</v>
      </c>
      <c r="D714" s="161" t="s">
        <v>255</v>
      </c>
      <c r="E714" s="162" t="s">
        <v>6415</v>
      </c>
      <c r="F714" s="161" t="s">
        <v>1558</v>
      </c>
      <c r="G714" s="161" t="s">
        <v>8</v>
      </c>
      <c r="H714" s="161" t="s">
        <v>1561</v>
      </c>
      <c r="I714" s="12"/>
      <c r="J714" s="13">
        <v>172467</v>
      </c>
      <c r="K714" s="2">
        <v>1635</v>
      </c>
    </row>
    <row r="715" spans="1:11" ht="15" customHeight="1" x14ac:dyDescent="0.35">
      <c r="A715" s="160">
        <v>1312383</v>
      </c>
      <c r="B715" s="161" t="s">
        <v>3367</v>
      </c>
      <c r="C715" s="160">
        <v>150400</v>
      </c>
      <c r="D715" s="161" t="s">
        <v>255</v>
      </c>
      <c r="E715" s="162" t="s">
        <v>6415</v>
      </c>
      <c r="F715" s="161" t="s">
        <v>1558</v>
      </c>
      <c r="G715" s="161" t="s">
        <v>8</v>
      </c>
      <c r="H715" s="161" t="s">
        <v>1561</v>
      </c>
      <c r="I715" s="12"/>
      <c r="J715" s="13">
        <v>172479</v>
      </c>
      <c r="K715" s="2">
        <v>1523</v>
      </c>
    </row>
    <row r="716" spans="1:11" ht="15" customHeight="1" x14ac:dyDescent="0.35">
      <c r="A716" s="160">
        <v>1312122</v>
      </c>
      <c r="B716" s="161" t="s">
        <v>3365</v>
      </c>
      <c r="C716" s="160">
        <v>150400</v>
      </c>
      <c r="D716" s="161" t="s">
        <v>255</v>
      </c>
      <c r="E716" s="162" t="s">
        <v>6415</v>
      </c>
      <c r="F716" s="161" t="s">
        <v>1558</v>
      </c>
      <c r="G716" s="161" t="s">
        <v>8</v>
      </c>
      <c r="H716" s="161" t="s">
        <v>1561</v>
      </c>
      <c r="I716" s="12"/>
      <c r="J716" s="13">
        <v>172480</v>
      </c>
      <c r="K716" s="2">
        <v>2794</v>
      </c>
    </row>
    <row r="717" spans="1:11" ht="15" customHeight="1" x14ac:dyDescent="0.35">
      <c r="A717" s="160">
        <v>1316006</v>
      </c>
      <c r="B717" s="161" t="s">
        <v>3369</v>
      </c>
      <c r="C717" s="160">
        <v>150411</v>
      </c>
      <c r="D717" s="161" t="s">
        <v>1916</v>
      </c>
      <c r="E717" s="162" t="s">
        <v>6415</v>
      </c>
      <c r="F717" s="161" t="s">
        <v>1558</v>
      </c>
      <c r="G717" s="161" t="s">
        <v>8</v>
      </c>
      <c r="H717" s="161" t="s">
        <v>1561</v>
      </c>
      <c r="I717" s="12"/>
      <c r="J717" s="13">
        <v>216770</v>
      </c>
      <c r="K717" s="2">
        <v>0</v>
      </c>
    </row>
    <row r="718" spans="1:11" ht="15" customHeight="1" x14ac:dyDescent="0.35">
      <c r="A718" s="160">
        <v>1316005</v>
      </c>
      <c r="B718" s="161" t="s">
        <v>3368</v>
      </c>
      <c r="C718" s="160">
        <v>150411</v>
      </c>
      <c r="D718" s="161" t="s">
        <v>1916</v>
      </c>
      <c r="E718" s="162" t="s">
        <v>6415</v>
      </c>
      <c r="F718" s="161" t="s">
        <v>1558</v>
      </c>
      <c r="G718" s="161" t="s">
        <v>8</v>
      </c>
      <c r="H718" s="161" t="s">
        <v>1561</v>
      </c>
      <c r="I718" s="12"/>
      <c r="J718" s="13">
        <v>330838</v>
      </c>
      <c r="K718" s="2">
        <v>153</v>
      </c>
    </row>
    <row r="719" spans="1:11" ht="15" customHeight="1" x14ac:dyDescent="0.35">
      <c r="A719" s="160">
        <v>1316575</v>
      </c>
      <c r="B719" s="161" t="s">
        <v>3373</v>
      </c>
      <c r="C719" s="160">
        <v>150411</v>
      </c>
      <c r="D719" s="161" t="s">
        <v>1916</v>
      </c>
      <c r="E719" s="162" t="s">
        <v>6415</v>
      </c>
      <c r="F719" s="161" t="s">
        <v>1558</v>
      </c>
      <c r="G719" s="161" t="s">
        <v>8</v>
      </c>
      <c r="H719" s="161" t="s">
        <v>1561</v>
      </c>
      <c r="I719" s="12"/>
      <c r="J719" s="13">
        <v>400002</v>
      </c>
      <c r="K719" s="2">
        <v>1670</v>
      </c>
    </row>
    <row r="720" spans="1:11" ht="15" customHeight="1" x14ac:dyDescent="0.35">
      <c r="A720" s="160">
        <v>1316062</v>
      </c>
      <c r="B720" s="161" t="s">
        <v>3370</v>
      </c>
      <c r="C720" s="160">
        <v>150411</v>
      </c>
      <c r="D720" s="161" t="s">
        <v>1916</v>
      </c>
      <c r="E720" s="162" t="s">
        <v>6415</v>
      </c>
      <c r="F720" s="161" t="s">
        <v>1558</v>
      </c>
      <c r="G720" s="161" t="s">
        <v>8</v>
      </c>
      <c r="H720" s="161" t="s">
        <v>1561</v>
      </c>
      <c r="I720" s="12"/>
      <c r="J720" s="13">
        <v>400026</v>
      </c>
      <c r="K720" s="2">
        <v>1368</v>
      </c>
    </row>
    <row r="721" spans="1:11" ht="15" customHeight="1" x14ac:dyDescent="0.35">
      <c r="A721" s="160">
        <v>1316310</v>
      </c>
      <c r="B721" s="161" t="s">
        <v>3371</v>
      </c>
      <c r="C721" s="160">
        <v>150411</v>
      </c>
      <c r="D721" s="161" t="s">
        <v>1916</v>
      </c>
      <c r="E721" s="162" t="s">
        <v>6415</v>
      </c>
      <c r="F721" s="161" t="s">
        <v>1558</v>
      </c>
      <c r="G721" s="161" t="s">
        <v>8</v>
      </c>
      <c r="H721" s="161" t="s">
        <v>1561</v>
      </c>
      <c r="I721" s="12"/>
      <c r="J721" s="13">
        <v>400105</v>
      </c>
      <c r="K721" s="2">
        <v>878</v>
      </c>
    </row>
    <row r="722" spans="1:11" ht="15" customHeight="1" x14ac:dyDescent="0.35">
      <c r="A722" s="160">
        <v>1316922</v>
      </c>
      <c r="B722" s="161" t="s">
        <v>257</v>
      </c>
      <c r="C722" s="160">
        <v>150411</v>
      </c>
      <c r="D722" s="161" t="s">
        <v>1916</v>
      </c>
      <c r="E722" s="162" t="s">
        <v>6415</v>
      </c>
      <c r="F722" s="161" t="s">
        <v>1558</v>
      </c>
      <c r="G722" s="161" t="s">
        <v>8</v>
      </c>
      <c r="H722" s="161" t="s">
        <v>1561</v>
      </c>
      <c r="I722" s="12"/>
      <c r="J722" s="13">
        <v>400208</v>
      </c>
      <c r="K722" s="2">
        <v>1276</v>
      </c>
    </row>
    <row r="723" spans="1:11" ht="15" customHeight="1" x14ac:dyDescent="0.35">
      <c r="A723" s="160">
        <v>1316459</v>
      </c>
      <c r="B723" s="161" t="s">
        <v>3372</v>
      </c>
      <c r="C723" s="160">
        <v>150411</v>
      </c>
      <c r="D723" s="161" t="s">
        <v>1916</v>
      </c>
      <c r="E723" s="162" t="s">
        <v>6415</v>
      </c>
      <c r="F723" s="161" t="s">
        <v>1558</v>
      </c>
      <c r="G723" s="161" t="s">
        <v>8</v>
      </c>
      <c r="H723" s="161" t="s">
        <v>1561</v>
      </c>
      <c r="I723" s="12"/>
      <c r="J723" s="13">
        <v>400221</v>
      </c>
      <c r="K723" s="2">
        <v>1536</v>
      </c>
    </row>
    <row r="724" spans="1:11" ht="15" customHeight="1" x14ac:dyDescent="0.35">
      <c r="A724" s="160">
        <v>401950</v>
      </c>
      <c r="B724" s="161" t="s">
        <v>3374</v>
      </c>
      <c r="C724" s="160">
        <v>150447</v>
      </c>
      <c r="D724" s="161" t="s">
        <v>1712</v>
      </c>
      <c r="E724" s="162" t="s">
        <v>6415</v>
      </c>
      <c r="F724" s="161" t="s">
        <v>1558</v>
      </c>
      <c r="G724" s="4" t="s">
        <v>148</v>
      </c>
      <c r="H724" s="161" t="s">
        <v>1561</v>
      </c>
      <c r="I724" s="12"/>
      <c r="J724" s="13">
        <v>400257</v>
      </c>
      <c r="K724" s="2">
        <v>1028</v>
      </c>
    </row>
    <row r="725" spans="1:11" ht="15" customHeight="1" x14ac:dyDescent="0.35">
      <c r="A725" s="160">
        <v>401878</v>
      </c>
      <c r="B725" s="161" t="s">
        <v>167</v>
      </c>
      <c r="C725" s="160">
        <v>150447</v>
      </c>
      <c r="D725" s="161" t="s">
        <v>1712</v>
      </c>
      <c r="E725" s="162" t="s">
        <v>6415</v>
      </c>
      <c r="F725" s="161" t="s">
        <v>1558</v>
      </c>
      <c r="G725" s="4" t="s">
        <v>148</v>
      </c>
      <c r="H725" s="161" t="s">
        <v>1561</v>
      </c>
      <c r="I725" s="12"/>
      <c r="J725" s="13">
        <v>400294</v>
      </c>
      <c r="K725" s="2">
        <v>997</v>
      </c>
    </row>
    <row r="726" spans="1:11" ht="15" customHeight="1" x14ac:dyDescent="0.35">
      <c r="A726" s="160">
        <v>301002</v>
      </c>
      <c r="B726" s="161" t="s">
        <v>3375</v>
      </c>
      <c r="C726" s="160">
        <v>150459</v>
      </c>
      <c r="D726" s="161" t="s">
        <v>1600</v>
      </c>
      <c r="E726" s="162" t="s">
        <v>6415</v>
      </c>
      <c r="F726" s="161" t="s">
        <v>1558</v>
      </c>
      <c r="G726" s="161" t="s">
        <v>14</v>
      </c>
      <c r="H726" s="161" t="s">
        <v>1561</v>
      </c>
      <c r="I726" s="12"/>
      <c r="J726" s="13">
        <v>400324</v>
      </c>
      <c r="K726" s="2">
        <v>1502</v>
      </c>
    </row>
    <row r="727" spans="1:11" ht="15" customHeight="1" x14ac:dyDescent="0.35">
      <c r="A727" s="160">
        <v>301858</v>
      </c>
      <c r="B727" s="161" t="s">
        <v>76</v>
      </c>
      <c r="C727" s="160">
        <v>150459</v>
      </c>
      <c r="D727" s="161" t="s">
        <v>1600</v>
      </c>
      <c r="E727" s="162" t="s">
        <v>6415</v>
      </c>
      <c r="F727" s="161" t="s">
        <v>1558</v>
      </c>
      <c r="G727" s="161" t="s">
        <v>14</v>
      </c>
      <c r="H727" s="161" t="s">
        <v>1561</v>
      </c>
      <c r="I727" s="12"/>
      <c r="J727" s="13">
        <v>400348</v>
      </c>
      <c r="K727" s="2">
        <v>745</v>
      </c>
    </row>
    <row r="728" spans="1:11" ht="15" customHeight="1" x14ac:dyDescent="0.35">
      <c r="A728" s="160">
        <v>301004</v>
      </c>
      <c r="B728" s="161" t="s">
        <v>3377</v>
      </c>
      <c r="C728" s="160">
        <v>150459</v>
      </c>
      <c r="D728" s="161" t="s">
        <v>1600</v>
      </c>
      <c r="E728" s="162" t="s">
        <v>6415</v>
      </c>
      <c r="F728" s="161" t="s">
        <v>1558</v>
      </c>
      <c r="G728" s="161" t="s">
        <v>14</v>
      </c>
      <c r="H728" s="161" t="s">
        <v>1561</v>
      </c>
      <c r="I728" s="12"/>
      <c r="J728" s="13">
        <v>400580</v>
      </c>
      <c r="K728" s="2">
        <v>1587</v>
      </c>
    </row>
    <row r="729" spans="1:11" ht="15" customHeight="1" x14ac:dyDescent="0.35">
      <c r="A729" s="160">
        <v>301003</v>
      </c>
      <c r="B729" s="161" t="s">
        <v>3376</v>
      </c>
      <c r="C729" s="160">
        <v>150459</v>
      </c>
      <c r="D729" s="161" t="s">
        <v>1600</v>
      </c>
      <c r="E729" s="162" t="s">
        <v>6415</v>
      </c>
      <c r="F729" s="161" t="s">
        <v>1558</v>
      </c>
      <c r="G729" s="161" t="s">
        <v>14</v>
      </c>
      <c r="H729" s="161" t="s">
        <v>1561</v>
      </c>
      <c r="I729" s="12"/>
      <c r="J729" s="13">
        <v>400695</v>
      </c>
      <c r="K729" s="2">
        <v>1024</v>
      </c>
    </row>
    <row r="730" spans="1:11" ht="15" customHeight="1" x14ac:dyDescent="0.35">
      <c r="A730" s="160">
        <v>301233</v>
      </c>
      <c r="B730" s="161" t="s">
        <v>2847</v>
      </c>
      <c r="C730" s="160">
        <v>150459</v>
      </c>
      <c r="D730" s="161" t="s">
        <v>1600</v>
      </c>
      <c r="E730" s="162" t="s">
        <v>6415</v>
      </c>
      <c r="F730" s="161" t="s">
        <v>1558</v>
      </c>
      <c r="G730" s="161" t="s">
        <v>14</v>
      </c>
      <c r="H730" s="161" t="s">
        <v>1561</v>
      </c>
      <c r="I730" s="12"/>
      <c r="J730" s="13">
        <v>400725</v>
      </c>
      <c r="K730" s="2">
        <v>1070</v>
      </c>
    </row>
    <row r="731" spans="1:11" ht="15" customHeight="1" x14ac:dyDescent="0.35">
      <c r="A731" s="160">
        <v>301723</v>
      </c>
      <c r="B731" s="161" t="s">
        <v>3379</v>
      </c>
      <c r="C731" s="160">
        <v>150459</v>
      </c>
      <c r="D731" s="161" t="s">
        <v>1600</v>
      </c>
      <c r="E731" s="162" t="s">
        <v>6415</v>
      </c>
      <c r="F731" s="161" t="s">
        <v>1558</v>
      </c>
      <c r="G731" s="161" t="s">
        <v>14</v>
      </c>
      <c r="H731" s="161" t="s">
        <v>1561</v>
      </c>
      <c r="I731" s="12"/>
      <c r="J731" s="13">
        <v>400786</v>
      </c>
      <c r="K731" s="2">
        <v>1169</v>
      </c>
    </row>
    <row r="732" spans="1:11" ht="15" customHeight="1" x14ac:dyDescent="0.35">
      <c r="A732" s="160">
        <v>301106</v>
      </c>
      <c r="B732" s="161" t="s">
        <v>3378</v>
      </c>
      <c r="C732" s="160">
        <v>150459</v>
      </c>
      <c r="D732" s="161" t="s">
        <v>1600</v>
      </c>
      <c r="E732" s="162" t="s">
        <v>6415</v>
      </c>
      <c r="F732" s="161" t="s">
        <v>1558</v>
      </c>
      <c r="G732" s="161" t="s">
        <v>14</v>
      </c>
      <c r="H732" s="161" t="s">
        <v>1561</v>
      </c>
      <c r="I732" s="12"/>
      <c r="J732" s="13">
        <v>400798</v>
      </c>
      <c r="K732" s="2">
        <v>1428</v>
      </c>
    </row>
    <row r="733" spans="1:11" ht="15" customHeight="1" x14ac:dyDescent="0.35">
      <c r="A733" s="160">
        <v>301001</v>
      </c>
      <c r="B733" s="161" t="s">
        <v>77</v>
      </c>
      <c r="C733" s="160">
        <v>150459</v>
      </c>
      <c r="D733" s="161" t="s">
        <v>1600</v>
      </c>
      <c r="E733" s="162" t="s">
        <v>6415</v>
      </c>
      <c r="F733" s="161" t="s">
        <v>1558</v>
      </c>
      <c r="G733" s="161" t="s">
        <v>14</v>
      </c>
      <c r="H733" s="161" t="s">
        <v>1561</v>
      </c>
      <c r="I733" s="12"/>
      <c r="J733" s="13">
        <v>400828</v>
      </c>
      <c r="K733" s="2">
        <v>1219</v>
      </c>
    </row>
    <row r="734" spans="1:11" ht="15" customHeight="1" x14ac:dyDescent="0.35">
      <c r="A734" s="160">
        <v>302007</v>
      </c>
      <c r="B734" s="161" t="s">
        <v>3380</v>
      </c>
      <c r="C734" s="160">
        <v>150460</v>
      </c>
      <c r="D734" s="161" t="s">
        <v>1613</v>
      </c>
      <c r="E734" s="162" t="s">
        <v>6415</v>
      </c>
      <c r="F734" s="161" t="s">
        <v>1558</v>
      </c>
      <c r="G734" s="161" t="s">
        <v>14</v>
      </c>
      <c r="H734" s="161" t="s">
        <v>1561</v>
      </c>
      <c r="I734" s="12"/>
      <c r="J734" s="13">
        <v>400956</v>
      </c>
      <c r="K734" s="2">
        <v>1238</v>
      </c>
    </row>
    <row r="735" spans="1:11" ht="15" customHeight="1" x14ac:dyDescent="0.35">
      <c r="A735" s="160">
        <v>302524</v>
      </c>
      <c r="B735" s="161" t="s">
        <v>3381</v>
      </c>
      <c r="C735" s="160">
        <v>150460</v>
      </c>
      <c r="D735" s="161" t="s">
        <v>1613</v>
      </c>
      <c r="E735" s="162" t="s">
        <v>6415</v>
      </c>
      <c r="F735" s="161" t="s">
        <v>1558</v>
      </c>
      <c r="G735" s="161" t="s">
        <v>14</v>
      </c>
      <c r="H735" s="161" t="s">
        <v>1561</v>
      </c>
      <c r="I735" s="12"/>
      <c r="J735" s="13">
        <v>401006</v>
      </c>
      <c r="K735" s="2">
        <v>846</v>
      </c>
    </row>
    <row r="736" spans="1:11" ht="15" customHeight="1" x14ac:dyDescent="0.35">
      <c r="A736" s="160">
        <v>302471</v>
      </c>
      <c r="B736" s="161" t="s">
        <v>145</v>
      </c>
      <c r="C736" s="160">
        <v>150460</v>
      </c>
      <c r="D736" s="161" t="s">
        <v>1613</v>
      </c>
      <c r="E736" s="162" t="s">
        <v>6415</v>
      </c>
      <c r="F736" s="161" t="s">
        <v>1558</v>
      </c>
      <c r="G736" s="161" t="s">
        <v>14</v>
      </c>
      <c r="H736" s="161" t="s">
        <v>1561</v>
      </c>
      <c r="I736" s="12"/>
      <c r="J736" s="13">
        <v>401018</v>
      </c>
      <c r="K736" s="2">
        <v>1263</v>
      </c>
    </row>
    <row r="737" spans="1:11" ht="15" customHeight="1" x14ac:dyDescent="0.35">
      <c r="A737" s="160">
        <v>307785</v>
      </c>
      <c r="B737" s="161" t="s">
        <v>3386</v>
      </c>
      <c r="C737" s="160">
        <v>150496</v>
      </c>
      <c r="D737" s="161" t="s">
        <v>1653</v>
      </c>
      <c r="E737" s="162" t="s">
        <v>6415</v>
      </c>
      <c r="F737" s="161" t="s">
        <v>1558</v>
      </c>
      <c r="G737" s="161" t="s">
        <v>14</v>
      </c>
      <c r="H737" s="161" t="s">
        <v>1561</v>
      </c>
      <c r="I737" s="12"/>
      <c r="J737" s="13">
        <v>401031</v>
      </c>
      <c r="K737" s="2">
        <v>905</v>
      </c>
    </row>
    <row r="738" spans="1:11" ht="15" customHeight="1" x14ac:dyDescent="0.35">
      <c r="A738" s="160">
        <v>307575</v>
      </c>
      <c r="B738" s="161" t="s">
        <v>3384</v>
      </c>
      <c r="C738" s="160">
        <v>150496</v>
      </c>
      <c r="D738" s="161" t="s">
        <v>1653</v>
      </c>
      <c r="E738" s="162" t="s">
        <v>6415</v>
      </c>
      <c r="F738" s="161" t="s">
        <v>1558</v>
      </c>
      <c r="G738" s="161" t="s">
        <v>14</v>
      </c>
      <c r="H738" s="161" t="s">
        <v>1561</v>
      </c>
      <c r="I738" s="12"/>
      <c r="J738" s="13">
        <v>401079</v>
      </c>
      <c r="K738" s="2">
        <v>849</v>
      </c>
    </row>
    <row r="739" spans="1:11" ht="15" customHeight="1" x14ac:dyDescent="0.35">
      <c r="A739" s="160">
        <v>307258</v>
      </c>
      <c r="B739" s="161" t="s">
        <v>93</v>
      </c>
      <c r="C739" s="160">
        <v>150496</v>
      </c>
      <c r="D739" s="161" t="s">
        <v>1653</v>
      </c>
      <c r="E739" s="162" t="s">
        <v>6415</v>
      </c>
      <c r="F739" s="161" t="s">
        <v>1558</v>
      </c>
      <c r="G739" s="161" t="s">
        <v>14</v>
      </c>
      <c r="H739" s="161" t="s">
        <v>1561</v>
      </c>
      <c r="I739" s="12"/>
      <c r="J739" s="13">
        <v>401092</v>
      </c>
      <c r="K739" s="2">
        <v>619</v>
      </c>
    </row>
    <row r="740" spans="1:11" ht="15" customHeight="1" x14ac:dyDescent="0.35">
      <c r="A740" s="160">
        <v>307224</v>
      </c>
      <c r="B740" s="161" t="s">
        <v>3383</v>
      </c>
      <c r="C740" s="160">
        <v>150496</v>
      </c>
      <c r="D740" s="161" t="s">
        <v>1653</v>
      </c>
      <c r="E740" s="162" t="s">
        <v>6415</v>
      </c>
      <c r="F740" s="161" t="s">
        <v>1558</v>
      </c>
      <c r="G740" s="161" t="s">
        <v>14</v>
      </c>
      <c r="H740" s="161" t="s">
        <v>1561</v>
      </c>
      <c r="I740" s="12"/>
      <c r="J740" s="13">
        <v>401109</v>
      </c>
      <c r="K740" s="2">
        <v>1268</v>
      </c>
    </row>
    <row r="741" spans="1:11" ht="15" customHeight="1" x14ac:dyDescent="0.35">
      <c r="A741" s="160">
        <v>307803</v>
      </c>
      <c r="B741" s="161" t="s">
        <v>3387</v>
      </c>
      <c r="C741" s="160">
        <v>150496</v>
      </c>
      <c r="D741" s="161" t="s">
        <v>1653</v>
      </c>
      <c r="E741" s="162" t="s">
        <v>6415</v>
      </c>
      <c r="F741" s="161" t="s">
        <v>1558</v>
      </c>
      <c r="G741" s="161" t="s">
        <v>14</v>
      </c>
      <c r="H741" s="161" t="s">
        <v>1561</v>
      </c>
      <c r="I741" s="12"/>
      <c r="J741" s="13">
        <v>401249</v>
      </c>
      <c r="K741" s="2">
        <v>516</v>
      </c>
    </row>
    <row r="742" spans="1:11" ht="15" customHeight="1" x14ac:dyDescent="0.35">
      <c r="A742" s="160">
        <v>307772</v>
      </c>
      <c r="B742" s="161" t="s">
        <v>3385</v>
      </c>
      <c r="C742" s="160">
        <v>150496</v>
      </c>
      <c r="D742" s="161" t="s">
        <v>1653</v>
      </c>
      <c r="E742" s="162" t="s">
        <v>6415</v>
      </c>
      <c r="F742" s="161" t="s">
        <v>1558</v>
      </c>
      <c r="G742" s="161" t="s">
        <v>14</v>
      </c>
      <c r="H742" s="161" t="s">
        <v>1561</v>
      </c>
      <c r="I742" s="12"/>
      <c r="J742" s="13">
        <v>401316</v>
      </c>
      <c r="K742" s="2">
        <v>1397</v>
      </c>
    </row>
    <row r="743" spans="1:11" ht="15" customHeight="1" x14ac:dyDescent="0.35">
      <c r="A743" s="160">
        <v>307010</v>
      </c>
      <c r="B743" s="161" t="s">
        <v>3382</v>
      </c>
      <c r="C743" s="160">
        <v>150496</v>
      </c>
      <c r="D743" s="161" t="s">
        <v>1653</v>
      </c>
      <c r="E743" s="162" t="s">
        <v>6415</v>
      </c>
      <c r="F743" s="161" t="s">
        <v>1558</v>
      </c>
      <c r="G743" s="161" t="s">
        <v>14</v>
      </c>
      <c r="H743" s="161" t="s">
        <v>1561</v>
      </c>
      <c r="I743" s="12"/>
      <c r="J743" s="13">
        <v>401419</v>
      </c>
      <c r="K743" s="2">
        <v>809</v>
      </c>
    </row>
    <row r="744" spans="1:11" ht="15" customHeight="1" x14ac:dyDescent="0.35">
      <c r="A744" s="160">
        <v>307650</v>
      </c>
      <c r="B744" s="161" t="s">
        <v>94</v>
      </c>
      <c r="C744" s="160">
        <v>150496</v>
      </c>
      <c r="D744" s="161" t="s">
        <v>1653</v>
      </c>
      <c r="E744" s="162" t="s">
        <v>6415</v>
      </c>
      <c r="F744" s="161" t="s">
        <v>1558</v>
      </c>
      <c r="G744" s="161" t="s">
        <v>14</v>
      </c>
      <c r="H744" s="161" t="s">
        <v>1561</v>
      </c>
      <c r="I744" s="12"/>
      <c r="J744" s="13">
        <v>401468</v>
      </c>
      <c r="K744" s="2">
        <v>1391</v>
      </c>
    </row>
    <row r="745" spans="1:11" ht="15" customHeight="1" x14ac:dyDescent="0.35">
      <c r="A745" s="160">
        <v>307724</v>
      </c>
      <c r="B745" s="161" t="s">
        <v>3392</v>
      </c>
      <c r="C745" s="160">
        <v>150502</v>
      </c>
      <c r="D745" s="161" t="s">
        <v>86</v>
      </c>
      <c r="E745" s="162" t="s">
        <v>6415</v>
      </c>
      <c r="F745" s="161" t="s">
        <v>1558</v>
      </c>
      <c r="G745" s="161" t="s">
        <v>14</v>
      </c>
      <c r="H745" s="161" t="s">
        <v>1561</v>
      </c>
      <c r="I745" s="12"/>
      <c r="J745" s="13">
        <v>401470</v>
      </c>
      <c r="K745" s="2">
        <v>1099</v>
      </c>
    </row>
    <row r="746" spans="1:11" ht="15" customHeight="1" x14ac:dyDescent="0.35">
      <c r="A746" s="160">
        <v>307655</v>
      </c>
      <c r="B746" s="161" t="s">
        <v>3390</v>
      </c>
      <c r="C746" s="160">
        <v>150502</v>
      </c>
      <c r="D746" s="161" t="s">
        <v>86</v>
      </c>
      <c r="E746" s="162" t="s">
        <v>6415</v>
      </c>
      <c r="F746" s="161" t="s">
        <v>1558</v>
      </c>
      <c r="G746" s="161" t="s">
        <v>14</v>
      </c>
      <c r="H746" s="161" t="s">
        <v>1561</v>
      </c>
      <c r="I746" s="12"/>
      <c r="J746" s="13">
        <v>401481</v>
      </c>
      <c r="K746" s="2">
        <v>1375</v>
      </c>
    </row>
    <row r="747" spans="1:11" ht="15" customHeight="1" x14ac:dyDescent="0.35">
      <c r="A747" s="160">
        <v>307694</v>
      </c>
      <c r="B747" s="161" t="s">
        <v>3391</v>
      </c>
      <c r="C747" s="160">
        <v>150502</v>
      </c>
      <c r="D747" s="161" t="s">
        <v>86</v>
      </c>
      <c r="E747" s="162" t="s">
        <v>6415</v>
      </c>
      <c r="F747" s="161" t="s">
        <v>1558</v>
      </c>
      <c r="G747" s="161" t="s">
        <v>14</v>
      </c>
      <c r="H747" s="161" t="s">
        <v>1561</v>
      </c>
      <c r="I747" s="12"/>
      <c r="J747" s="13">
        <v>401602</v>
      </c>
      <c r="K747" s="2">
        <v>1116</v>
      </c>
    </row>
    <row r="748" spans="1:11" ht="15" customHeight="1" x14ac:dyDescent="0.35">
      <c r="A748" s="160">
        <v>307863</v>
      </c>
      <c r="B748" s="161" t="s">
        <v>3393</v>
      </c>
      <c r="C748" s="160">
        <v>150502</v>
      </c>
      <c r="D748" s="161" t="s">
        <v>86</v>
      </c>
      <c r="E748" s="162" t="s">
        <v>6415</v>
      </c>
      <c r="F748" s="161" t="s">
        <v>1558</v>
      </c>
      <c r="G748" s="161" t="s">
        <v>14</v>
      </c>
      <c r="H748" s="161" t="s">
        <v>1561</v>
      </c>
      <c r="I748" s="12"/>
      <c r="J748" s="13">
        <v>401626</v>
      </c>
      <c r="K748" s="2">
        <v>1446</v>
      </c>
    </row>
    <row r="749" spans="1:11" ht="15" customHeight="1" x14ac:dyDescent="0.35">
      <c r="A749" s="160">
        <v>307155</v>
      </c>
      <c r="B749" s="161" t="s">
        <v>3389</v>
      </c>
      <c r="C749" s="160">
        <v>150502</v>
      </c>
      <c r="D749" s="161" t="s">
        <v>86</v>
      </c>
      <c r="E749" s="162" t="s">
        <v>6415</v>
      </c>
      <c r="F749" s="161" t="s">
        <v>1558</v>
      </c>
      <c r="G749" s="161" t="s">
        <v>14</v>
      </c>
      <c r="H749" s="161" t="s">
        <v>1561</v>
      </c>
      <c r="I749" s="12"/>
      <c r="J749" s="13">
        <v>401675</v>
      </c>
      <c r="K749" s="2">
        <v>1257</v>
      </c>
    </row>
    <row r="750" spans="1:11" ht="15" customHeight="1" x14ac:dyDescent="0.35">
      <c r="A750" s="160">
        <v>307047</v>
      </c>
      <c r="B750" s="161" t="s">
        <v>3388</v>
      </c>
      <c r="C750" s="160">
        <v>150502</v>
      </c>
      <c r="D750" s="161" t="s">
        <v>86</v>
      </c>
      <c r="E750" s="162" t="s">
        <v>6415</v>
      </c>
      <c r="F750" s="161" t="s">
        <v>1558</v>
      </c>
      <c r="G750" s="161" t="s">
        <v>14</v>
      </c>
      <c r="H750" s="161" t="s">
        <v>1561</v>
      </c>
      <c r="I750" s="12"/>
      <c r="J750" s="13">
        <v>401687</v>
      </c>
      <c r="K750" s="2">
        <v>953</v>
      </c>
    </row>
    <row r="751" spans="1:11" ht="15" customHeight="1" x14ac:dyDescent="0.35">
      <c r="A751" s="160">
        <v>307811</v>
      </c>
      <c r="B751" s="161" t="s">
        <v>88</v>
      </c>
      <c r="C751" s="160">
        <v>150502</v>
      </c>
      <c r="D751" s="161" t="s">
        <v>86</v>
      </c>
      <c r="E751" s="162" t="s">
        <v>6415</v>
      </c>
      <c r="F751" s="161" t="s">
        <v>1558</v>
      </c>
      <c r="G751" s="161" t="s">
        <v>14</v>
      </c>
      <c r="H751" s="161" t="s">
        <v>1561</v>
      </c>
      <c r="I751" s="12"/>
      <c r="J751" s="13">
        <v>401729</v>
      </c>
      <c r="K751" s="2">
        <v>908</v>
      </c>
    </row>
    <row r="752" spans="1:11" ht="15" customHeight="1" x14ac:dyDescent="0.35">
      <c r="A752" s="160">
        <v>307402</v>
      </c>
      <c r="B752" s="161" t="s">
        <v>87</v>
      </c>
      <c r="C752" s="160">
        <v>150502</v>
      </c>
      <c r="D752" s="161" t="s">
        <v>86</v>
      </c>
      <c r="E752" s="162" t="s">
        <v>6415</v>
      </c>
      <c r="F752" s="161" t="s">
        <v>1558</v>
      </c>
      <c r="G752" s="161" t="s">
        <v>14</v>
      </c>
      <c r="H752" s="161" t="s">
        <v>1561</v>
      </c>
      <c r="I752" s="12"/>
      <c r="J752" s="13">
        <v>401766</v>
      </c>
      <c r="K752" s="2">
        <v>1063</v>
      </c>
    </row>
    <row r="753" spans="1:11" ht="15" customHeight="1" x14ac:dyDescent="0.35">
      <c r="A753" s="160">
        <v>308010</v>
      </c>
      <c r="B753" s="161" t="s">
        <v>67</v>
      </c>
      <c r="C753" s="160">
        <v>150514</v>
      </c>
      <c r="D753" s="161" t="s">
        <v>66</v>
      </c>
      <c r="E753" s="162" t="s">
        <v>6415</v>
      </c>
      <c r="F753" s="161" t="s">
        <v>1558</v>
      </c>
      <c r="G753" s="161" t="s">
        <v>14</v>
      </c>
      <c r="H753" s="161" t="s">
        <v>1561</v>
      </c>
      <c r="I753" s="12"/>
      <c r="J753" s="13">
        <v>401778</v>
      </c>
      <c r="K753" s="2">
        <v>640</v>
      </c>
    </row>
    <row r="754" spans="1:11" ht="15" customHeight="1" x14ac:dyDescent="0.35">
      <c r="A754" s="160">
        <v>308733</v>
      </c>
      <c r="B754" s="161" t="s">
        <v>3396</v>
      </c>
      <c r="C754" s="160">
        <v>150514</v>
      </c>
      <c r="D754" s="161" t="s">
        <v>66</v>
      </c>
      <c r="E754" s="162" t="s">
        <v>6415</v>
      </c>
      <c r="F754" s="161" t="s">
        <v>1558</v>
      </c>
      <c r="G754" s="161" t="s">
        <v>14</v>
      </c>
      <c r="H754" s="161" t="s">
        <v>1561</v>
      </c>
      <c r="I754" s="12"/>
      <c r="J754" s="13">
        <v>401882</v>
      </c>
      <c r="K754" s="2">
        <v>1124</v>
      </c>
    </row>
    <row r="755" spans="1:11" ht="15" customHeight="1" x14ac:dyDescent="0.35">
      <c r="A755" s="160">
        <v>308697</v>
      </c>
      <c r="B755" s="161" t="s">
        <v>3395</v>
      </c>
      <c r="C755" s="160">
        <v>150514</v>
      </c>
      <c r="D755" s="161" t="s">
        <v>66</v>
      </c>
      <c r="E755" s="162" t="s">
        <v>6415</v>
      </c>
      <c r="F755" s="161" t="s">
        <v>1558</v>
      </c>
      <c r="G755" s="161" t="s">
        <v>14</v>
      </c>
      <c r="H755" s="161" t="s">
        <v>1561</v>
      </c>
      <c r="I755" s="12"/>
      <c r="J755" s="13">
        <v>401936</v>
      </c>
      <c r="K755" s="2">
        <v>1193</v>
      </c>
    </row>
    <row r="756" spans="1:11" ht="15" customHeight="1" x14ac:dyDescent="0.35">
      <c r="A756" s="160">
        <v>308346</v>
      </c>
      <c r="B756" s="161" t="s">
        <v>3394</v>
      </c>
      <c r="C756" s="160">
        <v>150514</v>
      </c>
      <c r="D756" s="161" t="s">
        <v>66</v>
      </c>
      <c r="E756" s="162" t="s">
        <v>6415</v>
      </c>
      <c r="F756" s="161" t="s">
        <v>1558</v>
      </c>
      <c r="G756" s="161" t="s">
        <v>14</v>
      </c>
      <c r="H756" s="161" t="s">
        <v>1561</v>
      </c>
      <c r="I756" s="12"/>
      <c r="J756" s="13">
        <v>401948</v>
      </c>
      <c r="K756" s="2">
        <v>1649</v>
      </c>
    </row>
    <row r="757" spans="1:11" ht="15" customHeight="1" x14ac:dyDescent="0.35">
      <c r="A757" s="160">
        <v>308895</v>
      </c>
      <c r="B757" s="161" t="s">
        <v>3397</v>
      </c>
      <c r="C757" s="160">
        <v>150514</v>
      </c>
      <c r="D757" s="161" t="s">
        <v>66</v>
      </c>
      <c r="E757" s="162" t="s">
        <v>6415</v>
      </c>
      <c r="F757" s="161" t="s">
        <v>1558</v>
      </c>
      <c r="G757" s="161" t="s">
        <v>14</v>
      </c>
      <c r="H757" s="161" t="s">
        <v>1561</v>
      </c>
      <c r="I757" s="12"/>
      <c r="J757" s="13">
        <v>401997</v>
      </c>
      <c r="K757" s="2">
        <v>1363</v>
      </c>
    </row>
    <row r="758" spans="1:11" ht="15" customHeight="1" x14ac:dyDescent="0.35">
      <c r="A758" s="160">
        <v>405193</v>
      </c>
      <c r="B758" s="161" t="s">
        <v>3400</v>
      </c>
      <c r="C758" s="160">
        <v>150526</v>
      </c>
      <c r="D758" s="161" t="s">
        <v>1719</v>
      </c>
      <c r="E758" s="162" t="s">
        <v>6415</v>
      </c>
      <c r="F758" s="161" t="s">
        <v>1558</v>
      </c>
      <c r="G758" s="4" t="s">
        <v>148</v>
      </c>
      <c r="H758" s="161" t="s">
        <v>1561</v>
      </c>
      <c r="I758" s="12"/>
      <c r="J758" s="13">
        <v>402011</v>
      </c>
      <c r="K758" s="2">
        <v>1259</v>
      </c>
    </row>
    <row r="759" spans="1:11" ht="15" customHeight="1" x14ac:dyDescent="0.35">
      <c r="A759" s="160">
        <v>405001</v>
      </c>
      <c r="B759" s="161" t="s">
        <v>3398</v>
      </c>
      <c r="C759" s="160">
        <v>150526</v>
      </c>
      <c r="D759" s="161" t="s">
        <v>1719</v>
      </c>
      <c r="E759" s="162" t="s">
        <v>6415</v>
      </c>
      <c r="F759" s="161" t="s">
        <v>1558</v>
      </c>
      <c r="G759" s="4" t="s">
        <v>148</v>
      </c>
      <c r="H759" s="161" t="s">
        <v>1561</v>
      </c>
      <c r="I759" s="12"/>
      <c r="J759" s="13">
        <v>402114</v>
      </c>
      <c r="K759" s="2">
        <v>1140</v>
      </c>
    </row>
    <row r="760" spans="1:11" ht="15" customHeight="1" x14ac:dyDescent="0.35">
      <c r="A760" s="160">
        <v>405116</v>
      </c>
      <c r="B760" s="161" t="s">
        <v>3399</v>
      </c>
      <c r="C760" s="160">
        <v>150526</v>
      </c>
      <c r="D760" s="161" t="s">
        <v>1719</v>
      </c>
      <c r="E760" s="162" t="s">
        <v>6415</v>
      </c>
      <c r="F760" s="161" t="s">
        <v>1558</v>
      </c>
      <c r="G760" s="4" t="s">
        <v>148</v>
      </c>
      <c r="H760" s="161" t="s">
        <v>1561</v>
      </c>
      <c r="I760" s="12"/>
      <c r="J760" s="13">
        <v>402163</v>
      </c>
      <c r="K760" s="2">
        <v>260</v>
      </c>
    </row>
    <row r="761" spans="1:11" ht="15" customHeight="1" x14ac:dyDescent="0.35">
      <c r="A761" s="160">
        <v>405195</v>
      </c>
      <c r="B761" s="161" t="s">
        <v>150</v>
      </c>
      <c r="C761" s="160">
        <v>150526</v>
      </c>
      <c r="D761" s="161" t="s">
        <v>1719</v>
      </c>
      <c r="E761" s="162" t="s">
        <v>6415</v>
      </c>
      <c r="F761" s="161" t="s">
        <v>1558</v>
      </c>
      <c r="G761" s="4" t="s">
        <v>148</v>
      </c>
      <c r="H761" s="161" t="s">
        <v>1561</v>
      </c>
      <c r="I761" s="12"/>
      <c r="J761" s="13">
        <v>402187</v>
      </c>
      <c r="K761" s="2">
        <v>1322</v>
      </c>
    </row>
    <row r="762" spans="1:11" ht="15" customHeight="1" x14ac:dyDescent="0.35">
      <c r="A762" s="160">
        <v>406621</v>
      </c>
      <c r="B762" s="161" t="s">
        <v>3401</v>
      </c>
      <c r="C762" s="160">
        <v>150538</v>
      </c>
      <c r="D762" s="161" t="s">
        <v>1720</v>
      </c>
      <c r="E762" s="162" t="s">
        <v>6415</v>
      </c>
      <c r="F762" s="161" t="s">
        <v>1558</v>
      </c>
      <c r="G762" s="4" t="s">
        <v>148</v>
      </c>
      <c r="H762" s="161" t="s">
        <v>1561</v>
      </c>
      <c r="I762" s="12"/>
      <c r="J762" s="13">
        <v>402424</v>
      </c>
      <c r="K762" s="2">
        <v>1432</v>
      </c>
    </row>
    <row r="763" spans="1:11" ht="15" customHeight="1" x14ac:dyDescent="0.35">
      <c r="A763" s="160">
        <v>406886</v>
      </c>
      <c r="B763" s="161" t="s">
        <v>3402</v>
      </c>
      <c r="C763" s="160">
        <v>150538</v>
      </c>
      <c r="D763" s="161" t="s">
        <v>1720</v>
      </c>
      <c r="E763" s="162" t="s">
        <v>6415</v>
      </c>
      <c r="F763" s="161" t="s">
        <v>1558</v>
      </c>
      <c r="G763" s="4" t="s">
        <v>148</v>
      </c>
      <c r="H763" s="161" t="s">
        <v>1561</v>
      </c>
      <c r="I763" s="12"/>
      <c r="J763" s="13">
        <v>402473</v>
      </c>
      <c r="K763" s="2">
        <v>2139</v>
      </c>
    </row>
    <row r="764" spans="1:11" ht="15" customHeight="1" x14ac:dyDescent="0.35">
      <c r="A764" s="160">
        <v>406761</v>
      </c>
      <c r="B764" s="161" t="s">
        <v>168</v>
      </c>
      <c r="C764" s="160">
        <v>150538</v>
      </c>
      <c r="D764" s="161" t="s">
        <v>1720</v>
      </c>
      <c r="E764" s="162" t="s">
        <v>6415</v>
      </c>
      <c r="F764" s="161" t="s">
        <v>1558</v>
      </c>
      <c r="G764" s="4" t="s">
        <v>148</v>
      </c>
      <c r="H764" s="161" t="s">
        <v>1561</v>
      </c>
      <c r="I764" s="12"/>
      <c r="J764" s="13">
        <v>402497</v>
      </c>
      <c r="K764" s="2">
        <v>586</v>
      </c>
    </row>
    <row r="765" spans="1:11" ht="15" customHeight="1" x14ac:dyDescent="0.35">
      <c r="A765" s="160">
        <v>406691</v>
      </c>
      <c r="B765" s="161" t="s">
        <v>169</v>
      </c>
      <c r="C765" s="160">
        <v>150538</v>
      </c>
      <c r="D765" s="161" t="s">
        <v>1720</v>
      </c>
      <c r="E765" s="162" t="s">
        <v>6415</v>
      </c>
      <c r="F765" s="161" t="s">
        <v>1558</v>
      </c>
      <c r="G765" s="4" t="s">
        <v>148</v>
      </c>
      <c r="H765" s="161" t="s">
        <v>1561</v>
      </c>
      <c r="I765" s="12"/>
      <c r="J765" s="13">
        <v>402564</v>
      </c>
      <c r="K765" s="2">
        <v>405</v>
      </c>
    </row>
    <row r="766" spans="1:11" ht="15" customHeight="1" x14ac:dyDescent="0.35">
      <c r="A766" s="160">
        <v>109238</v>
      </c>
      <c r="B766" s="161" t="s">
        <v>3406</v>
      </c>
      <c r="C766" s="160">
        <v>150551</v>
      </c>
      <c r="D766" s="161" t="s">
        <v>1590</v>
      </c>
      <c r="E766" s="162" t="s">
        <v>6415</v>
      </c>
      <c r="F766" s="161" t="s">
        <v>1558</v>
      </c>
      <c r="G766" s="4" t="s">
        <v>174</v>
      </c>
      <c r="H766" s="161" t="s">
        <v>1561</v>
      </c>
      <c r="I766" s="12"/>
      <c r="J766" s="13">
        <v>402590</v>
      </c>
      <c r="K766" s="2">
        <v>1082</v>
      </c>
    </row>
    <row r="767" spans="1:11" ht="15" customHeight="1" x14ac:dyDescent="0.35">
      <c r="A767" s="160">
        <v>109018</v>
      </c>
      <c r="B767" s="161" t="s">
        <v>3403</v>
      </c>
      <c r="C767" s="160">
        <v>150551</v>
      </c>
      <c r="D767" s="161" t="s">
        <v>1590</v>
      </c>
      <c r="E767" s="162" t="s">
        <v>6415</v>
      </c>
      <c r="F767" s="161" t="s">
        <v>1558</v>
      </c>
      <c r="G767" s="4" t="s">
        <v>174</v>
      </c>
      <c r="H767" s="161" t="s">
        <v>1561</v>
      </c>
      <c r="I767" s="12"/>
      <c r="J767" s="13">
        <v>402606</v>
      </c>
      <c r="K767" s="2">
        <v>1065</v>
      </c>
    </row>
    <row r="768" spans="1:11" ht="15" customHeight="1" x14ac:dyDescent="0.35">
      <c r="A768" s="160">
        <v>109027</v>
      </c>
      <c r="B768" s="161" t="s">
        <v>3404</v>
      </c>
      <c r="C768" s="160">
        <v>150551</v>
      </c>
      <c r="D768" s="161" t="s">
        <v>1590</v>
      </c>
      <c r="E768" s="162" t="s">
        <v>6415</v>
      </c>
      <c r="F768" s="161" t="s">
        <v>1558</v>
      </c>
      <c r="G768" s="4" t="s">
        <v>174</v>
      </c>
      <c r="H768" s="161" t="s">
        <v>1561</v>
      </c>
      <c r="I768" s="12"/>
      <c r="J768" s="13">
        <v>402643</v>
      </c>
      <c r="K768" s="2">
        <v>637</v>
      </c>
    </row>
    <row r="769" spans="1:11" ht="15" customHeight="1" x14ac:dyDescent="0.35">
      <c r="A769" s="160">
        <v>109561</v>
      </c>
      <c r="B769" s="161" t="s">
        <v>3408</v>
      </c>
      <c r="C769" s="160">
        <v>150551</v>
      </c>
      <c r="D769" s="161" t="s">
        <v>1590</v>
      </c>
      <c r="E769" s="162" t="s">
        <v>6415</v>
      </c>
      <c r="F769" s="161" t="s">
        <v>1558</v>
      </c>
      <c r="G769" s="4" t="s">
        <v>174</v>
      </c>
      <c r="H769" s="161" t="s">
        <v>1561</v>
      </c>
      <c r="I769" s="12"/>
      <c r="J769" s="13">
        <v>402680</v>
      </c>
      <c r="K769" s="2">
        <v>1411</v>
      </c>
    </row>
    <row r="770" spans="1:11" ht="15" customHeight="1" x14ac:dyDescent="0.35">
      <c r="A770" s="160">
        <v>109469</v>
      </c>
      <c r="B770" s="161" t="s">
        <v>3407</v>
      </c>
      <c r="C770" s="160">
        <v>150551</v>
      </c>
      <c r="D770" s="161" t="s">
        <v>1590</v>
      </c>
      <c r="E770" s="162" t="s">
        <v>6415</v>
      </c>
      <c r="F770" s="161" t="s">
        <v>1558</v>
      </c>
      <c r="G770" s="4" t="s">
        <v>174</v>
      </c>
      <c r="H770" s="161" t="s">
        <v>1561</v>
      </c>
      <c r="I770" s="12"/>
      <c r="J770" s="13">
        <v>402862</v>
      </c>
      <c r="K770" s="2">
        <v>529</v>
      </c>
    </row>
    <row r="771" spans="1:11" ht="15" customHeight="1" x14ac:dyDescent="0.35">
      <c r="A771" s="160">
        <v>109721</v>
      </c>
      <c r="B771" s="161" t="s">
        <v>195</v>
      </c>
      <c r="C771" s="160">
        <v>150551</v>
      </c>
      <c r="D771" s="161" t="s">
        <v>1590</v>
      </c>
      <c r="E771" s="162" t="s">
        <v>6415</v>
      </c>
      <c r="F771" s="161" t="s">
        <v>1558</v>
      </c>
      <c r="G771" s="4" t="s">
        <v>174</v>
      </c>
      <c r="H771" s="161" t="s">
        <v>1561</v>
      </c>
      <c r="I771" s="12"/>
      <c r="J771" s="13">
        <v>402874</v>
      </c>
      <c r="K771" s="2">
        <v>1114</v>
      </c>
    </row>
    <row r="772" spans="1:11" ht="15" customHeight="1" x14ac:dyDescent="0.35">
      <c r="A772" s="160">
        <v>109168</v>
      </c>
      <c r="B772" s="161" t="s">
        <v>3405</v>
      </c>
      <c r="C772" s="160">
        <v>150551</v>
      </c>
      <c r="D772" s="161" t="s">
        <v>1590</v>
      </c>
      <c r="E772" s="162" t="s">
        <v>6415</v>
      </c>
      <c r="F772" s="161" t="s">
        <v>1558</v>
      </c>
      <c r="G772" s="4" t="s">
        <v>174</v>
      </c>
      <c r="H772" s="161" t="s">
        <v>1561</v>
      </c>
      <c r="I772" s="12"/>
      <c r="J772" s="13">
        <v>402977</v>
      </c>
      <c r="K772" s="2">
        <v>938</v>
      </c>
    </row>
    <row r="773" spans="1:11" ht="15" customHeight="1" x14ac:dyDescent="0.35">
      <c r="A773" s="160">
        <v>109570</v>
      </c>
      <c r="B773" s="161" t="s">
        <v>196</v>
      </c>
      <c r="C773" s="160">
        <v>150551</v>
      </c>
      <c r="D773" s="161" t="s">
        <v>1590</v>
      </c>
      <c r="E773" s="162" t="s">
        <v>6415</v>
      </c>
      <c r="F773" s="161" t="s">
        <v>1558</v>
      </c>
      <c r="G773" s="4" t="s">
        <v>174</v>
      </c>
      <c r="H773" s="161" t="s">
        <v>1561</v>
      </c>
      <c r="I773" s="12"/>
      <c r="J773" s="13">
        <v>403192</v>
      </c>
      <c r="K773" s="2">
        <v>654</v>
      </c>
    </row>
    <row r="774" spans="1:11" ht="15" customHeight="1" x14ac:dyDescent="0.35">
      <c r="A774" s="160">
        <v>109211</v>
      </c>
      <c r="B774" s="161" t="s">
        <v>3411</v>
      </c>
      <c r="C774" s="160">
        <v>150563</v>
      </c>
      <c r="D774" s="161" t="s">
        <v>1592</v>
      </c>
      <c r="E774" s="162" t="s">
        <v>6415</v>
      </c>
      <c r="F774" s="161" t="s">
        <v>1558</v>
      </c>
      <c r="G774" s="4" t="s">
        <v>174</v>
      </c>
      <c r="H774" s="161" t="s">
        <v>1561</v>
      </c>
      <c r="I774" s="12"/>
      <c r="J774" s="13">
        <v>403209</v>
      </c>
      <c r="K774" s="2">
        <v>1229</v>
      </c>
    </row>
    <row r="775" spans="1:11" ht="15" customHeight="1" x14ac:dyDescent="0.35">
      <c r="A775" s="160">
        <v>109714</v>
      </c>
      <c r="B775" s="161" t="s">
        <v>3414</v>
      </c>
      <c r="C775" s="160">
        <v>150563</v>
      </c>
      <c r="D775" s="161" t="s">
        <v>1592</v>
      </c>
      <c r="E775" s="162" t="s">
        <v>6415</v>
      </c>
      <c r="F775" s="161" t="s">
        <v>1558</v>
      </c>
      <c r="G775" s="4" t="s">
        <v>174</v>
      </c>
      <c r="H775" s="161" t="s">
        <v>1561</v>
      </c>
      <c r="I775" s="12"/>
      <c r="J775" s="13">
        <v>403210</v>
      </c>
      <c r="K775" s="2">
        <v>1160</v>
      </c>
    </row>
    <row r="776" spans="1:11" ht="15" customHeight="1" x14ac:dyDescent="0.35">
      <c r="A776" s="160">
        <v>109735</v>
      </c>
      <c r="B776" s="161" t="s">
        <v>3415</v>
      </c>
      <c r="C776" s="160">
        <v>150563</v>
      </c>
      <c r="D776" s="161" t="s">
        <v>1592</v>
      </c>
      <c r="E776" s="162" t="s">
        <v>6415</v>
      </c>
      <c r="F776" s="161" t="s">
        <v>1558</v>
      </c>
      <c r="G776" s="4" t="s">
        <v>174</v>
      </c>
      <c r="H776" s="161" t="s">
        <v>1561</v>
      </c>
      <c r="I776" s="12"/>
      <c r="J776" s="13">
        <v>403222</v>
      </c>
      <c r="K776" s="2">
        <v>1960</v>
      </c>
    </row>
    <row r="777" spans="1:11" ht="15" customHeight="1" x14ac:dyDescent="0.35">
      <c r="A777" s="160">
        <v>109976</v>
      </c>
      <c r="B777" s="161" t="s">
        <v>208</v>
      </c>
      <c r="C777" s="160">
        <v>150563</v>
      </c>
      <c r="D777" s="161" t="s">
        <v>1592</v>
      </c>
      <c r="E777" s="162" t="s">
        <v>6415</v>
      </c>
      <c r="F777" s="161" t="s">
        <v>1558</v>
      </c>
      <c r="G777" s="4" t="s">
        <v>174</v>
      </c>
      <c r="H777" s="161" t="s">
        <v>1561</v>
      </c>
      <c r="I777" s="12"/>
      <c r="J777" s="13">
        <v>403337</v>
      </c>
      <c r="K777" s="2">
        <v>563</v>
      </c>
    </row>
    <row r="778" spans="1:11" ht="15" customHeight="1" x14ac:dyDescent="0.35">
      <c r="A778" s="160">
        <v>109195</v>
      </c>
      <c r="B778" s="161" t="s">
        <v>3410</v>
      </c>
      <c r="C778" s="160">
        <v>150563</v>
      </c>
      <c r="D778" s="161" t="s">
        <v>1592</v>
      </c>
      <c r="E778" s="162" t="s">
        <v>6415</v>
      </c>
      <c r="F778" s="161" t="s">
        <v>1558</v>
      </c>
      <c r="G778" s="4" t="s">
        <v>174</v>
      </c>
      <c r="H778" s="161" t="s">
        <v>1561</v>
      </c>
      <c r="I778" s="12"/>
      <c r="J778" s="13">
        <v>403374</v>
      </c>
      <c r="K778" s="2">
        <v>1385</v>
      </c>
    </row>
    <row r="779" spans="1:11" ht="15" customHeight="1" x14ac:dyDescent="0.35">
      <c r="A779" s="160">
        <v>109535</v>
      </c>
      <c r="B779" s="161" t="s">
        <v>3413</v>
      </c>
      <c r="C779" s="160">
        <v>150563</v>
      </c>
      <c r="D779" s="161" t="s">
        <v>1592</v>
      </c>
      <c r="E779" s="162" t="s">
        <v>6415</v>
      </c>
      <c r="F779" s="161" t="s">
        <v>1558</v>
      </c>
      <c r="G779" s="4" t="s">
        <v>174</v>
      </c>
      <c r="H779" s="161" t="s">
        <v>1561</v>
      </c>
      <c r="I779" s="12"/>
      <c r="J779" s="13">
        <v>403404</v>
      </c>
      <c r="K779" s="2">
        <v>260</v>
      </c>
    </row>
    <row r="780" spans="1:11" ht="15" customHeight="1" x14ac:dyDescent="0.35">
      <c r="A780" s="160">
        <v>109352</v>
      </c>
      <c r="B780" s="161" t="s">
        <v>3412</v>
      </c>
      <c r="C780" s="160">
        <v>150563</v>
      </c>
      <c r="D780" s="161" t="s">
        <v>1592</v>
      </c>
      <c r="E780" s="162" t="s">
        <v>6415</v>
      </c>
      <c r="F780" s="161" t="s">
        <v>1558</v>
      </c>
      <c r="G780" s="4" t="s">
        <v>174</v>
      </c>
      <c r="H780" s="161" t="s">
        <v>1561</v>
      </c>
      <c r="I780" s="12"/>
      <c r="J780" s="13">
        <v>403490</v>
      </c>
      <c r="K780" s="2">
        <v>617</v>
      </c>
    </row>
    <row r="781" spans="1:11" ht="15" customHeight="1" x14ac:dyDescent="0.35">
      <c r="A781" s="160">
        <v>109186</v>
      </c>
      <c r="B781" s="161" t="s">
        <v>3409</v>
      </c>
      <c r="C781" s="160">
        <v>150563</v>
      </c>
      <c r="D781" s="161" t="s">
        <v>1592</v>
      </c>
      <c r="E781" s="162" t="s">
        <v>6415</v>
      </c>
      <c r="F781" s="161" t="s">
        <v>1558</v>
      </c>
      <c r="G781" s="4" t="s">
        <v>174</v>
      </c>
      <c r="H781" s="161" t="s">
        <v>1561</v>
      </c>
      <c r="I781" s="12"/>
      <c r="J781" s="13">
        <v>403507</v>
      </c>
      <c r="K781" s="2">
        <v>1371</v>
      </c>
    </row>
    <row r="782" spans="1:11" ht="15" customHeight="1" x14ac:dyDescent="0.35">
      <c r="A782" s="160">
        <v>409629</v>
      </c>
      <c r="B782" s="161" t="s">
        <v>161</v>
      </c>
      <c r="C782" s="160">
        <v>150575</v>
      </c>
      <c r="D782" s="161" t="s">
        <v>1726</v>
      </c>
      <c r="E782" s="162" t="s">
        <v>6415</v>
      </c>
      <c r="F782" s="161" t="s">
        <v>1558</v>
      </c>
      <c r="G782" s="4" t="s">
        <v>148</v>
      </c>
      <c r="H782" s="161" t="s">
        <v>1561</v>
      </c>
      <c r="I782" s="12"/>
      <c r="J782" s="13">
        <v>403751</v>
      </c>
      <c r="K782" s="2">
        <v>1081</v>
      </c>
    </row>
    <row r="783" spans="1:11" ht="15" customHeight="1" x14ac:dyDescent="0.35">
      <c r="A783" s="160">
        <v>409001</v>
      </c>
      <c r="B783" s="161" t="s">
        <v>3416</v>
      </c>
      <c r="C783" s="160">
        <v>150575</v>
      </c>
      <c r="D783" s="161" t="s">
        <v>1726</v>
      </c>
      <c r="E783" s="162" t="s">
        <v>6415</v>
      </c>
      <c r="F783" s="161" t="s">
        <v>1558</v>
      </c>
      <c r="G783" s="4" t="s">
        <v>148</v>
      </c>
      <c r="H783" s="161" t="s">
        <v>1561</v>
      </c>
      <c r="I783" s="12"/>
      <c r="J783" s="13">
        <v>403787</v>
      </c>
      <c r="K783" s="2">
        <v>576</v>
      </c>
    </row>
    <row r="784" spans="1:11" ht="15" customHeight="1" x14ac:dyDescent="0.35">
      <c r="A784" s="160">
        <v>1608974</v>
      </c>
      <c r="B784" s="161" t="s">
        <v>3423</v>
      </c>
      <c r="C784" s="160">
        <v>150587</v>
      </c>
      <c r="D784" s="161" t="s">
        <v>1971</v>
      </c>
      <c r="E784" s="162" t="s">
        <v>6415</v>
      </c>
      <c r="F784" s="161" t="s">
        <v>1558</v>
      </c>
      <c r="G784" s="161" t="s">
        <v>446</v>
      </c>
      <c r="H784" s="161" t="s">
        <v>1561</v>
      </c>
      <c r="I784" s="12"/>
      <c r="J784" s="13">
        <v>404007</v>
      </c>
      <c r="K784" s="2">
        <v>168</v>
      </c>
    </row>
    <row r="785" spans="1:11" ht="15" customHeight="1" x14ac:dyDescent="0.35">
      <c r="A785" s="160">
        <v>1608439</v>
      </c>
      <c r="B785" s="161" t="s">
        <v>3417</v>
      </c>
      <c r="C785" s="160">
        <v>150587</v>
      </c>
      <c r="D785" s="161" t="s">
        <v>1971</v>
      </c>
      <c r="E785" s="162" t="s">
        <v>6415</v>
      </c>
      <c r="F785" s="161" t="s">
        <v>1558</v>
      </c>
      <c r="G785" s="161" t="s">
        <v>446</v>
      </c>
      <c r="H785" s="161" t="s">
        <v>1561</v>
      </c>
      <c r="I785" s="12"/>
      <c r="J785" s="13">
        <v>404019</v>
      </c>
      <c r="K785" s="2">
        <v>162</v>
      </c>
    </row>
    <row r="786" spans="1:11" ht="15" customHeight="1" x14ac:dyDescent="0.35">
      <c r="A786" s="160">
        <v>1608474</v>
      </c>
      <c r="B786" s="161" t="s">
        <v>3419</v>
      </c>
      <c r="C786" s="160">
        <v>150587</v>
      </c>
      <c r="D786" s="161" t="s">
        <v>1971</v>
      </c>
      <c r="E786" s="162" t="s">
        <v>6415</v>
      </c>
      <c r="F786" s="161" t="s">
        <v>1558</v>
      </c>
      <c r="G786" s="161" t="s">
        <v>446</v>
      </c>
      <c r="H786" s="161" t="s">
        <v>1561</v>
      </c>
      <c r="I786" s="12"/>
      <c r="J786" s="13">
        <v>404020</v>
      </c>
      <c r="K786" s="2">
        <v>50</v>
      </c>
    </row>
    <row r="787" spans="1:11" ht="15" customHeight="1" x14ac:dyDescent="0.35">
      <c r="A787" s="160">
        <v>1608456</v>
      </c>
      <c r="B787" s="161" t="s">
        <v>3418</v>
      </c>
      <c r="C787" s="160">
        <v>150587</v>
      </c>
      <c r="D787" s="161" t="s">
        <v>1971</v>
      </c>
      <c r="E787" s="162" t="s">
        <v>6415</v>
      </c>
      <c r="F787" s="161" t="s">
        <v>1558</v>
      </c>
      <c r="G787" s="161" t="s">
        <v>446</v>
      </c>
      <c r="H787" s="161" t="s">
        <v>1561</v>
      </c>
      <c r="I787" s="12"/>
      <c r="J787" s="13">
        <v>404068</v>
      </c>
      <c r="K787" s="2">
        <v>140</v>
      </c>
    </row>
    <row r="788" spans="1:11" ht="15" customHeight="1" x14ac:dyDescent="0.35">
      <c r="A788" s="160">
        <v>1608535</v>
      </c>
      <c r="B788" s="161" t="s">
        <v>3420</v>
      </c>
      <c r="C788" s="160">
        <v>150587</v>
      </c>
      <c r="D788" s="161" t="s">
        <v>1971</v>
      </c>
      <c r="E788" s="162" t="s">
        <v>6415</v>
      </c>
      <c r="F788" s="161" t="s">
        <v>1558</v>
      </c>
      <c r="G788" s="161" t="s">
        <v>446</v>
      </c>
      <c r="H788" s="161" t="s">
        <v>1561</v>
      </c>
      <c r="I788" s="12"/>
      <c r="J788" s="13">
        <v>404070</v>
      </c>
      <c r="K788" s="2">
        <v>152</v>
      </c>
    </row>
    <row r="789" spans="1:11" ht="15" customHeight="1" x14ac:dyDescent="0.35">
      <c r="A789" s="160">
        <v>1608911</v>
      </c>
      <c r="B789" s="161" t="s">
        <v>3422</v>
      </c>
      <c r="C789" s="160">
        <v>150587</v>
      </c>
      <c r="D789" s="161" t="s">
        <v>1971</v>
      </c>
      <c r="E789" s="162" t="s">
        <v>6415</v>
      </c>
      <c r="F789" s="161" t="s">
        <v>1558</v>
      </c>
      <c r="G789" s="161" t="s">
        <v>446</v>
      </c>
      <c r="H789" s="161" t="s">
        <v>1561</v>
      </c>
      <c r="I789" s="12"/>
      <c r="J789" s="13">
        <v>404172</v>
      </c>
      <c r="K789" s="2">
        <v>1359</v>
      </c>
    </row>
    <row r="790" spans="1:11" ht="15" customHeight="1" x14ac:dyDescent="0.35">
      <c r="A790" s="160">
        <v>1608480</v>
      </c>
      <c r="B790" s="161" t="s">
        <v>469</v>
      </c>
      <c r="C790" s="160">
        <v>150587</v>
      </c>
      <c r="D790" s="161" t="s">
        <v>1971</v>
      </c>
      <c r="E790" s="162" t="s">
        <v>6415</v>
      </c>
      <c r="F790" s="161" t="s">
        <v>1558</v>
      </c>
      <c r="G790" s="161" t="s">
        <v>446</v>
      </c>
      <c r="H790" s="161" t="s">
        <v>1561</v>
      </c>
      <c r="I790" s="12"/>
      <c r="J790" s="13">
        <v>404184</v>
      </c>
      <c r="K790" s="2">
        <v>996</v>
      </c>
    </row>
    <row r="791" spans="1:11" ht="15" customHeight="1" x14ac:dyDescent="0.35">
      <c r="A791" s="160">
        <v>1608681</v>
      </c>
      <c r="B791" s="161" t="s">
        <v>3421</v>
      </c>
      <c r="C791" s="160">
        <v>150587</v>
      </c>
      <c r="D791" s="161" t="s">
        <v>1971</v>
      </c>
      <c r="E791" s="162" t="s">
        <v>6415</v>
      </c>
      <c r="F791" s="161" t="s">
        <v>1558</v>
      </c>
      <c r="G791" s="161" t="s">
        <v>446</v>
      </c>
      <c r="H791" s="161" t="s">
        <v>1561</v>
      </c>
      <c r="I791" s="12"/>
      <c r="J791" s="13">
        <v>404196</v>
      </c>
      <c r="K791" s="2">
        <v>0</v>
      </c>
    </row>
    <row r="792" spans="1:11" ht="15" customHeight="1" x14ac:dyDescent="0.35">
      <c r="A792" s="160">
        <v>311940</v>
      </c>
      <c r="B792" s="161" t="s">
        <v>3427</v>
      </c>
      <c r="C792" s="160">
        <v>150605</v>
      </c>
      <c r="D792" s="161" t="s">
        <v>1679</v>
      </c>
      <c r="E792" s="162" t="s">
        <v>6415</v>
      </c>
      <c r="F792" s="161" t="s">
        <v>1558</v>
      </c>
      <c r="G792" s="161" t="s">
        <v>14</v>
      </c>
      <c r="H792" s="161" t="s">
        <v>1561</v>
      </c>
      <c r="I792" s="12"/>
      <c r="J792" s="13">
        <v>404202</v>
      </c>
      <c r="K792" s="2">
        <v>38</v>
      </c>
    </row>
    <row r="793" spans="1:11" ht="15" customHeight="1" x14ac:dyDescent="0.35">
      <c r="A793" s="160">
        <v>311243</v>
      </c>
      <c r="B793" s="161" t="s">
        <v>3426</v>
      </c>
      <c r="C793" s="160">
        <v>150605</v>
      </c>
      <c r="D793" s="161" t="s">
        <v>1679</v>
      </c>
      <c r="E793" s="162" t="s">
        <v>6415</v>
      </c>
      <c r="F793" s="161" t="s">
        <v>1558</v>
      </c>
      <c r="G793" s="161" t="s">
        <v>14</v>
      </c>
      <c r="H793" s="161" t="s">
        <v>1561</v>
      </c>
      <c r="I793" s="12"/>
      <c r="J793" s="13">
        <v>404214</v>
      </c>
      <c r="K793" s="2">
        <v>403</v>
      </c>
    </row>
    <row r="794" spans="1:11" ht="15" customHeight="1" x14ac:dyDescent="0.35">
      <c r="A794" s="160">
        <v>311001</v>
      </c>
      <c r="B794" s="161" t="s">
        <v>3424</v>
      </c>
      <c r="C794" s="160">
        <v>150605</v>
      </c>
      <c r="D794" s="161" t="s">
        <v>1679</v>
      </c>
      <c r="E794" s="162" t="s">
        <v>6415</v>
      </c>
      <c r="F794" s="161" t="s">
        <v>1558</v>
      </c>
      <c r="G794" s="161" t="s">
        <v>14</v>
      </c>
      <c r="H794" s="161" t="s">
        <v>1561</v>
      </c>
      <c r="I794" s="12"/>
      <c r="J794" s="13">
        <v>404226</v>
      </c>
      <c r="K794" s="2">
        <v>0</v>
      </c>
    </row>
    <row r="795" spans="1:11" ht="15" customHeight="1" x14ac:dyDescent="0.35">
      <c r="A795" s="160">
        <v>311002</v>
      </c>
      <c r="B795" s="161" t="s">
        <v>3425</v>
      </c>
      <c r="C795" s="160">
        <v>150605</v>
      </c>
      <c r="D795" s="161" t="s">
        <v>1679</v>
      </c>
      <c r="E795" s="162" t="s">
        <v>6415</v>
      </c>
      <c r="F795" s="161" t="s">
        <v>1558</v>
      </c>
      <c r="G795" s="161" t="s">
        <v>14</v>
      </c>
      <c r="H795" s="161" t="s">
        <v>1561</v>
      </c>
      <c r="I795" s="12"/>
      <c r="J795" s="13">
        <v>404238</v>
      </c>
      <c r="K795" s="2">
        <v>153</v>
      </c>
    </row>
    <row r="796" spans="1:11" ht="15" customHeight="1" x14ac:dyDescent="0.35">
      <c r="A796" s="160">
        <v>311345</v>
      </c>
      <c r="B796" s="161" t="s">
        <v>80</v>
      </c>
      <c r="C796" s="160">
        <v>150605</v>
      </c>
      <c r="D796" s="161" t="s">
        <v>1679</v>
      </c>
      <c r="E796" s="162" t="s">
        <v>6415</v>
      </c>
      <c r="F796" s="161" t="s">
        <v>1558</v>
      </c>
      <c r="G796" s="161" t="s">
        <v>14</v>
      </c>
      <c r="H796" s="161" t="s">
        <v>1561</v>
      </c>
      <c r="I796" s="12"/>
      <c r="J796" s="13">
        <v>404240</v>
      </c>
      <c r="K796" s="2">
        <v>351</v>
      </c>
    </row>
    <row r="797" spans="1:11" ht="15" customHeight="1" x14ac:dyDescent="0.35">
      <c r="A797" s="160">
        <v>312592</v>
      </c>
      <c r="B797" s="161" t="s">
        <v>3429</v>
      </c>
      <c r="C797" s="160">
        <v>150617</v>
      </c>
      <c r="D797" s="161" t="s">
        <v>1694</v>
      </c>
      <c r="E797" s="162" t="s">
        <v>6415</v>
      </c>
      <c r="F797" s="161" t="s">
        <v>1558</v>
      </c>
      <c r="G797" s="161" t="s">
        <v>14</v>
      </c>
      <c r="H797" s="161" t="s">
        <v>1561</v>
      </c>
      <c r="I797" s="12"/>
      <c r="J797" s="13">
        <v>404251</v>
      </c>
      <c r="K797" s="2">
        <v>537</v>
      </c>
    </row>
    <row r="798" spans="1:11" ht="15" customHeight="1" x14ac:dyDescent="0.35">
      <c r="A798" s="160">
        <v>312787</v>
      </c>
      <c r="B798" s="161" t="s">
        <v>105</v>
      </c>
      <c r="C798" s="160">
        <v>150617</v>
      </c>
      <c r="D798" s="161" t="s">
        <v>1694</v>
      </c>
      <c r="E798" s="162" t="s">
        <v>6415</v>
      </c>
      <c r="F798" s="161" t="s">
        <v>1558</v>
      </c>
      <c r="G798" s="161" t="s">
        <v>14</v>
      </c>
      <c r="H798" s="161" t="s">
        <v>1561</v>
      </c>
      <c r="I798" s="12"/>
      <c r="J798" s="13">
        <v>404263</v>
      </c>
      <c r="K798" s="2">
        <v>176</v>
      </c>
    </row>
    <row r="799" spans="1:11" ht="15" customHeight="1" x14ac:dyDescent="0.35">
      <c r="A799" s="160">
        <v>312045</v>
      </c>
      <c r="B799" s="161" t="s">
        <v>3428</v>
      </c>
      <c r="C799" s="160">
        <v>150617</v>
      </c>
      <c r="D799" s="161" t="s">
        <v>1694</v>
      </c>
      <c r="E799" s="162" t="s">
        <v>6415</v>
      </c>
      <c r="F799" s="161" t="s">
        <v>1558</v>
      </c>
      <c r="G799" s="161" t="s">
        <v>14</v>
      </c>
      <c r="H799" s="161" t="s">
        <v>1561</v>
      </c>
      <c r="I799" s="12"/>
      <c r="J799" s="13">
        <v>404275</v>
      </c>
      <c r="K799" s="2">
        <v>137</v>
      </c>
    </row>
    <row r="800" spans="1:11" ht="15" customHeight="1" x14ac:dyDescent="0.35">
      <c r="A800" s="160">
        <v>312550</v>
      </c>
      <c r="B800" s="161" t="s">
        <v>3434</v>
      </c>
      <c r="C800" s="160">
        <v>150629</v>
      </c>
      <c r="D800" s="161" t="s">
        <v>1698</v>
      </c>
      <c r="E800" s="162" t="s">
        <v>6415</v>
      </c>
      <c r="F800" s="161" t="s">
        <v>1558</v>
      </c>
      <c r="G800" s="161" t="s">
        <v>14</v>
      </c>
      <c r="H800" s="161" t="s">
        <v>1561</v>
      </c>
      <c r="I800" s="12"/>
      <c r="J800" s="13">
        <v>404287</v>
      </c>
      <c r="K800" s="2">
        <v>194</v>
      </c>
    </row>
    <row r="801" spans="1:11" ht="15" customHeight="1" x14ac:dyDescent="0.35">
      <c r="A801" s="160">
        <v>312138</v>
      </c>
      <c r="B801" s="161" t="s">
        <v>3430</v>
      </c>
      <c r="C801" s="160">
        <v>150629</v>
      </c>
      <c r="D801" s="161" t="s">
        <v>1698</v>
      </c>
      <c r="E801" s="162" t="s">
        <v>6415</v>
      </c>
      <c r="F801" s="161" t="s">
        <v>1558</v>
      </c>
      <c r="G801" s="161" t="s">
        <v>14</v>
      </c>
      <c r="H801" s="161" t="s">
        <v>1561</v>
      </c>
      <c r="I801" s="12"/>
      <c r="J801" s="13">
        <v>404299</v>
      </c>
      <c r="K801" s="2">
        <v>211</v>
      </c>
    </row>
    <row r="802" spans="1:11" ht="15" customHeight="1" x14ac:dyDescent="0.35">
      <c r="A802" s="160">
        <v>312741</v>
      </c>
      <c r="B802" s="161" t="s">
        <v>3437</v>
      </c>
      <c r="C802" s="160">
        <v>150629</v>
      </c>
      <c r="D802" s="161" t="s">
        <v>1698</v>
      </c>
      <c r="E802" s="162" t="s">
        <v>6415</v>
      </c>
      <c r="F802" s="161" t="s">
        <v>1558</v>
      </c>
      <c r="G802" s="161" t="s">
        <v>14</v>
      </c>
      <c r="H802" s="161" t="s">
        <v>1561</v>
      </c>
      <c r="I802" s="12"/>
      <c r="J802" s="13">
        <v>404317</v>
      </c>
      <c r="K802" s="2">
        <v>0</v>
      </c>
    </row>
    <row r="803" spans="1:11" ht="15" customHeight="1" x14ac:dyDescent="0.35">
      <c r="A803" s="160">
        <v>312608</v>
      </c>
      <c r="B803" s="161" t="s">
        <v>3436</v>
      </c>
      <c r="C803" s="160">
        <v>150629</v>
      </c>
      <c r="D803" s="161" t="s">
        <v>1698</v>
      </c>
      <c r="E803" s="162" t="s">
        <v>6415</v>
      </c>
      <c r="F803" s="161" t="s">
        <v>1558</v>
      </c>
      <c r="G803" s="161" t="s">
        <v>14</v>
      </c>
      <c r="H803" s="161" t="s">
        <v>1561</v>
      </c>
      <c r="I803" s="12"/>
      <c r="J803" s="13">
        <v>404329</v>
      </c>
      <c r="K803" s="2">
        <v>139</v>
      </c>
    </row>
    <row r="804" spans="1:11" ht="15" customHeight="1" x14ac:dyDescent="0.35">
      <c r="A804" s="160">
        <v>312584</v>
      </c>
      <c r="B804" s="161" t="s">
        <v>3435</v>
      </c>
      <c r="C804" s="160">
        <v>150629</v>
      </c>
      <c r="D804" s="161" t="s">
        <v>1698</v>
      </c>
      <c r="E804" s="162" t="s">
        <v>6415</v>
      </c>
      <c r="F804" s="161" t="s">
        <v>1558</v>
      </c>
      <c r="G804" s="161" t="s">
        <v>14</v>
      </c>
      <c r="H804" s="161" t="s">
        <v>1561</v>
      </c>
      <c r="I804" s="12"/>
      <c r="J804" s="13">
        <v>404330</v>
      </c>
      <c r="K804" s="2">
        <v>182</v>
      </c>
    </row>
    <row r="805" spans="1:11" ht="15" customHeight="1" x14ac:dyDescent="0.35">
      <c r="A805" s="160">
        <v>312403</v>
      </c>
      <c r="B805" s="161" t="s">
        <v>3433</v>
      </c>
      <c r="C805" s="160">
        <v>150629</v>
      </c>
      <c r="D805" s="161" t="s">
        <v>1698</v>
      </c>
      <c r="E805" s="162" t="s">
        <v>6415</v>
      </c>
      <c r="F805" s="161" t="s">
        <v>1558</v>
      </c>
      <c r="G805" s="161" t="s">
        <v>14</v>
      </c>
      <c r="H805" s="161" t="s">
        <v>1561</v>
      </c>
      <c r="I805" s="12"/>
      <c r="J805" s="13">
        <v>404342</v>
      </c>
      <c r="K805" s="2">
        <v>92</v>
      </c>
    </row>
    <row r="806" spans="1:11" ht="15" customHeight="1" x14ac:dyDescent="0.35">
      <c r="A806" s="160">
        <v>312314</v>
      </c>
      <c r="B806" s="161" t="s">
        <v>3431</v>
      </c>
      <c r="C806" s="160">
        <v>150629</v>
      </c>
      <c r="D806" s="161" t="s">
        <v>1698</v>
      </c>
      <c r="E806" s="162" t="s">
        <v>6415</v>
      </c>
      <c r="F806" s="161" t="s">
        <v>1558</v>
      </c>
      <c r="G806" s="161" t="s">
        <v>14</v>
      </c>
      <c r="H806" s="161" t="s">
        <v>1561</v>
      </c>
      <c r="I806" s="12"/>
      <c r="J806" s="13">
        <v>404354</v>
      </c>
      <c r="K806" s="2">
        <v>101</v>
      </c>
    </row>
    <row r="807" spans="1:11" ht="15" customHeight="1" x14ac:dyDescent="0.35">
      <c r="A807" s="160">
        <v>312396</v>
      </c>
      <c r="B807" s="161" t="s">
        <v>3432</v>
      </c>
      <c r="C807" s="160">
        <v>150629</v>
      </c>
      <c r="D807" s="161" t="s">
        <v>1698</v>
      </c>
      <c r="E807" s="162" t="s">
        <v>6415</v>
      </c>
      <c r="F807" s="161" t="s">
        <v>1558</v>
      </c>
      <c r="G807" s="161" t="s">
        <v>14</v>
      </c>
      <c r="H807" s="161" t="s">
        <v>1561</v>
      </c>
      <c r="I807" s="12"/>
      <c r="J807" s="13">
        <v>404366</v>
      </c>
      <c r="K807" s="2">
        <v>0</v>
      </c>
    </row>
    <row r="808" spans="1:11" ht="15" customHeight="1" x14ac:dyDescent="0.35">
      <c r="A808" s="160">
        <v>312179</v>
      </c>
      <c r="B808" s="161" t="s">
        <v>1699</v>
      </c>
      <c r="C808" s="160">
        <v>150629</v>
      </c>
      <c r="D808" s="161" t="s">
        <v>1698</v>
      </c>
      <c r="E808" s="162" t="s">
        <v>6415</v>
      </c>
      <c r="F808" s="161" t="s">
        <v>1558</v>
      </c>
      <c r="G808" s="161" t="s">
        <v>14</v>
      </c>
      <c r="H808" s="161" t="s">
        <v>1561</v>
      </c>
      <c r="I808" s="12"/>
      <c r="J808" s="13">
        <v>404378</v>
      </c>
      <c r="K808" s="2">
        <v>69</v>
      </c>
    </row>
    <row r="809" spans="1:11" ht="15" customHeight="1" x14ac:dyDescent="0.35">
      <c r="A809" s="160">
        <v>312200</v>
      </c>
      <c r="B809" s="161" t="s">
        <v>3439</v>
      </c>
      <c r="C809" s="160">
        <v>150630</v>
      </c>
      <c r="D809" s="161" t="s">
        <v>1695</v>
      </c>
      <c r="E809" s="162" t="s">
        <v>6415</v>
      </c>
      <c r="F809" s="161" t="s">
        <v>1558</v>
      </c>
      <c r="G809" s="161" t="s">
        <v>14</v>
      </c>
      <c r="H809" s="161" t="s">
        <v>1561</v>
      </c>
      <c r="I809" s="12"/>
      <c r="J809" s="13">
        <v>404391</v>
      </c>
      <c r="K809" s="2">
        <v>122</v>
      </c>
    </row>
    <row r="810" spans="1:11" ht="15" customHeight="1" x14ac:dyDescent="0.35">
      <c r="A810" s="160">
        <v>312358</v>
      </c>
      <c r="B810" s="161" t="s">
        <v>3440</v>
      </c>
      <c r="C810" s="160">
        <v>150630</v>
      </c>
      <c r="D810" s="161" t="s">
        <v>1695</v>
      </c>
      <c r="E810" s="162" t="s">
        <v>6415</v>
      </c>
      <c r="F810" s="161" t="s">
        <v>1558</v>
      </c>
      <c r="G810" s="161" t="s">
        <v>14</v>
      </c>
      <c r="H810" s="161" t="s">
        <v>1561</v>
      </c>
      <c r="I810" s="12"/>
      <c r="J810" s="13">
        <v>404408</v>
      </c>
      <c r="K810" s="2">
        <v>969</v>
      </c>
    </row>
    <row r="811" spans="1:11" ht="15" customHeight="1" x14ac:dyDescent="0.35">
      <c r="A811" s="160">
        <v>312187</v>
      </c>
      <c r="B811" s="161" t="s">
        <v>56</v>
      </c>
      <c r="C811" s="160">
        <v>150630</v>
      </c>
      <c r="D811" s="161" t="s">
        <v>1695</v>
      </c>
      <c r="E811" s="162" t="s">
        <v>6415</v>
      </c>
      <c r="F811" s="161" t="s">
        <v>1558</v>
      </c>
      <c r="G811" s="161" t="s">
        <v>14</v>
      </c>
      <c r="H811" s="161" t="s">
        <v>1561</v>
      </c>
      <c r="I811" s="12"/>
      <c r="J811" s="13">
        <v>404652</v>
      </c>
      <c r="K811" s="2">
        <v>1107</v>
      </c>
    </row>
    <row r="812" spans="1:11" ht="15" customHeight="1" x14ac:dyDescent="0.35">
      <c r="A812" s="160">
        <v>312922</v>
      </c>
      <c r="B812" s="161" t="s">
        <v>3441</v>
      </c>
      <c r="C812" s="160">
        <v>150630</v>
      </c>
      <c r="D812" s="161" t="s">
        <v>1695</v>
      </c>
      <c r="E812" s="162" t="s">
        <v>6415</v>
      </c>
      <c r="F812" s="161" t="s">
        <v>1558</v>
      </c>
      <c r="G812" s="161" t="s">
        <v>14</v>
      </c>
      <c r="H812" s="161" t="s">
        <v>1561</v>
      </c>
      <c r="I812" s="12"/>
      <c r="J812" s="13">
        <v>404676</v>
      </c>
      <c r="K812" s="2">
        <v>802</v>
      </c>
    </row>
    <row r="813" spans="1:11" ht="15" customHeight="1" x14ac:dyDescent="0.35">
      <c r="A813" s="160">
        <v>312980</v>
      </c>
      <c r="B813" s="161" t="s">
        <v>3442</v>
      </c>
      <c r="C813" s="160">
        <v>150630</v>
      </c>
      <c r="D813" s="161" t="s">
        <v>1695</v>
      </c>
      <c r="E813" s="162" t="s">
        <v>6415</v>
      </c>
      <c r="F813" s="161" t="s">
        <v>1558</v>
      </c>
      <c r="G813" s="161" t="s">
        <v>14</v>
      </c>
      <c r="H813" s="161" t="s">
        <v>1561</v>
      </c>
      <c r="I813" s="12"/>
      <c r="J813" s="13">
        <v>500021</v>
      </c>
      <c r="K813" s="2">
        <v>120</v>
      </c>
    </row>
    <row r="814" spans="1:11" ht="15" customHeight="1" x14ac:dyDescent="0.35">
      <c r="A814" s="160">
        <v>312003</v>
      </c>
      <c r="B814" s="161" t="s">
        <v>3438</v>
      </c>
      <c r="C814" s="160">
        <v>150630</v>
      </c>
      <c r="D814" s="161" t="s">
        <v>1695</v>
      </c>
      <c r="E814" s="162" t="s">
        <v>6415</v>
      </c>
      <c r="F814" s="161" t="s">
        <v>1558</v>
      </c>
      <c r="G814" s="161" t="s">
        <v>14</v>
      </c>
      <c r="H814" s="161" t="s">
        <v>1561</v>
      </c>
      <c r="I814" s="12"/>
      <c r="J814" s="13">
        <v>500100</v>
      </c>
      <c r="K814" s="2">
        <v>0</v>
      </c>
    </row>
    <row r="815" spans="1:11" ht="15" customHeight="1" x14ac:dyDescent="0.35">
      <c r="A815" s="160">
        <v>312140</v>
      </c>
      <c r="B815" s="161" t="s">
        <v>3444</v>
      </c>
      <c r="C815" s="160">
        <v>150642</v>
      </c>
      <c r="D815" s="161" t="s">
        <v>52</v>
      </c>
      <c r="E815" s="162" t="s">
        <v>6415</v>
      </c>
      <c r="F815" s="161" t="s">
        <v>1558</v>
      </c>
      <c r="G815" s="161" t="s">
        <v>14</v>
      </c>
      <c r="H815" s="161" t="s">
        <v>1561</v>
      </c>
      <c r="I815" s="12"/>
      <c r="J815" s="13">
        <v>500148</v>
      </c>
      <c r="K815" s="2">
        <v>0</v>
      </c>
    </row>
    <row r="816" spans="1:11" ht="15" customHeight="1" x14ac:dyDescent="0.35">
      <c r="A816" s="160">
        <v>312965</v>
      </c>
      <c r="B816" s="161" t="s">
        <v>3446</v>
      </c>
      <c r="C816" s="160">
        <v>150642</v>
      </c>
      <c r="D816" s="161" t="s">
        <v>52</v>
      </c>
      <c r="E816" s="162" t="s">
        <v>6415</v>
      </c>
      <c r="F816" s="161" t="s">
        <v>1558</v>
      </c>
      <c r="G816" s="161" t="s">
        <v>14</v>
      </c>
      <c r="H816" s="161" t="s">
        <v>1561</v>
      </c>
      <c r="I816" s="12"/>
      <c r="J816" s="13">
        <v>500161</v>
      </c>
      <c r="K816" s="2">
        <v>0</v>
      </c>
    </row>
    <row r="817" spans="1:11" ht="15" customHeight="1" x14ac:dyDescent="0.35">
      <c r="A817" s="160">
        <v>312091</v>
      </c>
      <c r="B817" s="161" t="s">
        <v>3443</v>
      </c>
      <c r="C817" s="160">
        <v>150642</v>
      </c>
      <c r="D817" s="161" t="s">
        <v>52</v>
      </c>
      <c r="E817" s="162" t="s">
        <v>6415</v>
      </c>
      <c r="F817" s="161" t="s">
        <v>1558</v>
      </c>
      <c r="G817" s="161" t="s">
        <v>14</v>
      </c>
      <c r="H817" s="161" t="s">
        <v>1561</v>
      </c>
      <c r="I817" s="12"/>
      <c r="J817" s="13">
        <v>500215</v>
      </c>
      <c r="K817" s="2">
        <v>0</v>
      </c>
    </row>
    <row r="818" spans="1:11" ht="15" customHeight="1" x14ac:dyDescent="0.35">
      <c r="A818" s="160">
        <v>312579</v>
      </c>
      <c r="B818" s="161" t="s">
        <v>3445</v>
      </c>
      <c r="C818" s="160">
        <v>150642</v>
      </c>
      <c r="D818" s="161" t="s">
        <v>52</v>
      </c>
      <c r="E818" s="162" t="s">
        <v>6415</v>
      </c>
      <c r="F818" s="161" t="s">
        <v>1558</v>
      </c>
      <c r="G818" s="161" t="s">
        <v>14</v>
      </c>
      <c r="H818" s="161" t="s">
        <v>1561</v>
      </c>
      <c r="I818" s="12"/>
      <c r="J818" s="13">
        <v>500252</v>
      </c>
      <c r="K818" s="2">
        <v>0</v>
      </c>
    </row>
    <row r="819" spans="1:11" ht="15" customHeight="1" x14ac:dyDescent="0.35">
      <c r="A819" s="160">
        <v>312594</v>
      </c>
      <c r="B819" s="161" t="s">
        <v>1693</v>
      </c>
      <c r="C819" s="160">
        <v>150642</v>
      </c>
      <c r="D819" s="161" t="s">
        <v>52</v>
      </c>
      <c r="E819" s="162" t="s">
        <v>6415</v>
      </c>
      <c r="F819" s="161" t="s">
        <v>1558</v>
      </c>
      <c r="G819" s="161" t="s">
        <v>14</v>
      </c>
      <c r="H819" s="161" t="s">
        <v>1561</v>
      </c>
      <c r="I819" s="12"/>
      <c r="J819" s="13">
        <v>500290</v>
      </c>
      <c r="K819" s="2">
        <v>0</v>
      </c>
    </row>
    <row r="820" spans="1:11" ht="15" customHeight="1" x14ac:dyDescent="0.35">
      <c r="A820" s="160">
        <v>312521</v>
      </c>
      <c r="B820" s="161" t="s">
        <v>53</v>
      </c>
      <c r="C820" s="160">
        <v>150642</v>
      </c>
      <c r="D820" s="161" t="s">
        <v>52</v>
      </c>
      <c r="E820" s="162" t="s">
        <v>6415</v>
      </c>
      <c r="F820" s="161" t="s">
        <v>1558</v>
      </c>
      <c r="G820" s="161" t="s">
        <v>14</v>
      </c>
      <c r="H820" s="161" t="s">
        <v>1561</v>
      </c>
      <c r="I820" s="12"/>
      <c r="J820" s="13">
        <v>500355</v>
      </c>
      <c r="K820" s="2">
        <v>0</v>
      </c>
    </row>
    <row r="821" spans="1:11" ht="15" customHeight="1" x14ac:dyDescent="0.35">
      <c r="A821" s="160">
        <v>1713015</v>
      </c>
      <c r="B821" s="161" t="s">
        <v>3447</v>
      </c>
      <c r="C821" s="160">
        <v>150666</v>
      </c>
      <c r="D821" s="161" t="s">
        <v>2002</v>
      </c>
      <c r="E821" s="162" t="s">
        <v>6415</v>
      </c>
      <c r="F821" s="161" t="s">
        <v>1558</v>
      </c>
      <c r="G821" s="161" t="s">
        <v>482</v>
      </c>
      <c r="H821" s="161" t="s">
        <v>1561</v>
      </c>
      <c r="I821" s="12"/>
      <c r="J821" s="13">
        <v>500367</v>
      </c>
      <c r="K821" s="2">
        <v>539</v>
      </c>
    </row>
    <row r="822" spans="1:11" ht="15" customHeight="1" x14ac:dyDescent="0.35">
      <c r="A822" s="160">
        <v>1713108</v>
      </c>
      <c r="B822" s="161" t="s">
        <v>492</v>
      </c>
      <c r="C822" s="160">
        <v>150666</v>
      </c>
      <c r="D822" s="161" t="s">
        <v>2002</v>
      </c>
      <c r="E822" s="162" t="s">
        <v>6415</v>
      </c>
      <c r="F822" s="161" t="s">
        <v>1558</v>
      </c>
      <c r="G822" s="161" t="s">
        <v>482</v>
      </c>
      <c r="H822" s="161" t="s">
        <v>1561</v>
      </c>
      <c r="I822" s="12"/>
      <c r="J822" s="13">
        <v>500446</v>
      </c>
      <c r="K822" s="2">
        <v>0</v>
      </c>
    </row>
    <row r="823" spans="1:11" ht="15" customHeight="1" x14ac:dyDescent="0.35">
      <c r="A823" s="160">
        <v>1713703</v>
      </c>
      <c r="B823" s="161" t="s">
        <v>493</v>
      </c>
      <c r="C823" s="160">
        <v>150666</v>
      </c>
      <c r="D823" s="161" t="s">
        <v>2002</v>
      </c>
      <c r="E823" s="162" t="s">
        <v>6415</v>
      </c>
      <c r="F823" s="161" t="s">
        <v>1558</v>
      </c>
      <c r="G823" s="161" t="s">
        <v>482</v>
      </c>
      <c r="H823" s="161" t="s">
        <v>1561</v>
      </c>
      <c r="I823" s="12"/>
      <c r="J823" s="13">
        <v>500460</v>
      </c>
      <c r="K823" s="2">
        <v>0</v>
      </c>
    </row>
    <row r="824" spans="1:11" ht="15" customHeight="1" x14ac:dyDescent="0.35">
      <c r="A824" s="160">
        <v>411953</v>
      </c>
      <c r="B824" s="161" t="s">
        <v>151</v>
      </c>
      <c r="C824" s="160">
        <v>150678</v>
      </c>
      <c r="D824" s="161" t="s">
        <v>1728</v>
      </c>
      <c r="E824" s="162" t="s">
        <v>6415</v>
      </c>
      <c r="F824" s="161" t="s">
        <v>1558</v>
      </c>
      <c r="G824" s="4" t="s">
        <v>148</v>
      </c>
      <c r="H824" s="161" t="s">
        <v>1561</v>
      </c>
      <c r="I824" s="12"/>
      <c r="J824" s="13">
        <v>500513</v>
      </c>
      <c r="K824" s="2">
        <v>0</v>
      </c>
    </row>
    <row r="825" spans="1:11" ht="15" customHeight="1" x14ac:dyDescent="0.35">
      <c r="A825" s="160">
        <v>411213</v>
      </c>
      <c r="B825" s="161" t="s">
        <v>3448</v>
      </c>
      <c r="C825" s="160">
        <v>150678</v>
      </c>
      <c r="D825" s="161" t="s">
        <v>1728</v>
      </c>
      <c r="E825" s="162" t="s">
        <v>6415</v>
      </c>
      <c r="F825" s="161" t="s">
        <v>1558</v>
      </c>
      <c r="G825" s="4" t="s">
        <v>148</v>
      </c>
      <c r="H825" s="161" t="s">
        <v>1561</v>
      </c>
      <c r="I825" s="12"/>
      <c r="J825" s="13">
        <v>500562</v>
      </c>
      <c r="K825" s="2">
        <v>0</v>
      </c>
    </row>
    <row r="826" spans="1:11" ht="15" customHeight="1" x14ac:dyDescent="0.35">
      <c r="A826" s="160">
        <v>412189</v>
      </c>
      <c r="B826" s="161" t="s">
        <v>3450</v>
      </c>
      <c r="C826" s="160">
        <v>150680</v>
      </c>
      <c r="D826" s="161" t="s">
        <v>1729</v>
      </c>
      <c r="E826" s="162" t="s">
        <v>6415</v>
      </c>
      <c r="F826" s="161" t="s">
        <v>1558</v>
      </c>
      <c r="G826" s="4" t="s">
        <v>148</v>
      </c>
      <c r="H826" s="161" t="s">
        <v>1561</v>
      </c>
      <c r="I826" s="12"/>
      <c r="J826" s="13">
        <v>500586</v>
      </c>
      <c r="K826" s="2">
        <v>0</v>
      </c>
    </row>
    <row r="827" spans="1:11" ht="15" customHeight="1" x14ac:dyDescent="0.35">
      <c r="A827" s="160">
        <v>412744</v>
      </c>
      <c r="B827" s="161" t="s">
        <v>3452</v>
      </c>
      <c r="C827" s="160">
        <v>150680</v>
      </c>
      <c r="D827" s="161" t="s">
        <v>1729</v>
      </c>
      <c r="E827" s="162" t="s">
        <v>6415</v>
      </c>
      <c r="F827" s="161" t="s">
        <v>1558</v>
      </c>
      <c r="G827" s="4" t="s">
        <v>148</v>
      </c>
      <c r="H827" s="161" t="s">
        <v>1561</v>
      </c>
      <c r="I827" s="12"/>
      <c r="J827" s="13">
        <v>500604</v>
      </c>
      <c r="K827" s="2">
        <v>0</v>
      </c>
    </row>
    <row r="828" spans="1:11" ht="15" customHeight="1" x14ac:dyDescent="0.35">
      <c r="A828" s="160">
        <v>412357</v>
      </c>
      <c r="B828" s="161" t="s">
        <v>3451</v>
      </c>
      <c r="C828" s="160">
        <v>150680</v>
      </c>
      <c r="D828" s="161" t="s">
        <v>1729</v>
      </c>
      <c r="E828" s="162" t="s">
        <v>6415</v>
      </c>
      <c r="F828" s="161" t="s">
        <v>1558</v>
      </c>
      <c r="G828" s="4" t="s">
        <v>148</v>
      </c>
      <c r="H828" s="161" t="s">
        <v>1561</v>
      </c>
      <c r="I828" s="12"/>
      <c r="J828" s="13">
        <v>500616</v>
      </c>
      <c r="K828" s="2">
        <v>0</v>
      </c>
    </row>
    <row r="829" spans="1:11" ht="15" customHeight="1" x14ac:dyDescent="0.35">
      <c r="A829" s="160">
        <v>412158</v>
      </c>
      <c r="B829" s="161" t="s">
        <v>3449</v>
      </c>
      <c r="C829" s="160">
        <v>150680</v>
      </c>
      <c r="D829" s="161" t="s">
        <v>1729</v>
      </c>
      <c r="E829" s="162" t="s">
        <v>6415</v>
      </c>
      <c r="F829" s="161" t="s">
        <v>1558</v>
      </c>
      <c r="G829" s="4" t="s">
        <v>148</v>
      </c>
      <c r="H829" s="161" t="s">
        <v>1561</v>
      </c>
      <c r="I829" s="12"/>
      <c r="J829" s="13">
        <v>500641</v>
      </c>
      <c r="K829" s="2">
        <v>0</v>
      </c>
    </row>
    <row r="830" spans="1:11" ht="15" customHeight="1" x14ac:dyDescent="0.35">
      <c r="A830" s="160">
        <v>412497</v>
      </c>
      <c r="B830" s="161" t="s">
        <v>166</v>
      </c>
      <c r="C830" s="160">
        <v>150680</v>
      </c>
      <c r="D830" s="161" t="s">
        <v>1729</v>
      </c>
      <c r="E830" s="162" t="s">
        <v>6415</v>
      </c>
      <c r="F830" s="161" t="s">
        <v>1558</v>
      </c>
      <c r="G830" s="4" t="s">
        <v>148</v>
      </c>
      <c r="H830" s="161" t="s">
        <v>1561</v>
      </c>
      <c r="I830" s="12"/>
      <c r="J830" s="13">
        <v>500811</v>
      </c>
      <c r="K830" s="2">
        <v>0</v>
      </c>
    </row>
    <row r="831" spans="1:11" ht="15" customHeight="1" x14ac:dyDescent="0.35">
      <c r="A831" s="160">
        <v>302101</v>
      </c>
      <c r="B831" s="161" t="s">
        <v>3454</v>
      </c>
      <c r="C831" s="160">
        <v>150710</v>
      </c>
      <c r="D831" s="161" t="s">
        <v>1614</v>
      </c>
      <c r="E831" s="162" t="s">
        <v>6415</v>
      </c>
      <c r="F831" s="161" t="s">
        <v>1558</v>
      </c>
      <c r="G831" s="161" t="s">
        <v>14</v>
      </c>
      <c r="H831" s="161" t="s">
        <v>1561</v>
      </c>
      <c r="I831" s="12"/>
      <c r="J831" s="13">
        <v>500823</v>
      </c>
      <c r="K831" s="2">
        <v>0</v>
      </c>
    </row>
    <row r="832" spans="1:11" ht="15" customHeight="1" x14ac:dyDescent="0.35">
      <c r="A832" s="160">
        <v>302555</v>
      </c>
      <c r="B832" s="161" t="s">
        <v>3455</v>
      </c>
      <c r="C832" s="160">
        <v>150710</v>
      </c>
      <c r="D832" s="161" t="s">
        <v>1614</v>
      </c>
      <c r="E832" s="162" t="s">
        <v>6415</v>
      </c>
      <c r="F832" s="161" t="s">
        <v>1558</v>
      </c>
      <c r="G832" s="161" t="s">
        <v>14</v>
      </c>
      <c r="H832" s="161" t="s">
        <v>1561</v>
      </c>
      <c r="I832" s="12"/>
      <c r="J832" s="13">
        <v>500859</v>
      </c>
      <c r="K832" s="2">
        <v>0</v>
      </c>
    </row>
    <row r="833" spans="1:11" ht="15" customHeight="1" x14ac:dyDescent="0.35">
      <c r="A833" s="160">
        <v>302903</v>
      </c>
      <c r="B833" s="161" t="s">
        <v>3459</v>
      </c>
      <c r="C833" s="160">
        <v>150710</v>
      </c>
      <c r="D833" s="161" t="s">
        <v>1614</v>
      </c>
      <c r="E833" s="162" t="s">
        <v>6415</v>
      </c>
      <c r="F833" s="161" t="s">
        <v>1558</v>
      </c>
      <c r="G833" s="161" t="s">
        <v>14</v>
      </c>
      <c r="H833" s="161" t="s">
        <v>1561</v>
      </c>
      <c r="I833" s="12"/>
      <c r="J833" s="13">
        <v>500872</v>
      </c>
      <c r="K833" s="2">
        <v>0</v>
      </c>
    </row>
    <row r="834" spans="1:11" ht="15" customHeight="1" x14ac:dyDescent="0.35">
      <c r="A834" s="160">
        <v>302004</v>
      </c>
      <c r="B834" s="161" t="s">
        <v>3453</v>
      </c>
      <c r="C834" s="160">
        <v>150710</v>
      </c>
      <c r="D834" s="161" t="s">
        <v>1614</v>
      </c>
      <c r="E834" s="162" t="s">
        <v>6415</v>
      </c>
      <c r="F834" s="161" t="s">
        <v>1558</v>
      </c>
      <c r="G834" s="161" t="s">
        <v>14</v>
      </c>
      <c r="H834" s="161" t="s">
        <v>1561</v>
      </c>
      <c r="I834" s="12"/>
      <c r="J834" s="13">
        <v>500940</v>
      </c>
      <c r="K834" s="2">
        <v>0</v>
      </c>
    </row>
    <row r="835" spans="1:11" ht="15" customHeight="1" x14ac:dyDescent="0.35">
      <c r="A835" s="160">
        <v>302796</v>
      </c>
      <c r="B835" s="161" t="s">
        <v>3456</v>
      </c>
      <c r="C835" s="160">
        <v>150710</v>
      </c>
      <c r="D835" s="161" t="s">
        <v>1614</v>
      </c>
      <c r="E835" s="162" t="s">
        <v>6415</v>
      </c>
      <c r="F835" s="161" t="s">
        <v>1558</v>
      </c>
      <c r="G835" s="161" t="s">
        <v>14</v>
      </c>
      <c r="H835" s="161" t="s">
        <v>1561</v>
      </c>
      <c r="I835" s="12"/>
      <c r="J835" s="13">
        <v>501049</v>
      </c>
      <c r="K835" s="2">
        <v>0</v>
      </c>
    </row>
    <row r="836" spans="1:11" ht="15" customHeight="1" x14ac:dyDescent="0.35">
      <c r="A836" s="160">
        <v>302823</v>
      </c>
      <c r="B836" s="161" t="s">
        <v>3457</v>
      </c>
      <c r="C836" s="160">
        <v>150710</v>
      </c>
      <c r="D836" s="161" t="s">
        <v>1614</v>
      </c>
      <c r="E836" s="162" t="s">
        <v>6415</v>
      </c>
      <c r="F836" s="161" t="s">
        <v>1558</v>
      </c>
      <c r="G836" s="161" t="s">
        <v>14</v>
      </c>
      <c r="H836" s="161" t="s">
        <v>1561</v>
      </c>
      <c r="I836" s="12"/>
      <c r="J836" s="13">
        <v>501062</v>
      </c>
      <c r="K836" s="2">
        <v>0</v>
      </c>
    </row>
    <row r="837" spans="1:11" ht="15" customHeight="1" x14ac:dyDescent="0.35">
      <c r="A837" s="160">
        <v>302870</v>
      </c>
      <c r="B837" s="161" t="s">
        <v>3458</v>
      </c>
      <c r="C837" s="160">
        <v>150710</v>
      </c>
      <c r="D837" s="161" t="s">
        <v>1614</v>
      </c>
      <c r="E837" s="162" t="s">
        <v>6415</v>
      </c>
      <c r="F837" s="161" t="s">
        <v>1558</v>
      </c>
      <c r="G837" s="161" t="s">
        <v>14</v>
      </c>
      <c r="H837" s="161" t="s">
        <v>1561</v>
      </c>
      <c r="I837" s="12"/>
      <c r="J837" s="13">
        <v>501128</v>
      </c>
      <c r="K837" s="2">
        <v>0</v>
      </c>
    </row>
    <row r="838" spans="1:11" ht="15" customHeight="1" x14ac:dyDescent="0.35">
      <c r="A838" s="160">
        <v>302238</v>
      </c>
      <c r="B838" s="161" t="s">
        <v>61</v>
      </c>
      <c r="C838" s="160">
        <v>150710</v>
      </c>
      <c r="D838" s="161" t="s">
        <v>1614</v>
      </c>
      <c r="E838" s="162" t="s">
        <v>6415</v>
      </c>
      <c r="F838" s="161" t="s">
        <v>1558</v>
      </c>
      <c r="G838" s="161" t="s">
        <v>14</v>
      </c>
      <c r="H838" s="161" t="s">
        <v>1561</v>
      </c>
      <c r="I838" s="12"/>
      <c r="J838" s="13">
        <v>501130</v>
      </c>
      <c r="K838" s="2">
        <v>0</v>
      </c>
    </row>
    <row r="839" spans="1:11" ht="15" customHeight="1" x14ac:dyDescent="0.35">
      <c r="A839" s="160">
        <v>303722</v>
      </c>
      <c r="B839" s="161" t="s">
        <v>3463</v>
      </c>
      <c r="C839" s="160">
        <v>150721</v>
      </c>
      <c r="D839" s="161" t="s">
        <v>1635</v>
      </c>
      <c r="E839" s="162" t="s">
        <v>6415</v>
      </c>
      <c r="F839" s="161" t="s">
        <v>1558</v>
      </c>
      <c r="G839" s="161" t="s">
        <v>14</v>
      </c>
      <c r="H839" s="161" t="s">
        <v>1561</v>
      </c>
      <c r="I839" s="12"/>
      <c r="J839" s="13">
        <v>501189</v>
      </c>
      <c r="K839" s="2">
        <v>0</v>
      </c>
    </row>
    <row r="840" spans="1:11" ht="15" customHeight="1" x14ac:dyDescent="0.35">
      <c r="A840" s="160">
        <v>303141</v>
      </c>
      <c r="B840" s="161" t="s">
        <v>3460</v>
      </c>
      <c r="C840" s="160">
        <v>150721</v>
      </c>
      <c r="D840" s="161" t="s">
        <v>1635</v>
      </c>
      <c r="E840" s="162" t="s">
        <v>6415</v>
      </c>
      <c r="F840" s="161" t="s">
        <v>1558</v>
      </c>
      <c r="G840" s="161" t="s">
        <v>14</v>
      </c>
      <c r="H840" s="161" t="s">
        <v>1561</v>
      </c>
      <c r="I840" s="12"/>
      <c r="J840" s="13">
        <v>501190</v>
      </c>
      <c r="K840" s="2">
        <v>0</v>
      </c>
    </row>
    <row r="841" spans="1:11" ht="15" customHeight="1" x14ac:dyDescent="0.35">
      <c r="A841" s="160">
        <v>303861</v>
      </c>
      <c r="B841" s="161" t="s">
        <v>3464</v>
      </c>
      <c r="C841" s="160">
        <v>150721</v>
      </c>
      <c r="D841" s="161" t="s">
        <v>1635</v>
      </c>
      <c r="E841" s="162" t="s">
        <v>6415</v>
      </c>
      <c r="F841" s="161" t="s">
        <v>1558</v>
      </c>
      <c r="G841" s="161" t="s">
        <v>14</v>
      </c>
      <c r="H841" s="161" t="s">
        <v>1561</v>
      </c>
      <c r="I841" s="12"/>
      <c r="J841" s="13">
        <v>501256</v>
      </c>
      <c r="K841" s="2">
        <v>0</v>
      </c>
    </row>
    <row r="842" spans="1:11" ht="15" customHeight="1" x14ac:dyDescent="0.35">
      <c r="A842" s="160">
        <v>303652</v>
      </c>
      <c r="B842" s="161" t="s">
        <v>3462</v>
      </c>
      <c r="C842" s="160">
        <v>150721</v>
      </c>
      <c r="D842" s="161" t="s">
        <v>1635</v>
      </c>
      <c r="E842" s="162" t="s">
        <v>6415</v>
      </c>
      <c r="F842" s="161" t="s">
        <v>1558</v>
      </c>
      <c r="G842" s="161" t="s">
        <v>14</v>
      </c>
      <c r="H842" s="161" t="s">
        <v>1561</v>
      </c>
      <c r="I842" s="12"/>
      <c r="J842" s="13">
        <v>501311</v>
      </c>
      <c r="K842" s="2">
        <v>0</v>
      </c>
    </row>
    <row r="843" spans="1:11" ht="15" customHeight="1" x14ac:dyDescent="0.35">
      <c r="A843" s="160">
        <v>303567</v>
      </c>
      <c r="B843" s="161" t="s">
        <v>3461</v>
      </c>
      <c r="C843" s="160">
        <v>150721</v>
      </c>
      <c r="D843" s="161" t="s">
        <v>1635</v>
      </c>
      <c r="E843" s="162" t="s">
        <v>6415</v>
      </c>
      <c r="F843" s="161" t="s">
        <v>1558</v>
      </c>
      <c r="G843" s="161" t="s">
        <v>14</v>
      </c>
      <c r="H843" s="161" t="s">
        <v>1561</v>
      </c>
      <c r="I843" s="12"/>
      <c r="J843" s="13">
        <v>501359</v>
      </c>
      <c r="K843" s="2">
        <v>0</v>
      </c>
    </row>
    <row r="844" spans="1:11" ht="15" customHeight="1" x14ac:dyDescent="0.35">
      <c r="A844" s="160">
        <v>303120</v>
      </c>
      <c r="B844" s="161" t="s">
        <v>40</v>
      </c>
      <c r="C844" s="160">
        <v>150721</v>
      </c>
      <c r="D844" s="161" t="s">
        <v>1635</v>
      </c>
      <c r="E844" s="162" t="s">
        <v>6415</v>
      </c>
      <c r="F844" s="161" t="s">
        <v>1558</v>
      </c>
      <c r="G844" s="161" t="s">
        <v>14</v>
      </c>
      <c r="H844" s="161" t="s">
        <v>1561</v>
      </c>
      <c r="I844" s="12"/>
      <c r="J844" s="13">
        <v>501360</v>
      </c>
      <c r="K844" s="2">
        <v>0</v>
      </c>
    </row>
    <row r="845" spans="1:11" ht="15" customHeight="1" x14ac:dyDescent="0.35">
      <c r="A845" s="160">
        <v>303089</v>
      </c>
      <c r="B845" s="161" t="s">
        <v>39</v>
      </c>
      <c r="C845" s="160">
        <v>150721</v>
      </c>
      <c r="D845" s="161" t="s">
        <v>1635</v>
      </c>
      <c r="E845" s="162" t="s">
        <v>6415</v>
      </c>
      <c r="F845" s="161" t="s">
        <v>1558</v>
      </c>
      <c r="G845" s="161" t="s">
        <v>14</v>
      </c>
      <c r="H845" s="161" t="s">
        <v>1561</v>
      </c>
      <c r="I845" s="12"/>
      <c r="J845" s="13">
        <v>501396</v>
      </c>
      <c r="K845" s="2">
        <v>0</v>
      </c>
    </row>
    <row r="846" spans="1:11" ht="15" customHeight="1" x14ac:dyDescent="0.35">
      <c r="A846" s="160">
        <v>1307147</v>
      </c>
      <c r="B846" s="161" t="s">
        <v>3465</v>
      </c>
      <c r="C846" s="160">
        <v>150733</v>
      </c>
      <c r="D846" s="161" t="s">
        <v>1778</v>
      </c>
      <c r="E846" s="162" t="s">
        <v>6415</v>
      </c>
      <c r="F846" s="161" t="s">
        <v>1558</v>
      </c>
      <c r="G846" s="161" t="s">
        <v>370</v>
      </c>
      <c r="H846" s="161" t="s">
        <v>1561</v>
      </c>
      <c r="I846" s="12"/>
      <c r="J846" s="13">
        <v>501475</v>
      </c>
      <c r="K846" s="2">
        <v>0</v>
      </c>
    </row>
    <row r="847" spans="1:11" ht="15" customHeight="1" x14ac:dyDescent="0.35">
      <c r="A847" s="160">
        <v>1307272</v>
      </c>
      <c r="B847" s="161" t="s">
        <v>3466</v>
      </c>
      <c r="C847" s="160">
        <v>150733</v>
      </c>
      <c r="D847" s="161" t="s">
        <v>1778</v>
      </c>
      <c r="E847" s="162" t="s">
        <v>6415</v>
      </c>
      <c r="F847" s="161" t="s">
        <v>1558</v>
      </c>
      <c r="G847" s="161" t="s">
        <v>370</v>
      </c>
      <c r="H847" s="161" t="s">
        <v>1561</v>
      </c>
      <c r="I847" s="12"/>
      <c r="J847" s="13">
        <v>501505</v>
      </c>
      <c r="K847" s="2">
        <v>0</v>
      </c>
    </row>
    <row r="848" spans="1:11" ht="15" customHeight="1" x14ac:dyDescent="0.35">
      <c r="A848" s="160">
        <v>1307875</v>
      </c>
      <c r="B848" s="161" t="s">
        <v>3471</v>
      </c>
      <c r="C848" s="160">
        <v>150733</v>
      </c>
      <c r="D848" s="161" t="s">
        <v>1778</v>
      </c>
      <c r="E848" s="162" t="s">
        <v>6415</v>
      </c>
      <c r="F848" s="161" t="s">
        <v>1558</v>
      </c>
      <c r="G848" s="161" t="s">
        <v>370</v>
      </c>
      <c r="H848" s="161" t="s">
        <v>1561</v>
      </c>
      <c r="I848" s="12"/>
      <c r="J848" s="13">
        <v>501517</v>
      </c>
      <c r="K848" s="2">
        <v>0</v>
      </c>
    </row>
    <row r="849" spans="1:11" ht="15" customHeight="1" x14ac:dyDescent="0.35">
      <c r="A849" s="160">
        <v>1307615</v>
      </c>
      <c r="B849" s="161" t="s">
        <v>3468</v>
      </c>
      <c r="C849" s="160">
        <v>150733</v>
      </c>
      <c r="D849" s="161" t="s">
        <v>1778</v>
      </c>
      <c r="E849" s="162" t="s">
        <v>6415</v>
      </c>
      <c r="F849" s="161" t="s">
        <v>1558</v>
      </c>
      <c r="G849" s="161" t="s">
        <v>370</v>
      </c>
      <c r="H849" s="161" t="s">
        <v>1561</v>
      </c>
      <c r="I849" s="12"/>
      <c r="J849" s="13">
        <v>501530</v>
      </c>
      <c r="K849" s="2">
        <v>277</v>
      </c>
    </row>
    <row r="850" spans="1:11" ht="15" customHeight="1" x14ac:dyDescent="0.35">
      <c r="A850" s="160">
        <v>1307418</v>
      </c>
      <c r="B850" s="161" t="s">
        <v>3467</v>
      </c>
      <c r="C850" s="160">
        <v>150733</v>
      </c>
      <c r="D850" s="161" t="s">
        <v>1778</v>
      </c>
      <c r="E850" s="162" t="s">
        <v>6415</v>
      </c>
      <c r="F850" s="161" t="s">
        <v>1558</v>
      </c>
      <c r="G850" s="161" t="s">
        <v>370</v>
      </c>
      <c r="H850" s="161" t="s">
        <v>1561</v>
      </c>
      <c r="I850" s="12"/>
      <c r="J850" s="13">
        <v>501542</v>
      </c>
      <c r="K850" s="2">
        <v>427</v>
      </c>
    </row>
    <row r="851" spans="1:11" ht="15" customHeight="1" x14ac:dyDescent="0.35">
      <c r="A851" s="160">
        <v>1307907</v>
      </c>
      <c r="B851" s="161" t="s">
        <v>400</v>
      </c>
      <c r="C851" s="160">
        <v>150733</v>
      </c>
      <c r="D851" s="161" t="s">
        <v>1778</v>
      </c>
      <c r="E851" s="162" t="s">
        <v>6415</v>
      </c>
      <c r="F851" s="161" t="s">
        <v>1558</v>
      </c>
      <c r="G851" s="161" t="s">
        <v>370</v>
      </c>
      <c r="H851" s="161" t="s">
        <v>1561</v>
      </c>
      <c r="I851" s="12"/>
      <c r="J851" s="13">
        <v>501554</v>
      </c>
      <c r="K851" s="2">
        <v>0</v>
      </c>
    </row>
    <row r="852" spans="1:11" ht="15" customHeight="1" x14ac:dyDescent="0.35">
      <c r="A852" s="160">
        <v>1307656</v>
      </c>
      <c r="B852" s="161" t="s">
        <v>3469</v>
      </c>
      <c r="C852" s="160">
        <v>150733</v>
      </c>
      <c r="D852" s="161" t="s">
        <v>1778</v>
      </c>
      <c r="E852" s="162" t="s">
        <v>6415</v>
      </c>
      <c r="F852" s="161" t="s">
        <v>1558</v>
      </c>
      <c r="G852" s="161" t="s">
        <v>370</v>
      </c>
      <c r="H852" s="161" t="s">
        <v>1561</v>
      </c>
      <c r="I852" s="12"/>
      <c r="J852" s="13">
        <v>501669</v>
      </c>
      <c r="K852" s="2">
        <v>0</v>
      </c>
    </row>
    <row r="853" spans="1:11" ht="15" customHeight="1" x14ac:dyDescent="0.35">
      <c r="A853" s="160">
        <v>1307693</v>
      </c>
      <c r="B853" s="161" t="s">
        <v>3470</v>
      </c>
      <c r="C853" s="160">
        <v>150733</v>
      </c>
      <c r="D853" s="161" t="s">
        <v>1778</v>
      </c>
      <c r="E853" s="162" t="s">
        <v>6415</v>
      </c>
      <c r="F853" s="161" t="s">
        <v>1558</v>
      </c>
      <c r="G853" s="161" t="s">
        <v>370</v>
      </c>
      <c r="H853" s="161" t="s">
        <v>1561</v>
      </c>
      <c r="I853" s="12"/>
      <c r="J853" s="13">
        <v>501724</v>
      </c>
      <c r="K853" s="2">
        <v>0</v>
      </c>
    </row>
    <row r="854" spans="1:11" ht="15" customHeight="1" x14ac:dyDescent="0.35">
      <c r="A854" s="160">
        <v>1307487</v>
      </c>
      <c r="B854" s="161" t="s">
        <v>3475</v>
      </c>
      <c r="C854" s="160">
        <v>150745</v>
      </c>
      <c r="D854" s="161" t="s">
        <v>1779</v>
      </c>
      <c r="E854" s="162" t="s">
        <v>6415</v>
      </c>
      <c r="F854" s="161" t="s">
        <v>1558</v>
      </c>
      <c r="G854" s="161" t="s">
        <v>370</v>
      </c>
      <c r="H854" s="161" t="s">
        <v>1561</v>
      </c>
      <c r="I854" s="12"/>
      <c r="J854" s="13">
        <v>501748</v>
      </c>
      <c r="K854" s="2">
        <v>0</v>
      </c>
    </row>
    <row r="855" spans="1:11" ht="15" customHeight="1" x14ac:dyDescent="0.35">
      <c r="A855" s="160">
        <v>1307016</v>
      </c>
      <c r="B855" s="161" t="s">
        <v>3472</v>
      </c>
      <c r="C855" s="160">
        <v>150745</v>
      </c>
      <c r="D855" s="161" t="s">
        <v>1779</v>
      </c>
      <c r="E855" s="162" t="s">
        <v>6415</v>
      </c>
      <c r="F855" s="161" t="s">
        <v>1558</v>
      </c>
      <c r="G855" s="161" t="s">
        <v>370</v>
      </c>
      <c r="H855" s="161" t="s">
        <v>1561</v>
      </c>
      <c r="I855" s="12"/>
      <c r="J855" s="13">
        <v>501773</v>
      </c>
      <c r="K855" s="2">
        <v>0</v>
      </c>
    </row>
    <row r="856" spans="1:11" ht="15" customHeight="1" x14ac:dyDescent="0.35">
      <c r="A856" s="160">
        <v>1307839</v>
      </c>
      <c r="B856" s="161" t="s">
        <v>3478</v>
      </c>
      <c r="C856" s="160">
        <v>150745</v>
      </c>
      <c r="D856" s="161" t="s">
        <v>1779</v>
      </c>
      <c r="E856" s="162" t="s">
        <v>6415</v>
      </c>
      <c r="F856" s="161" t="s">
        <v>1558</v>
      </c>
      <c r="G856" s="161" t="s">
        <v>370</v>
      </c>
      <c r="H856" s="161" t="s">
        <v>1561</v>
      </c>
      <c r="I856" s="12"/>
      <c r="J856" s="13">
        <v>501803</v>
      </c>
      <c r="K856" s="2">
        <v>0</v>
      </c>
    </row>
    <row r="857" spans="1:11" ht="15" customHeight="1" x14ac:dyDescent="0.35">
      <c r="A857" s="160">
        <v>1307203</v>
      </c>
      <c r="B857" s="161" t="s">
        <v>3473</v>
      </c>
      <c r="C857" s="160">
        <v>150745</v>
      </c>
      <c r="D857" s="161" t="s">
        <v>1779</v>
      </c>
      <c r="E857" s="162" t="s">
        <v>6415</v>
      </c>
      <c r="F857" s="161" t="s">
        <v>1558</v>
      </c>
      <c r="G857" s="161" t="s">
        <v>370</v>
      </c>
      <c r="H857" s="161" t="s">
        <v>1561</v>
      </c>
      <c r="I857" s="12"/>
      <c r="J857" s="13">
        <v>501839</v>
      </c>
      <c r="K857" s="2">
        <v>0</v>
      </c>
    </row>
    <row r="858" spans="1:11" ht="15" customHeight="1" x14ac:dyDescent="0.35">
      <c r="A858" s="160">
        <v>1307287</v>
      </c>
      <c r="B858" s="161" t="s">
        <v>3474</v>
      </c>
      <c r="C858" s="160">
        <v>150745</v>
      </c>
      <c r="D858" s="161" t="s">
        <v>1779</v>
      </c>
      <c r="E858" s="162" t="s">
        <v>6415</v>
      </c>
      <c r="F858" s="161" t="s">
        <v>1558</v>
      </c>
      <c r="G858" s="161" t="s">
        <v>370</v>
      </c>
      <c r="H858" s="161" t="s">
        <v>1561</v>
      </c>
      <c r="I858" s="12"/>
      <c r="J858" s="13">
        <v>501840</v>
      </c>
      <c r="K858" s="2">
        <v>0</v>
      </c>
    </row>
    <row r="859" spans="1:11" ht="15" customHeight="1" x14ac:dyDescent="0.35">
      <c r="A859" s="160">
        <v>1307505</v>
      </c>
      <c r="B859" s="161" t="s">
        <v>3476</v>
      </c>
      <c r="C859" s="160">
        <v>150745</v>
      </c>
      <c r="D859" s="161" t="s">
        <v>1779</v>
      </c>
      <c r="E859" s="162" t="s">
        <v>6415</v>
      </c>
      <c r="F859" s="161" t="s">
        <v>1558</v>
      </c>
      <c r="G859" s="161" t="s">
        <v>370</v>
      </c>
      <c r="H859" s="161" t="s">
        <v>1561</v>
      </c>
      <c r="I859" s="12"/>
      <c r="J859" s="13">
        <v>501852</v>
      </c>
      <c r="K859" s="2">
        <v>0</v>
      </c>
    </row>
    <row r="860" spans="1:11" ht="15" customHeight="1" x14ac:dyDescent="0.35">
      <c r="A860" s="160">
        <v>1307664</v>
      </c>
      <c r="B860" s="161" t="s">
        <v>402</v>
      </c>
      <c r="C860" s="160">
        <v>150745</v>
      </c>
      <c r="D860" s="161" t="s">
        <v>1779</v>
      </c>
      <c r="E860" s="162" t="s">
        <v>6415</v>
      </c>
      <c r="F860" s="161" t="s">
        <v>1558</v>
      </c>
      <c r="G860" s="161" t="s">
        <v>370</v>
      </c>
      <c r="H860" s="161" t="s">
        <v>1561</v>
      </c>
      <c r="I860" s="12"/>
      <c r="J860" s="13">
        <v>501864</v>
      </c>
      <c r="K860" s="2">
        <v>0</v>
      </c>
    </row>
    <row r="861" spans="1:11" ht="15" customHeight="1" x14ac:dyDescent="0.35">
      <c r="A861" s="160">
        <v>1307941</v>
      </c>
      <c r="B861" s="161" t="s">
        <v>3479</v>
      </c>
      <c r="C861" s="160">
        <v>150745</v>
      </c>
      <c r="D861" s="161" t="s">
        <v>1779</v>
      </c>
      <c r="E861" s="162" t="s">
        <v>6415</v>
      </c>
      <c r="F861" s="161" t="s">
        <v>1558</v>
      </c>
      <c r="G861" s="161" t="s">
        <v>370</v>
      </c>
      <c r="H861" s="161" t="s">
        <v>1561</v>
      </c>
      <c r="I861" s="12"/>
      <c r="J861" s="13">
        <v>501876</v>
      </c>
      <c r="K861" s="2">
        <v>0</v>
      </c>
    </row>
    <row r="862" spans="1:11" ht="15" customHeight="1" x14ac:dyDescent="0.35">
      <c r="A862" s="160">
        <v>1307248</v>
      </c>
      <c r="B862" s="161" t="s">
        <v>401</v>
      </c>
      <c r="C862" s="160">
        <v>150745</v>
      </c>
      <c r="D862" s="161" t="s">
        <v>1779</v>
      </c>
      <c r="E862" s="162" t="s">
        <v>6415</v>
      </c>
      <c r="F862" s="161" t="s">
        <v>1558</v>
      </c>
      <c r="G862" s="161" t="s">
        <v>370</v>
      </c>
      <c r="H862" s="161" t="s">
        <v>1561</v>
      </c>
      <c r="I862" s="12"/>
      <c r="J862" s="13">
        <v>501888</v>
      </c>
      <c r="K862" s="2">
        <v>0</v>
      </c>
    </row>
    <row r="863" spans="1:11" ht="15" customHeight="1" x14ac:dyDescent="0.35">
      <c r="A863" s="160">
        <v>1307824</v>
      </c>
      <c r="B863" s="161" t="s">
        <v>3477</v>
      </c>
      <c r="C863" s="160">
        <v>150745</v>
      </c>
      <c r="D863" s="161" t="s">
        <v>1779</v>
      </c>
      <c r="E863" s="162" t="s">
        <v>6415</v>
      </c>
      <c r="F863" s="161" t="s">
        <v>1558</v>
      </c>
      <c r="G863" s="161" t="s">
        <v>370</v>
      </c>
      <c r="H863" s="161" t="s">
        <v>1561</v>
      </c>
      <c r="I863" s="12"/>
      <c r="J863" s="13">
        <v>501943</v>
      </c>
      <c r="K863" s="2">
        <v>0</v>
      </c>
    </row>
    <row r="864" spans="1:11" ht="15" customHeight="1" x14ac:dyDescent="0.35">
      <c r="A864" s="160">
        <v>1308004</v>
      </c>
      <c r="B864" s="161" t="s">
        <v>3480</v>
      </c>
      <c r="C864" s="160">
        <v>150757</v>
      </c>
      <c r="D864" s="161" t="s">
        <v>360</v>
      </c>
      <c r="E864" s="162" t="s">
        <v>6415</v>
      </c>
      <c r="F864" s="161" t="s">
        <v>1558</v>
      </c>
      <c r="G864" s="161" t="s">
        <v>8</v>
      </c>
      <c r="H864" s="161" t="s">
        <v>1561</v>
      </c>
      <c r="I864" s="12"/>
      <c r="J864" s="13">
        <v>502005</v>
      </c>
      <c r="K864" s="2">
        <v>0</v>
      </c>
    </row>
    <row r="865" spans="1:11" ht="15" customHeight="1" x14ac:dyDescent="0.35">
      <c r="A865" s="160">
        <v>1308693</v>
      </c>
      <c r="B865" s="161" t="s">
        <v>361</v>
      </c>
      <c r="C865" s="160">
        <v>150757</v>
      </c>
      <c r="D865" s="161" t="s">
        <v>360</v>
      </c>
      <c r="E865" s="162" t="s">
        <v>6415</v>
      </c>
      <c r="F865" s="161" t="s">
        <v>1558</v>
      </c>
      <c r="G865" s="161" t="s">
        <v>8</v>
      </c>
      <c r="H865" s="161" t="s">
        <v>1561</v>
      </c>
      <c r="I865" s="12"/>
      <c r="J865" s="13">
        <v>502017</v>
      </c>
      <c r="K865" s="2">
        <v>0</v>
      </c>
    </row>
    <row r="866" spans="1:11" ht="15" customHeight="1" x14ac:dyDescent="0.35">
      <c r="A866" s="160">
        <v>1308987</v>
      </c>
      <c r="B866" s="161" t="s">
        <v>3481</v>
      </c>
      <c r="C866" s="160">
        <v>150757</v>
      </c>
      <c r="D866" s="161" t="s">
        <v>360</v>
      </c>
      <c r="E866" s="162" t="s">
        <v>6415</v>
      </c>
      <c r="F866" s="161" t="s">
        <v>1558</v>
      </c>
      <c r="G866" s="161" t="s">
        <v>8</v>
      </c>
      <c r="H866" s="161" t="s">
        <v>1561</v>
      </c>
      <c r="I866" s="12"/>
      <c r="J866" s="13">
        <v>502042</v>
      </c>
      <c r="K866" s="2">
        <v>0</v>
      </c>
    </row>
    <row r="867" spans="1:11" ht="15" customHeight="1" x14ac:dyDescent="0.35">
      <c r="A867" s="160">
        <v>1309001</v>
      </c>
      <c r="B867" s="161" t="s">
        <v>3482</v>
      </c>
      <c r="C867" s="160">
        <v>150769</v>
      </c>
      <c r="D867" s="161" t="s">
        <v>412</v>
      </c>
      <c r="E867" s="162" t="s">
        <v>6415</v>
      </c>
      <c r="F867" s="161" t="s">
        <v>1558</v>
      </c>
      <c r="G867" s="161" t="s">
        <v>370</v>
      </c>
      <c r="H867" s="161" t="s">
        <v>1561</v>
      </c>
      <c r="I867" s="12"/>
      <c r="J867" s="13">
        <v>502080</v>
      </c>
      <c r="K867" s="2">
        <v>0</v>
      </c>
    </row>
    <row r="868" spans="1:11" ht="15" customHeight="1" x14ac:dyDescent="0.35">
      <c r="A868" s="160">
        <v>1309009</v>
      </c>
      <c r="B868" s="161" t="s">
        <v>3483</v>
      </c>
      <c r="C868" s="160">
        <v>150769</v>
      </c>
      <c r="D868" s="161" t="s">
        <v>412</v>
      </c>
      <c r="E868" s="162" t="s">
        <v>6415</v>
      </c>
      <c r="F868" s="161" t="s">
        <v>1558</v>
      </c>
      <c r="G868" s="161" t="s">
        <v>370</v>
      </c>
      <c r="H868" s="161" t="s">
        <v>1561</v>
      </c>
      <c r="I868" s="12"/>
      <c r="J868" s="13">
        <v>502108</v>
      </c>
      <c r="K868" s="2">
        <v>0</v>
      </c>
    </row>
    <row r="869" spans="1:11" ht="15" customHeight="1" x14ac:dyDescent="0.35">
      <c r="A869" s="160">
        <v>1309011</v>
      </c>
      <c r="B869" s="161" t="s">
        <v>3484</v>
      </c>
      <c r="C869" s="160">
        <v>150769</v>
      </c>
      <c r="D869" s="161" t="s">
        <v>412</v>
      </c>
      <c r="E869" s="162" t="s">
        <v>6415</v>
      </c>
      <c r="F869" s="161" t="s">
        <v>1558</v>
      </c>
      <c r="G869" s="161" t="s">
        <v>370</v>
      </c>
      <c r="H869" s="161" t="s">
        <v>1561</v>
      </c>
      <c r="I869" s="12"/>
      <c r="J869" s="13">
        <v>502121</v>
      </c>
      <c r="K869" s="2">
        <v>0</v>
      </c>
    </row>
    <row r="870" spans="1:11" ht="15" customHeight="1" x14ac:dyDescent="0.35">
      <c r="A870" s="160">
        <v>1309093</v>
      </c>
      <c r="B870" s="161" t="s">
        <v>414</v>
      </c>
      <c r="C870" s="160">
        <v>150769</v>
      </c>
      <c r="D870" s="161" t="s">
        <v>412</v>
      </c>
      <c r="E870" s="162" t="s">
        <v>6415</v>
      </c>
      <c r="F870" s="161" t="s">
        <v>1558</v>
      </c>
      <c r="G870" s="161" t="s">
        <v>370</v>
      </c>
      <c r="H870" s="161" t="s">
        <v>1561</v>
      </c>
      <c r="I870" s="12"/>
      <c r="J870" s="13">
        <v>502133</v>
      </c>
      <c r="K870" s="2">
        <v>0</v>
      </c>
    </row>
    <row r="871" spans="1:11" ht="15" customHeight="1" x14ac:dyDescent="0.35">
      <c r="A871" s="160">
        <v>1309013</v>
      </c>
      <c r="B871" s="161" t="s">
        <v>413</v>
      </c>
      <c r="C871" s="160">
        <v>150769</v>
      </c>
      <c r="D871" s="161" t="s">
        <v>412</v>
      </c>
      <c r="E871" s="162" t="s">
        <v>6415</v>
      </c>
      <c r="F871" s="161" t="s">
        <v>1558</v>
      </c>
      <c r="G871" s="161" t="s">
        <v>370</v>
      </c>
      <c r="H871" s="161" t="s">
        <v>1561</v>
      </c>
      <c r="I871" s="12"/>
      <c r="J871" s="13">
        <v>502182</v>
      </c>
      <c r="K871" s="2">
        <v>0</v>
      </c>
    </row>
    <row r="872" spans="1:11" ht="15" customHeight="1" x14ac:dyDescent="0.35">
      <c r="A872" s="160">
        <v>1310008</v>
      </c>
      <c r="B872" s="161" t="s">
        <v>3485</v>
      </c>
      <c r="C872" s="160">
        <v>150770</v>
      </c>
      <c r="D872" s="161" t="s">
        <v>1804</v>
      </c>
      <c r="E872" s="162" t="s">
        <v>6415</v>
      </c>
      <c r="F872" s="161" t="s">
        <v>1558</v>
      </c>
      <c r="G872" s="161" t="s">
        <v>370</v>
      </c>
      <c r="H872" s="161" t="s">
        <v>1561</v>
      </c>
      <c r="I872" s="12"/>
      <c r="J872" s="13">
        <v>502261</v>
      </c>
      <c r="K872" s="2">
        <v>0</v>
      </c>
    </row>
    <row r="873" spans="1:11" ht="15" customHeight="1" x14ac:dyDescent="0.35">
      <c r="A873" s="160">
        <v>1310011</v>
      </c>
      <c r="B873" s="161" t="s">
        <v>3486</v>
      </c>
      <c r="C873" s="160">
        <v>150770</v>
      </c>
      <c r="D873" s="161" t="s">
        <v>1804</v>
      </c>
      <c r="E873" s="162" t="s">
        <v>6415</v>
      </c>
      <c r="F873" s="161" t="s">
        <v>1558</v>
      </c>
      <c r="G873" s="161" t="s">
        <v>370</v>
      </c>
      <c r="H873" s="161" t="s">
        <v>1561</v>
      </c>
      <c r="I873" s="12"/>
      <c r="J873" s="13">
        <v>502273</v>
      </c>
      <c r="K873" s="2">
        <v>0</v>
      </c>
    </row>
    <row r="874" spans="1:11" ht="15" customHeight="1" x14ac:dyDescent="0.35">
      <c r="A874" s="160">
        <v>1310041</v>
      </c>
      <c r="B874" s="161" t="s">
        <v>418</v>
      </c>
      <c r="C874" s="160">
        <v>150770</v>
      </c>
      <c r="D874" s="161" t="s">
        <v>1804</v>
      </c>
      <c r="E874" s="162" t="s">
        <v>6415</v>
      </c>
      <c r="F874" s="161" t="s">
        <v>1558</v>
      </c>
      <c r="G874" s="161" t="s">
        <v>370</v>
      </c>
      <c r="H874" s="161" t="s">
        <v>1561</v>
      </c>
      <c r="I874" s="12"/>
      <c r="J874" s="13">
        <v>502339</v>
      </c>
      <c r="K874" s="2">
        <v>0</v>
      </c>
    </row>
    <row r="875" spans="1:11" ht="15" customHeight="1" x14ac:dyDescent="0.35">
      <c r="A875" s="160">
        <v>1310007</v>
      </c>
      <c r="B875" s="161" t="s">
        <v>3488</v>
      </c>
      <c r="C875" s="160">
        <v>150782</v>
      </c>
      <c r="D875" s="161" t="s">
        <v>1807</v>
      </c>
      <c r="E875" s="162" t="s">
        <v>6415</v>
      </c>
      <c r="F875" s="161" t="s">
        <v>1558</v>
      </c>
      <c r="G875" s="161" t="s">
        <v>370</v>
      </c>
      <c r="H875" s="161" t="s">
        <v>1561</v>
      </c>
      <c r="I875" s="12"/>
      <c r="J875" s="13">
        <v>502340</v>
      </c>
      <c r="K875" s="2">
        <v>0</v>
      </c>
    </row>
    <row r="876" spans="1:11" ht="15" customHeight="1" x14ac:dyDescent="0.35">
      <c r="A876" s="160">
        <v>1310115</v>
      </c>
      <c r="B876" s="161" t="s">
        <v>421</v>
      </c>
      <c r="C876" s="160">
        <v>150782</v>
      </c>
      <c r="D876" s="161" t="s">
        <v>1807</v>
      </c>
      <c r="E876" s="162" t="s">
        <v>6415</v>
      </c>
      <c r="F876" s="161" t="s">
        <v>1558</v>
      </c>
      <c r="G876" s="161" t="s">
        <v>370</v>
      </c>
      <c r="H876" s="161" t="s">
        <v>1561</v>
      </c>
      <c r="I876" s="12"/>
      <c r="J876" s="13">
        <v>502376</v>
      </c>
      <c r="K876" s="2">
        <v>0</v>
      </c>
    </row>
    <row r="877" spans="1:11" ht="15" customHeight="1" x14ac:dyDescent="0.35">
      <c r="A877" s="160">
        <v>1310006</v>
      </c>
      <c r="B877" s="161" t="s">
        <v>3487</v>
      </c>
      <c r="C877" s="160">
        <v>150782</v>
      </c>
      <c r="D877" s="161" t="s">
        <v>1807</v>
      </c>
      <c r="E877" s="162" t="s">
        <v>6415</v>
      </c>
      <c r="F877" s="161" t="s">
        <v>1558</v>
      </c>
      <c r="G877" s="161" t="s">
        <v>370</v>
      </c>
      <c r="H877" s="161" t="s">
        <v>1561</v>
      </c>
      <c r="I877" s="12"/>
      <c r="J877" s="13">
        <v>502420</v>
      </c>
      <c r="K877" s="2">
        <v>0</v>
      </c>
    </row>
    <row r="878" spans="1:11" ht="15" customHeight="1" x14ac:dyDescent="0.35">
      <c r="A878" s="160">
        <v>312323</v>
      </c>
      <c r="B878" s="161" t="s">
        <v>1697</v>
      </c>
      <c r="C878" s="160">
        <v>150800</v>
      </c>
      <c r="D878" s="161" t="s">
        <v>1696</v>
      </c>
      <c r="E878" s="162" t="s">
        <v>6415</v>
      </c>
      <c r="F878" s="161" t="s">
        <v>1558</v>
      </c>
      <c r="G878" s="161" t="s">
        <v>14</v>
      </c>
      <c r="H878" s="161" t="s">
        <v>1561</v>
      </c>
      <c r="I878" s="12"/>
      <c r="J878" s="13">
        <v>502534</v>
      </c>
      <c r="K878" s="2">
        <v>0</v>
      </c>
    </row>
    <row r="879" spans="1:11" ht="15" customHeight="1" x14ac:dyDescent="0.35">
      <c r="A879" s="160">
        <v>312160</v>
      </c>
      <c r="B879" s="161" t="s">
        <v>3491</v>
      </c>
      <c r="C879" s="160">
        <v>150800</v>
      </c>
      <c r="D879" s="161" t="s">
        <v>1696</v>
      </c>
      <c r="E879" s="162" t="s">
        <v>6415</v>
      </c>
      <c r="F879" s="161" t="s">
        <v>1558</v>
      </c>
      <c r="G879" s="161" t="s">
        <v>14</v>
      </c>
      <c r="H879" s="161" t="s">
        <v>1561</v>
      </c>
      <c r="I879" s="12"/>
      <c r="J879" s="13">
        <v>502558</v>
      </c>
      <c r="K879" s="2">
        <v>0</v>
      </c>
    </row>
    <row r="880" spans="1:11" ht="15" customHeight="1" x14ac:dyDescent="0.35">
      <c r="A880" s="160">
        <v>312277</v>
      </c>
      <c r="B880" s="161" t="s">
        <v>3492</v>
      </c>
      <c r="C880" s="160">
        <v>150800</v>
      </c>
      <c r="D880" s="161" t="s">
        <v>1696</v>
      </c>
      <c r="E880" s="162" t="s">
        <v>6415</v>
      </c>
      <c r="F880" s="161" t="s">
        <v>1558</v>
      </c>
      <c r="G880" s="161" t="s">
        <v>14</v>
      </c>
      <c r="H880" s="161" t="s">
        <v>1561</v>
      </c>
      <c r="I880" s="12"/>
      <c r="J880" s="13">
        <v>502583</v>
      </c>
      <c r="K880" s="2">
        <v>0</v>
      </c>
    </row>
    <row r="881" spans="1:11" ht="15" customHeight="1" x14ac:dyDescent="0.35">
      <c r="A881" s="160">
        <v>312002</v>
      </c>
      <c r="B881" s="161" t="s">
        <v>3489</v>
      </c>
      <c r="C881" s="160">
        <v>150800</v>
      </c>
      <c r="D881" s="161" t="s">
        <v>1696</v>
      </c>
      <c r="E881" s="162" t="s">
        <v>6415</v>
      </c>
      <c r="F881" s="161" t="s">
        <v>1558</v>
      </c>
      <c r="G881" s="161" t="s">
        <v>14</v>
      </c>
      <c r="H881" s="161" t="s">
        <v>1561</v>
      </c>
      <c r="I881" s="12"/>
      <c r="J881" s="13">
        <v>502613</v>
      </c>
      <c r="K881" s="2">
        <v>0</v>
      </c>
    </row>
    <row r="882" spans="1:11" ht="15" customHeight="1" x14ac:dyDescent="0.35">
      <c r="A882" s="160">
        <v>312155</v>
      </c>
      <c r="B882" s="161" t="s">
        <v>3490</v>
      </c>
      <c r="C882" s="160">
        <v>150800</v>
      </c>
      <c r="D882" s="161" t="s">
        <v>1696</v>
      </c>
      <c r="E882" s="162" t="s">
        <v>6415</v>
      </c>
      <c r="F882" s="161" t="s">
        <v>1558</v>
      </c>
      <c r="G882" s="161" t="s">
        <v>14</v>
      </c>
      <c r="H882" s="161" t="s">
        <v>1561</v>
      </c>
      <c r="I882" s="12"/>
      <c r="J882" s="13">
        <v>502625</v>
      </c>
      <c r="K882" s="2">
        <v>0</v>
      </c>
    </row>
    <row r="883" spans="1:11" ht="15" customHeight="1" x14ac:dyDescent="0.35">
      <c r="A883" s="160">
        <v>312851</v>
      </c>
      <c r="B883" s="161" t="s">
        <v>128</v>
      </c>
      <c r="C883" s="160">
        <v>150800</v>
      </c>
      <c r="D883" s="161" t="s">
        <v>1696</v>
      </c>
      <c r="E883" s="162" t="s">
        <v>6415</v>
      </c>
      <c r="F883" s="161" t="s">
        <v>1558</v>
      </c>
      <c r="G883" s="161" t="s">
        <v>14</v>
      </c>
      <c r="H883" s="161" t="s">
        <v>1561</v>
      </c>
      <c r="I883" s="12"/>
      <c r="J883" s="13">
        <v>502637</v>
      </c>
      <c r="K883" s="2">
        <v>0</v>
      </c>
    </row>
    <row r="884" spans="1:11" ht="15" customHeight="1" x14ac:dyDescent="0.35">
      <c r="A884" s="160">
        <v>308284</v>
      </c>
      <c r="B884" s="161" t="s">
        <v>3494</v>
      </c>
      <c r="C884" s="160">
        <v>150812</v>
      </c>
      <c r="D884" s="161" t="s">
        <v>1672</v>
      </c>
      <c r="E884" s="162" t="s">
        <v>6415</v>
      </c>
      <c r="F884" s="161" t="s">
        <v>1558</v>
      </c>
      <c r="G884" s="161" t="s">
        <v>14</v>
      </c>
      <c r="H884" s="161" t="s">
        <v>1561</v>
      </c>
      <c r="I884" s="12"/>
      <c r="J884" s="13">
        <v>502649</v>
      </c>
      <c r="K884" s="2">
        <v>0</v>
      </c>
    </row>
    <row r="885" spans="1:11" ht="15" customHeight="1" x14ac:dyDescent="0.35">
      <c r="A885" s="160">
        <v>308410</v>
      </c>
      <c r="B885" s="161" t="s">
        <v>3495</v>
      </c>
      <c r="C885" s="160">
        <v>150812</v>
      </c>
      <c r="D885" s="161" t="s">
        <v>1672</v>
      </c>
      <c r="E885" s="162" t="s">
        <v>6415</v>
      </c>
      <c r="F885" s="161" t="s">
        <v>1558</v>
      </c>
      <c r="G885" s="161" t="s">
        <v>14</v>
      </c>
      <c r="H885" s="161" t="s">
        <v>1561</v>
      </c>
      <c r="I885" s="12"/>
      <c r="J885" s="13">
        <v>502674</v>
      </c>
      <c r="K885" s="2">
        <v>0</v>
      </c>
    </row>
    <row r="886" spans="1:11" ht="15" customHeight="1" x14ac:dyDescent="0.35">
      <c r="A886" s="160">
        <v>308004</v>
      </c>
      <c r="B886" s="161" t="s">
        <v>3493</v>
      </c>
      <c r="C886" s="160">
        <v>150812</v>
      </c>
      <c r="D886" s="161" t="s">
        <v>1672</v>
      </c>
      <c r="E886" s="162" t="s">
        <v>6415</v>
      </c>
      <c r="F886" s="161" t="s">
        <v>1558</v>
      </c>
      <c r="G886" s="161" t="s">
        <v>14</v>
      </c>
      <c r="H886" s="161" t="s">
        <v>1561</v>
      </c>
      <c r="I886" s="12"/>
      <c r="J886" s="13">
        <v>502716</v>
      </c>
      <c r="K886" s="2">
        <v>0</v>
      </c>
    </row>
    <row r="887" spans="1:11" ht="15" customHeight="1" x14ac:dyDescent="0.35">
      <c r="A887" s="160">
        <v>308408</v>
      </c>
      <c r="B887" s="161" t="s">
        <v>133</v>
      </c>
      <c r="C887" s="160">
        <v>150812</v>
      </c>
      <c r="D887" s="161" t="s">
        <v>1672</v>
      </c>
      <c r="E887" s="162" t="s">
        <v>6415</v>
      </c>
      <c r="F887" s="161" t="s">
        <v>1558</v>
      </c>
      <c r="G887" s="161" t="s">
        <v>14</v>
      </c>
      <c r="H887" s="161" t="s">
        <v>1561</v>
      </c>
      <c r="I887" s="12"/>
      <c r="J887" s="13">
        <v>502741</v>
      </c>
      <c r="K887" s="2">
        <v>0</v>
      </c>
    </row>
    <row r="888" spans="1:11" ht="15" customHeight="1" x14ac:dyDescent="0.35">
      <c r="A888" s="160">
        <v>1307502</v>
      </c>
      <c r="B888" s="161" t="s">
        <v>397</v>
      </c>
      <c r="C888" s="160">
        <v>150824</v>
      </c>
      <c r="D888" s="161" t="s">
        <v>1777</v>
      </c>
      <c r="E888" s="162" t="s">
        <v>6415</v>
      </c>
      <c r="F888" s="161" t="s">
        <v>1558</v>
      </c>
      <c r="G888" s="161" t="s">
        <v>370</v>
      </c>
      <c r="H888" s="161" t="s">
        <v>1561</v>
      </c>
      <c r="I888" s="12"/>
      <c r="J888" s="13">
        <v>502753</v>
      </c>
      <c r="K888" s="2">
        <v>0</v>
      </c>
    </row>
    <row r="889" spans="1:11" ht="15" customHeight="1" x14ac:dyDescent="0.35">
      <c r="A889" s="160">
        <v>1307102</v>
      </c>
      <c r="B889" s="161" t="s">
        <v>3497</v>
      </c>
      <c r="C889" s="160">
        <v>150824</v>
      </c>
      <c r="D889" s="161" t="s">
        <v>1777</v>
      </c>
      <c r="E889" s="162" t="s">
        <v>6415</v>
      </c>
      <c r="F889" s="161" t="s">
        <v>1558</v>
      </c>
      <c r="G889" s="161" t="s">
        <v>370</v>
      </c>
      <c r="H889" s="161" t="s">
        <v>1561</v>
      </c>
      <c r="I889" s="12"/>
      <c r="J889" s="13">
        <v>502777</v>
      </c>
      <c r="K889" s="2">
        <v>0</v>
      </c>
    </row>
    <row r="890" spans="1:11" ht="15" customHeight="1" x14ac:dyDescent="0.35">
      <c r="A890" s="160">
        <v>1307713</v>
      </c>
      <c r="B890" s="161" t="s">
        <v>3501</v>
      </c>
      <c r="C890" s="160">
        <v>150824</v>
      </c>
      <c r="D890" s="161" t="s">
        <v>1777</v>
      </c>
      <c r="E890" s="162" t="s">
        <v>6415</v>
      </c>
      <c r="F890" s="161" t="s">
        <v>1558</v>
      </c>
      <c r="G890" s="161" t="s">
        <v>370</v>
      </c>
      <c r="H890" s="161" t="s">
        <v>1561</v>
      </c>
      <c r="I890" s="12"/>
      <c r="J890" s="13">
        <v>502832</v>
      </c>
      <c r="K890" s="2">
        <v>0</v>
      </c>
    </row>
    <row r="891" spans="1:11" ht="15" customHeight="1" x14ac:dyDescent="0.35">
      <c r="A891" s="160">
        <v>1307092</v>
      </c>
      <c r="B891" s="161" t="s">
        <v>3496</v>
      </c>
      <c r="C891" s="160">
        <v>150824</v>
      </c>
      <c r="D891" s="161" t="s">
        <v>1777</v>
      </c>
      <c r="E891" s="162" t="s">
        <v>6415</v>
      </c>
      <c r="F891" s="161" t="s">
        <v>1558</v>
      </c>
      <c r="G891" s="161" t="s">
        <v>370</v>
      </c>
      <c r="H891" s="161" t="s">
        <v>1561</v>
      </c>
      <c r="I891" s="12"/>
      <c r="J891" s="13">
        <v>502856</v>
      </c>
      <c r="K891" s="2">
        <v>0</v>
      </c>
    </row>
    <row r="892" spans="1:11" ht="15" customHeight="1" x14ac:dyDescent="0.35">
      <c r="A892" s="160">
        <v>1307556</v>
      </c>
      <c r="B892" s="161" t="s">
        <v>3500</v>
      </c>
      <c r="C892" s="160">
        <v>150824</v>
      </c>
      <c r="D892" s="161" t="s">
        <v>1777</v>
      </c>
      <c r="E892" s="162" t="s">
        <v>6415</v>
      </c>
      <c r="F892" s="161" t="s">
        <v>1558</v>
      </c>
      <c r="G892" s="161" t="s">
        <v>370</v>
      </c>
      <c r="H892" s="161" t="s">
        <v>1561</v>
      </c>
      <c r="I892" s="12"/>
      <c r="J892" s="13">
        <v>502870</v>
      </c>
      <c r="K892" s="2">
        <v>0</v>
      </c>
    </row>
    <row r="893" spans="1:11" ht="15" customHeight="1" x14ac:dyDescent="0.35">
      <c r="A893" s="160">
        <v>1307940</v>
      </c>
      <c r="B893" s="161" t="s">
        <v>3503</v>
      </c>
      <c r="C893" s="160">
        <v>150824</v>
      </c>
      <c r="D893" s="161" t="s">
        <v>1777</v>
      </c>
      <c r="E893" s="162" t="s">
        <v>6415</v>
      </c>
      <c r="F893" s="161" t="s">
        <v>1558</v>
      </c>
      <c r="G893" s="161" t="s">
        <v>370</v>
      </c>
      <c r="H893" s="161" t="s">
        <v>1561</v>
      </c>
      <c r="I893" s="12"/>
      <c r="J893" s="13">
        <v>502881</v>
      </c>
      <c r="K893" s="2">
        <v>0</v>
      </c>
    </row>
    <row r="894" spans="1:11" ht="15" customHeight="1" x14ac:dyDescent="0.35">
      <c r="A894" s="160">
        <v>1307211</v>
      </c>
      <c r="B894" s="161" t="s">
        <v>3499</v>
      </c>
      <c r="C894" s="160">
        <v>150824</v>
      </c>
      <c r="D894" s="161" t="s">
        <v>1777</v>
      </c>
      <c r="E894" s="162" t="s">
        <v>6415</v>
      </c>
      <c r="F894" s="161" t="s">
        <v>1558</v>
      </c>
      <c r="G894" s="161" t="s">
        <v>370</v>
      </c>
      <c r="H894" s="161" t="s">
        <v>1561</v>
      </c>
      <c r="I894" s="12"/>
      <c r="J894" s="13">
        <v>502900</v>
      </c>
      <c r="K894" s="2">
        <v>0</v>
      </c>
    </row>
    <row r="895" spans="1:11" ht="15" customHeight="1" x14ac:dyDescent="0.35">
      <c r="A895" s="160">
        <v>1307207</v>
      </c>
      <c r="B895" s="161" t="s">
        <v>3498</v>
      </c>
      <c r="C895" s="160">
        <v>150824</v>
      </c>
      <c r="D895" s="161" t="s">
        <v>1777</v>
      </c>
      <c r="E895" s="162" t="s">
        <v>6415</v>
      </c>
      <c r="F895" s="161" t="s">
        <v>1558</v>
      </c>
      <c r="G895" s="161" t="s">
        <v>370</v>
      </c>
      <c r="H895" s="161" t="s">
        <v>1561</v>
      </c>
      <c r="I895" s="12"/>
      <c r="J895" s="13">
        <v>502911</v>
      </c>
      <c r="K895" s="2">
        <v>0</v>
      </c>
    </row>
    <row r="896" spans="1:11" ht="15" customHeight="1" x14ac:dyDescent="0.35">
      <c r="A896" s="160">
        <v>1307821</v>
      </c>
      <c r="B896" s="161" t="s">
        <v>3502</v>
      </c>
      <c r="C896" s="160">
        <v>150824</v>
      </c>
      <c r="D896" s="161" t="s">
        <v>1777</v>
      </c>
      <c r="E896" s="162" t="s">
        <v>6415</v>
      </c>
      <c r="F896" s="161" t="s">
        <v>1558</v>
      </c>
      <c r="G896" s="161" t="s">
        <v>370</v>
      </c>
      <c r="H896" s="161" t="s">
        <v>1561</v>
      </c>
      <c r="I896" s="12"/>
      <c r="J896" s="13">
        <v>502923</v>
      </c>
      <c r="K896" s="2">
        <v>0</v>
      </c>
    </row>
    <row r="897" spans="1:11" ht="15" customHeight="1" x14ac:dyDescent="0.35">
      <c r="A897" s="160">
        <v>1307150</v>
      </c>
      <c r="B897" s="161" t="s">
        <v>398</v>
      </c>
      <c r="C897" s="160">
        <v>150824</v>
      </c>
      <c r="D897" s="161" t="s">
        <v>1777</v>
      </c>
      <c r="E897" s="162" t="s">
        <v>6415</v>
      </c>
      <c r="F897" s="161" t="s">
        <v>1558</v>
      </c>
      <c r="G897" s="161" t="s">
        <v>370</v>
      </c>
      <c r="H897" s="161" t="s">
        <v>1561</v>
      </c>
      <c r="I897" s="12"/>
      <c r="J897" s="13">
        <v>502935</v>
      </c>
      <c r="K897" s="2">
        <v>0</v>
      </c>
    </row>
    <row r="898" spans="1:11" ht="15" customHeight="1" x14ac:dyDescent="0.35">
      <c r="A898" s="160">
        <v>1307787</v>
      </c>
      <c r="B898" s="161" t="s">
        <v>399</v>
      </c>
      <c r="C898" s="160">
        <v>150836</v>
      </c>
      <c r="D898" s="161" t="s">
        <v>1776</v>
      </c>
      <c r="E898" s="162" t="s">
        <v>6415</v>
      </c>
      <c r="F898" s="161" t="s">
        <v>1558</v>
      </c>
      <c r="G898" s="161" t="s">
        <v>370</v>
      </c>
      <c r="H898" s="161" t="s">
        <v>1561</v>
      </c>
      <c r="I898" s="12"/>
      <c r="J898" s="13">
        <v>502972</v>
      </c>
      <c r="K898" s="2">
        <v>0</v>
      </c>
    </row>
    <row r="899" spans="1:11" ht="15" customHeight="1" x14ac:dyDescent="0.35">
      <c r="A899" s="160">
        <v>1307595</v>
      </c>
      <c r="B899" s="161" t="s">
        <v>3510</v>
      </c>
      <c r="C899" s="160">
        <v>150836</v>
      </c>
      <c r="D899" s="161" t="s">
        <v>1776</v>
      </c>
      <c r="E899" s="162" t="s">
        <v>6415</v>
      </c>
      <c r="F899" s="161" t="s">
        <v>1558</v>
      </c>
      <c r="G899" s="161" t="s">
        <v>370</v>
      </c>
      <c r="H899" s="161" t="s">
        <v>1561</v>
      </c>
      <c r="I899" s="12"/>
      <c r="J899" s="13">
        <v>503010</v>
      </c>
      <c r="K899" s="2">
        <v>0</v>
      </c>
    </row>
    <row r="900" spans="1:11" ht="15" customHeight="1" x14ac:dyDescent="0.35">
      <c r="A900" s="160">
        <v>1307462</v>
      </c>
      <c r="B900" s="161" t="s">
        <v>3506</v>
      </c>
      <c r="C900" s="160">
        <v>150836</v>
      </c>
      <c r="D900" s="161" t="s">
        <v>1776</v>
      </c>
      <c r="E900" s="162" t="s">
        <v>6415</v>
      </c>
      <c r="F900" s="161" t="s">
        <v>1558</v>
      </c>
      <c r="G900" s="161" t="s">
        <v>370</v>
      </c>
      <c r="H900" s="161" t="s">
        <v>1561</v>
      </c>
      <c r="I900" s="12"/>
      <c r="J900" s="13">
        <v>503034</v>
      </c>
      <c r="K900" s="2">
        <v>0</v>
      </c>
    </row>
    <row r="901" spans="1:11" ht="15" customHeight="1" x14ac:dyDescent="0.35">
      <c r="A901" s="160">
        <v>1307625</v>
      </c>
      <c r="B901" s="161" t="s">
        <v>3511</v>
      </c>
      <c r="C901" s="160">
        <v>150836</v>
      </c>
      <c r="D901" s="161" t="s">
        <v>1776</v>
      </c>
      <c r="E901" s="162" t="s">
        <v>6415</v>
      </c>
      <c r="F901" s="161" t="s">
        <v>1558</v>
      </c>
      <c r="G901" s="161" t="s">
        <v>370</v>
      </c>
      <c r="H901" s="161" t="s">
        <v>1561</v>
      </c>
      <c r="I901" s="12"/>
      <c r="J901" s="13">
        <v>503046</v>
      </c>
      <c r="K901" s="2">
        <v>0</v>
      </c>
    </row>
    <row r="902" spans="1:11" ht="15" customHeight="1" x14ac:dyDescent="0.35">
      <c r="A902" s="160">
        <v>1307696</v>
      </c>
      <c r="B902" s="161" t="s">
        <v>3512</v>
      </c>
      <c r="C902" s="160">
        <v>150836</v>
      </c>
      <c r="D902" s="161" t="s">
        <v>1776</v>
      </c>
      <c r="E902" s="162" t="s">
        <v>6415</v>
      </c>
      <c r="F902" s="161" t="s">
        <v>1558</v>
      </c>
      <c r="G902" s="161" t="s">
        <v>370</v>
      </c>
      <c r="H902" s="161" t="s">
        <v>1561</v>
      </c>
      <c r="I902" s="12"/>
      <c r="J902" s="13">
        <v>503060</v>
      </c>
      <c r="K902" s="2">
        <v>0</v>
      </c>
    </row>
    <row r="903" spans="1:11" ht="15" customHeight="1" x14ac:dyDescent="0.35">
      <c r="A903" s="160">
        <v>1307478</v>
      </c>
      <c r="B903" s="161" t="s">
        <v>3507</v>
      </c>
      <c r="C903" s="160">
        <v>150836</v>
      </c>
      <c r="D903" s="161" t="s">
        <v>1776</v>
      </c>
      <c r="E903" s="162" t="s">
        <v>6415</v>
      </c>
      <c r="F903" s="161" t="s">
        <v>1558</v>
      </c>
      <c r="G903" s="161" t="s">
        <v>370</v>
      </c>
      <c r="H903" s="161" t="s">
        <v>1561</v>
      </c>
      <c r="I903" s="12"/>
      <c r="J903" s="13">
        <v>503071</v>
      </c>
      <c r="K903" s="2">
        <v>0</v>
      </c>
    </row>
    <row r="904" spans="1:11" ht="15" customHeight="1" x14ac:dyDescent="0.35">
      <c r="A904" s="160">
        <v>1307003</v>
      </c>
      <c r="B904" s="161" t="s">
        <v>3504</v>
      </c>
      <c r="C904" s="160">
        <v>150836</v>
      </c>
      <c r="D904" s="161" t="s">
        <v>1776</v>
      </c>
      <c r="E904" s="162" t="s">
        <v>6415</v>
      </c>
      <c r="F904" s="161" t="s">
        <v>1558</v>
      </c>
      <c r="G904" s="161" t="s">
        <v>370</v>
      </c>
      <c r="H904" s="161" t="s">
        <v>1561</v>
      </c>
      <c r="I904" s="12"/>
      <c r="J904" s="13">
        <v>503101</v>
      </c>
      <c r="K904" s="2">
        <v>0</v>
      </c>
    </row>
    <row r="905" spans="1:11" ht="15" customHeight="1" x14ac:dyDescent="0.35">
      <c r="A905" s="160">
        <v>1307243</v>
      </c>
      <c r="B905" s="161" t="s">
        <v>3505</v>
      </c>
      <c r="C905" s="160">
        <v>150836</v>
      </c>
      <c r="D905" s="161" t="s">
        <v>1776</v>
      </c>
      <c r="E905" s="162" t="s">
        <v>6415</v>
      </c>
      <c r="F905" s="161" t="s">
        <v>1558</v>
      </c>
      <c r="G905" s="161" t="s">
        <v>370</v>
      </c>
      <c r="H905" s="161" t="s">
        <v>1561</v>
      </c>
      <c r="I905" s="12"/>
      <c r="J905" s="13">
        <v>503162</v>
      </c>
      <c r="K905" s="2">
        <v>0</v>
      </c>
    </row>
    <row r="906" spans="1:11" ht="15" customHeight="1" x14ac:dyDescent="0.35">
      <c r="A906" s="160">
        <v>1307514</v>
      </c>
      <c r="B906" s="161" t="s">
        <v>3508</v>
      </c>
      <c r="C906" s="160">
        <v>150836</v>
      </c>
      <c r="D906" s="161" t="s">
        <v>1776</v>
      </c>
      <c r="E906" s="162" t="s">
        <v>6415</v>
      </c>
      <c r="F906" s="161" t="s">
        <v>1558</v>
      </c>
      <c r="G906" s="161" t="s">
        <v>370</v>
      </c>
      <c r="H906" s="161" t="s">
        <v>1561</v>
      </c>
      <c r="I906" s="12"/>
      <c r="J906" s="13">
        <v>503186</v>
      </c>
      <c r="K906" s="2">
        <v>0</v>
      </c>
    </row>
    <row r="907" spans="1:11" ht="15" customHeight="1" x14ac:dyDescent="0.35">
      <c r="A907" s="160">
        <v>1307951</v>
      </c>
      <c r="B907" s="161" t="s">
        <v>3513</v>
      </c>
      <c r="C907" s="160">
        <v>150836</v>
      </c>
      <c r="D907" s="161" t="s">
        <v>1776</v>
      </c>
      <c r="E907" s="162" t="s">
        <v>6415</v>
      </c>
      <c r="F907" s="161" t="s">
        <v>1558</v>
      </c>
      <c r="G907" s="161" t="s">
        <v>370</v>
      </c>
      <c r="H907" s="161" t="s">
        <v>1561</v>
      </c>
      <c r="I907" s="12"/>
      <c r="J907" s="13">
        <v>503198</v>
      </c>
      <c r="K907" s="2">
        <v>0</v>
      </c>
    </row>
    <row r="908" spans="1:11" ht="15" customHeight="1" x14ac:dyDescent="0.35">
      <c r="A908" s="160">
        <v>1307553</v>
      </c>
      <c r="B908" s="161" t="s">
        <v>3509</v>
      </c>
      <c r="C908" s="160">
        <v>150836</v>
      </c>
      <c r="D908" s="161" t="s">
        <v>1776</v>
      </c>
      <c r="E908" s="162" t="s">
        <v>6415</v>
      </c>
      <c r="F908" s="161" t="s">
        <v>1558</v>
      </c>
      <c r="G908" s="161" t="s">
        <v>370</v>
      </c>
      <c r="H908" s="161" t="s">
        <v>1561</v>
      </c>
      <c r="I908" s="12"/>
      <c r="J908" s="13">
        <v>503228</v>
      </c>
      <c r="K908" s="2">
        <v>0</v>
      </c>
    </row>
    <row r="909" spans="1:11" ht="15" customHeight="1" x14ac:dyDescent="0.35">
      <c r="A909" s="160">
        <v>1307963</v>
      </c>
      <c r="B909" s="161" t="s">
        <v>3514</v>
      </c>
      <c r="C909" s="160">
        <v>150836</v>
      </c>
      <c r="D909" s="161" t="s">
        <v>1776</v>
      </c>
      <c r="E909" s="162" t="s">
        <v>6415</v>
      </c>
      <c r="F909" s="161" t="s">
        <v>1558</v>
      </c>
      <c r="G909" s="161" t="s">
        <v>370</v>
      </c>
      <c r="H909" s="161" t="s">
        <v>1561</v>
      </c>
      <c r="I909" s="12"/>
      <c r="J909" s="13">
        <v>503230</v>
      </c>
      <c r="K909" s="2">
        <v>0</v>
      </c>
    </row>
    <row r="910" spans="1:11" ht="15" customHeight="1" x14ac:dyDescent="0.35">
      <c r="A910" s="160">
        <v>1316798</v>
      </c>
      <c r="B910" s="161" t="s">
        <v>367</v>
      </c>
      <c r="C910" s="160">
        <v>150848</v>
      </c>
      <c r="D910" s="161" t="s">
        <v>1915</v>
      </c>
      <c r="E910" s="162" t="s">
        <v>6415</v>
      </c>
      <c r="F910" s="161" t="s">
        <v>1558</v>
      </c>
      <c r="G910" s="161" t="s">
        <v>8</v>
      </c>
      <c r="H910" s="161" t="s">
        <v>1561</v>
      </c>
      <c r="I910" s="12"/>
      <c r="J910" s="13">
        <v>503277</v>
      </c>
      <c r="K910" s="2">
        <v>0</v>
      </c>
    </row>
    <row r="911" spans="1:11" ht="15" customHeight="1" x14ac:dyDescent="0.35">
      <c r="A911" s="160">
        <v>1316553</v>
      </c>
      <c r="B911" s="161" t="s">
        <v>3525</v>
      </c>
      <c r="C911" s="160">
        <v>150848</v>
      </c>
      <c r="D911" s="161" t="s">
        <v>1915</v>
      </c>
      <c r="E911" s="162" t="s">
        <v>6415</v>
      </c>
      <c r="F911" s="161" t="s">
        <v>1558</v>
      </c>
      <c r="G911" s="161" t="s">
        <v>8</v>
      </c>
      <c r="H911" s="161" t="s">
        <v>1561</v>
      </c>
      <c r="I911" s="12"/>
      <c r="J911" s="13">
        <v>503290</v>
      </c>
      <c r="K911" s="2">
        <v>0</v>
      </c>
    </row>
    <row r="912" spans="1:11" ht="15" customHeight="1" x14ac:dyDescent="0.35">
      <c r="A912" s="160">
        <v>1316476</v>
      </c>
      <c r="B912" s="161" t="s">
        <v>3523</v>
      </c>
      <c r="C912" s="160">
        <v>150848</v>
      </c>
      <c r="D912" s="161" t="s">
        <v>1915</v>
      </c>
      <c r="E912" s="162" t="s">
        <v>6415</v>
      </c>
      <c r="F912" s="161" t="s">
        <v>1558</v>
      </c>
      <c r="G912" s="161" t="s">
        <v>8</v>
      </c>
      <c r="H912" s="161" t="s">
        <v>1561</v>
      </c>
      <c r="I912" s="12"/>
      <c r="J912" s="13">
        <v>503368</v>
      </c>
      <c r="K912" s="2">
        <v>0</v>
      </c>
    </row>
    <row r="913" spans="1:11" ht="15" customHeight="1" x14ac:dyDescent="0.35">
      <c r="A913" s="160">
        <v>1316255</v>
      </c>
      <c r="B913" s="161" t="s">
        <v>3520</v>
      </c>
      <c r="C913" s="160">
        <v>150848</v>
      </c>
      <c r="D913" s="161" t="s">
        <v>1915</v>
      </c>
      <c r="E913" s="162" t="s">
        <v>6415</v>
      </c>
      <c r="F913" s="161" t="s">
        <v>1558</v>
      </c>
      <c r="G913" s="161" t="s">
        <v>8</v>
      </c>
      <c r="H913" s="161" t="s">
        <v>1561</v>
      </c>
      <c r="I913" s="12"/>
      <c r="J913" s="13">
        <v>503400</v>
      </c>
      <c r="K913" s="2">
        <v>0</v>
      </c>
    </row>
    <row r="914" spans="1:11" ht="15" customHeight="1" x14ac:dyDescent="0.35">
      <c r="A914" s="160">
        <v>1316265</v>
      </c>
      <c r="B914" s="161" t="s">
        <v>3521</v>
      </c>
      <c r="C914" s="160">
        <v>150848</v>
      </c>
      <c r="D914" s="161" t="s">
        <v>1915</v>
      </c>
      <c r="E914" s="162" t="s">
        <v>6415</v>
      </c>
      <c r="F914" s="161" t="s">
        <v>1558</v>
      </c>
      <c r="G914" s="161" t="s">
        <v>8</v>
      </c>
      <c r="H914" s="161" t="s">
        <v>1561</v>
      </c>
      <c r="I914" s="12"/>
      <c r="J914" s="13">
        <v>503472</v>
      </c>
      <c r="K914" s="2">
        <v>0</v>
      </c>
    </row>
    <row r="915" spans="1:11" ht="15" customHeight="1" x14ac:dyDescent="0.35">
      <c r="A915" s="160">
        <v>1316166</v>
      </c>
      <c r="B915" s="161" t="s">
        <v>3518</v>
      </c>
      <c r="C915" s="160">
        <v>150848</v>
      </c>
      <c r="D915" s="161" t="s">
        <v>1915</v>
      </c>
      <c r="E915" s="162" t="s">
        <v>6415</v>
      </c>
      <c r="F915" s="161" t="s">
        <v>1558</v>
      </c>
      <c r="G915" s="161" t="s">
        <v>8</v>
      </c>
      <c r="H915" s="161" t="s">
        <v>1561</v>
      </c>
      <c r="I915" s="12"/>
      <c r="J915" s="13">
        <v>503526</v>
      </c>
      <c r="K915" s="2">
        <v>0</v>
      </c>
    </row>
    <row r="916" spans="1:11" ht="15" customHeight="1" x14ac:dyDescent="0.35">
      <c r="A916" s="160">
        <v>1316551</v>
      </c>
      <c r="B916" s="161" t="s">
        <v>3524</v>
      </c>
      <c r="C916" s="160">
        <v>150848</v>
      </c>
      <c r="D916" s="161" t="s">
        <v>1915</v>
      </c>
      <c r="E916" s="162" t="s">
        <v>6415</v>
      </c>
      <c r="F916" s="161" t="s">
        <v>1558</v>
      </c>
      <c r="G916" s="161" t="s">
        <v>8</v>
      </c>
      <c r="H916" s="161" t="s">
        <v>1561</v>
      </c>
      <c r="I916" s="12"/>
      <c r="J916" s="13">
        <v>503538</v>
      </c>
      <c r="K916" s="2">
        <v>0</v>
      </c>
    </row>
    <row r="917" spans="1:11" ht="15" customHeight="1" x14ac:dyDescent="0.35">
      <c r="A917" s="160">
        <v>1316874</v>
      </c>
      <c r="B917" s="161" t="s">
        <v>3530</v>
      </c>
      <c r="C917" s="160">
        <v>150848</v>
      </c>
      <c r="D917" s="161" t="s">
        <v>1915</v>
      </c>
      <c r="E917" s="162" t="s">
        <v>6415</v>
      </c>
      <c r="F917" s="161" t="s">
        <v>1558</v>
      </c>
      <c r="G917" s="161" t="s">
        <v>8</v>
      </c>
      <c r="H917" s="161" t="s">
        <v>1561</v>
      </c>
      <c r="I917" s="12"/>
      <c r="J917" s="13">
        <v>503563</v>
      </c>
      <c r="K917" s="2">
        <v>0</v>
      </c>
    </row>
    <row r="918" spans="1:11" ht="15" customHeight="1" x14ac:dyDescent="0.35">
      <c r="A918" s="160">
        <v>1316002</v>
      </c>
      <c r="B918" s="161" t="s">
        <v>3515</v>
      </c>
      <c r="C918" s="160">
        <v>150848</v>
      </c>
      <c r="D918" s="161" t="s">
        <v>1915</v>
      </c>
      <c r="E918" s="162" t="s">
        <v>6415</v>
      </c>
      <c r="F918" s="161" t="s">
        <v>1558</v>
      </c>
      <c r="G918" s="161" t="s">
        <v>8</v>
      </c>
      <c r="H918" s="161" t="s">
        <v>1561</v>
      </c>
      <c r="I918" s="12"/>
      <c r="J918" s="13">
        <v>503575</v>
      </c>
      <c r="K918" s="2">
        <v>0</v>
      </c>
    </row>
    <row r="919" spans="1:11" ht="15" customHeight="1" x14ac:dyDescent="0.35">
      <c r="A919" s="160">
        <v>1316830</v>
      </c>
      <c r="B919" s="161" t="s">
        <v>3529</v>
      </c>
      <c r="C919" s="160">
        <v>150848</v>
      </c>
      <c r="D919" s="161" t="s">
        <v>1915</v>
      </c>
      <c r="E919" s="162" t="s">
        <v>6415</v>
      </c>
      <c r="F919" s="161" t="s">
        <v>1558</v>
      </c>
      <c r="G919" s="161" t="s">
        <v>8</v>
      </c>
      <c r="H919" s="161" t="s">
        <v>1561</v>
      </c>
      <c r="I919" s="12"/>
      <c r="J919" s="13">
        <v>503587</v>
      </c>
      <c r="K919" s="2">
        <v>0</v>
      </c>
    </row>
    <row r="920" spans="1:11" ht="15" customHeight="1" x14ac:dyDescent="0.35">
      <c r="A920" s="160">
        <v>1316008</v>
      </c>
      <c r="B920" s="161" t="s">
        <v>3516</v>
      </c>
      <c r="C920" s="160">
        <v>150848</v>
      </c>
      <c r="D920" s="161" t="s">
        <v>1915</v>
      </c>
      <c r="E920" s="162" t="s">
        <v>6415</v>
      </c>
      <c r="F920" s="161" t="s">
        <v>1558</v>
      </c>
      <c r="G920" s="161" t="s">
        <v>8</v>
      </c>
      <c r="H920" s="161" t="s">
        <v>1561</v>
      </c>
      <c r="I920" s="12"/>
      <c r="J920" s="13">
        <v>503599</v>
      </c>
      <c r="K920" s="2">
        <v>0</v>
      </c>
    </row>
    <row r="921" spans="1:11" ht="15" customHeight="1" x14ac:dyDescent="0.35">
      <c r="A921" s="160">
        <v>1316285</v>
      </c>
      <c r="B921" s="161" t="s">
        <v>3522</v>
      </c>
      <c r="C921" s="160">
        <v>150848</v>
      </c>
      <c r="D921" s="161" t="s">
        <v>1915</v>
      </c>
      <c r="E921" s="162" t="s">
        <v>6415</v>
      </c>
      <c r="F921" s="161" t="s">
        <v>1558</v>
      </c>
      <c r="G921" s="161" t="s">
        <v>8</v>
      </c>
      <c r="H921" s="161" t="s">
        <v>1561</v>
      </c>
      <c r="I921" s="12"/>
      <c r="J921" s="13">
        <v>503629</v>
      </c>
      <c r="K921" s="2">
        <v>0</v>
      </c>
    </row>
    <row r="922" spans="1:11" ht="15" customHeight="1" x14ac:dyDescent="0.35">
      <c r="A922" s="160">
        <v>1316055</v>
      </c>
      <c r="B922" s="161" t="s">
        <v>3517</v>
      </c>
      <c r="C922" s="160">
        <v>150848</v>
      </c>
      <c r="D922" s="161" t="s">
        <v>1915</v>
      </c>
      <c r="E922" s="162" t="s">
        <v>6415</v>
      </c>
      <c r="F922" s="161" t="s">
        <v>1558</v>
      </c>
      <c r="G922" s="161" t="s">
        <v>8</v>
      </c>
      <c r="H922" s="161" t="s">
        <v>1561</v>
      </c>
      <c r="I922" s="12"/>
      <c r="J922" s="13">
        <v>503642</v>
      </c>
      <c r="K922" s="2">
        <v>0</v>
      </c>
    </row>
    <row r="923" spans="1:11" ht="15" customHeight="1" x14ac:dyDescent="0.35">
      <c r="A923" s="160">
        <v>1316942</v>
      </c>
      <c r="B923" s="161" t="s">
        <v>3532</v>
      </c>
      <c r="C923" s="160">
        <v>150848</v>
      </c>
      <c r="D923" s="161" t="s">
        <v>1915</v>
      </c>
      <c r="E923" s="162" t="s">
        <v>6415</v>
      </c>
      <c r="F923" s="161" t="s">
        <v>1558</v>
      </c>
      <c r="G923" s="161" t="s">
        <v>8</v>
      </c>
      <c r="H923" s="161" t="s">
        <v>1561</v>
      </c>
      <c r="I923" s="12"/>
      <c r="J923" s="13">
        <v>503680</v>
      </c>
      <c r="K923" s="2">
        <v>0</v>
      </c>
    </row>
    <row r="924" spans="1:11" ht="15" customHeight="1" x14ac:dyDescent="0.35">
      <c r="A924" s="160">
        <v>1316799</v>
      </c>
      <c r="B924" s="161" t="s">
        <v>3528</v>
      </c>
      <c r="C924" s="160">
        <v>150848</v>
      </c>
      <c r="D924" s="161" t="s">
        <v>1915</v>
      </c>
      <c r="E924" s="162" t="s">
        <v>6415</v>
      </c>
      <c r="F924" s="161" t="s">
        <v>1558</v>
      </c>
      <c r="G924" s="161" t="s">
        <v>8</v>
      </c>
      <c r="H924" s="161" t="s">
        <v>1561</v>
      </c>
      <c r="I924" s="12"/>
      <c r="J924" s="13">
        <v>503691</v>
      </c>
      <c r="K924" s="2">
        <v>0</v>
      </c>
    </row>
    <row r="925" spans="1:11" ht="15" customHeight="1" x14ac:dyDescent="0.35">
      <c r="A925" s="160">
        <v>1316890</v>
      </c>
      <c r="B925" s="161" t="s">
        <v>3531</v>
      </c>
      <c r="C925" s="160">
        <v>150848</v>
      </c>
      <c r="D925" s="161" t="s">
        <v>1915</v>
      </c>
      <c r="E925" s="162" t="s">
        <v>6415</v>
      </c>
      <c r="F925" s="161" t="s">
        <v>1558</v>
      </c>
      <c r="G925" s="161" t="s">
        <v>8</v>
      </c>
      <c r="H925" s="161" t="s">
        <v>1561</v>
      </c>
      <c r="I925" s="12"/>
      <c r="J925" s="13">
        <v>503708</v>
      </c>
      <c r="K925" s="2">
        <v>0</v>
      </c>
    </row>
    <row r="926" spans="1:11" ht="15" customHeight="1" x14ac:dyDescent="0.35">
      <c r="A926" s="160">
        <v>1316774</v>
      </c>
      <c r="B926" s="161" t="s">
        <v>3527</v>
      </c>
      <c r="C926" s="160">
        <v>150848</v>
      </c>
      <c r="D926" s="161" t="s">
        <v>1915</v>
      </c>
      <c r="E926" s="162" t="s">
        <v>6415</v>
      </c>
      <c r="F926" s="161" t="s">
        <v>1558</v>
      </c>
      <c r="G926" s="161" t="s">
        <v>8</v>
      </c>
      <c r="H926" s="161" t="s">
        <v>1561</v>
      </c>
      <c r="I926" s="12"/>
      <c r="J926" s="13">
        <v>503721</v>
      </c>
      <c r="K926" s="2">
        <v>0</v>
      </c>
    </row>
    <row r="927" spans="1:11" ht="15" customHeight="1" x14ac:dyDescent="0.35">
      <c r="A927" s="160">
        <v>1316570</v>
      </c>
      <c r="B927" s="161" t="s">
        <v>3526</v>
      </c>
      <c r="C927" s="160">
        <v>150848</v>
      </c>
      <c r="D927" s="161" t="s">
        <v>1915</v>
      </c>
      <c r="E927" s="162" t="s">
        <v>6415</v>
      </c>
      <c r="F927" s="161" t="s">
        <v>1558</v>
      </c>
      <c r="G927" s="161" t="s">
        <v>8</v>
      </c>
      <c r="H927" s="161" t="s">
        <v>1561</v>
      </c>
      <c r="I927" s="12"/>
      <c r="J927" s="13">
        <v>503769</v>
      </c>
      <c r="K927" s="2">
        <v>0</v>
      </c>
    </row>
    <row r="928" spans="1:11" ht="15" customHeight="1" x14ac:dyDescent="0.35">
      <c r="A928" s="160">
        <v>1316010</v>
      </c>
      <c r="B928" s="161" t="s">
        <v>368</v>
      </c>
      <c r="C928" s="160">
        <v>150848</v>
      </c>
      <c r="D928" s="161" t="s">
        <v>1915</v>
      </c>
      <c r="E928" s="162" t="s">
        <v>6415</v>
      </c>
      <c r="F928" s="161" t="s">
        <v>1558</v>
      </c>
      <c r="G928" s="161" t="s">
        <v>8</v>
      </c>
      <c r="H928" s="161" t="s">
        <v>1561</v>
      </c>
      <c r="I928" s="12"/>
      <c r="J928" s="13">
        <v>503861</v>
      </c>
      <c r="K928" s="2">
        <v>0</v>
      </c>
    </row>
    <row r="929" spans="1:11" ht="15" customHeight="1" x14ac:dyDescent="0.35">
      <c r="A929" s="160">
        <v>1316199</v>
      </c>
      <c r="B929" s="161" t="s">
        <v>3519</v>
      </c>
      <c r="C929" s="160">
        <v>150848</v>
      </c>
      <c r="D929" s="161" t="s">
        <v>1915</v>
      </c>
      <c r="E929" s="162" t="s">
        <v>6415</v>
      </c>
      <c r="F929" s="161" t="s">
        <v>1558</v>
      </c>
      <c r="G929" s="161" t="s">
        <v>8</v>
      </c>
      <c r="H929" s="161" t="s">
        <v>1561</v>
      </c>
      <c r="I929" s="12"/>
      <c r="J929" s="13">
        <v>503885</v>
      </c>
      <c r="K929" s="2">
        <v>0</v>
      </c>
    </row>
    <row r="930" spans="1:11" ht="15" customHeight="1" x14ac:dyDescent="0.35">
      <c r="A930" s="160">
        <v>306901</v>
      </c>
      <c r="B930" s="161" t="s">
        <v>114</v>
      </c>
      <c r="C930" s="160">
        <v>150850</v>
      </c>
      <c r="D930" s="161" t="s">
        <v>1647</v>
      </c>
      <c r="E930" s="162" t="s">
        <v>6415</v>
      </c>
      <c r="F930" s="161" t="s">
        <v>1558</v>
      </c>
      <c r="G930" s="161" t="s">
        <v>14</v>
      </c>
      <c r="H930" s="161" t="s">
        <v>1561</v>
      </c>
      <c r="I930" s="12"/>
      <c r="J930" s="13">
        <v>503897</v>
      </c>
      <c r="K930" s="2">
        <v>0</v>
      </c>
    </row>
    <row r="931" spans="1:11" ht="15" customHeight="1" x14ac:dyDescent="0.35">
      <c r="A931" s="160">
        <v>306645</v>
      </c>
      <c r="B931" s="161" t="s">
        <v>113</v>
      </c>
      <c r="C931" s="160">
        <v>150850</v>
      </c>
      <c r="D931" s="161" t="s">
        <v>1647</v>
      </c>
      <c r="E931" s="162" t="s">
        <v>6415</v>
      </c>
      <c r="F931" s="161" t="s">
        <v>1558</v>
      </c>
      <c r="G931" s="161" t="s">
        <v>14</v>
      </c>
      <c r="H931" s="161" t="s">
        <v>1561</v>
      </c>
      <c r="I931" s="12"/>
      <c r="J931" s="13">
        <v>503903</v>
      </c>
      <c r="K931" s="2">
        <v>0</v>
      </c>
    </row>
    <row r="932" spans="1:11" ht="15" customHeight="1" x14ac:dyDescent="0.35">
      <c r="A932" s="160">
        <v>306015</v>
      </c>
      <c r="B932" s="161" t="s">
        <v>3534</v>
      </c>
      <c r="C932" s="160">
        <v>150850</v>
      </c>
      <c r="D932" s="161" t="s">
        <v>1647</v>
      </c>
      <c r="E932" s="162" t="s">
        <v>6415</v>
      </c>
      <c r="F932" s="161" t="s">
        <v>1558</v>
      </c>
      <c r="G932" s="161" t="s">
        <v>14</v>
      </c>
      <c r="H932" s="161" t="s">
        <v>1561</v>
      </c>
      <c r="I932" s="12"/>
      <c r="J932" s="13">
        <v>503964</v>
      </c>
      <c r="K932" s="2">
        <v>0</v>
      </c>
    </row>
    <row r="933" spans="1:11" ht="15" customHeight="1" x14ac:dyDescent="0.35">
      <c r="A933" s="160">
        <v>306585</v>
      </c>
      <c r="B933" s="161" t="s">
        <v>3540</v>
      </c>
      <c r="C933" s="160">
        <v>150850</v>
      </c>
      <c r="D933" s="161" t="s">
        <v>1647</v>
      </c>
      <c r="E933" s="162" t="s">
        <v>6415</v>
      </c>
      <c r="F933" s="161" t="s">
        <v>1558</v>
      </c>
      <c r="G933" s="161" t="s">
        <v>14</v>
      </c>
      <c r="H933" s="161" t="s">
        <v>1561</v>
      </c>
      <c r="I933" s="12"/>
      <c r="J933" s="13">
        <v>503990</v>
      </c>
      <c r="K933" s="2">
        <v>0</v>
      </c>
    </row>
    <row r="934" spans="1:11" ht="15" customHeight="1" x14ac:dyDescent="0.35">
      <c r="A934" s="160">
        <v>306049</v>
      </c>
      <c r="B934" s="161" t="s">
        <v>3535</v>
      </c>
      <c r="C934" s="160">
        <v>150850</v>
      </c>
      <c r="D934" s="161" t="s">
        <v>1647</v>
      </c>
      <c r="E934" s="162" t="s">
        <v>6415</v>
      </c>
      <c r="F934" s="161" t="s">
        <v>1558</v>
      </c>
      <c r="G934" s="161" t="s">
        <v>14</v>
      </c>
      <c r="H934" s="161" t="s">
        <v>1561</v>
      </c>
      <c r="I934" s="12"/>
      <c r="J934" s="13">
        <v>504026</v>
      </c>
      <c r="K934" s="2">
        <v>0</v>
      </c>
    </row>
    <row r="935" spans="1:11" ht="15" customHeight="1" x14ac:dyDescent="0.35">
      <c r="A935" s="160">
        <v>306293</v>
      </c>
      <c r="B935" s="161" t="s">
        <v>3537</v>
      </c>
      <c r="C935" s="160">
        <v>150850</v>
      </c>
      <c r="D935" s="161" t="s">
        <v>1647</v>
      </c>
      <c r="E935" s="162" t="s">
        <v>6415</v>
      </c>
      <c r="F935" s="161" t="s">
        <v>1558</v>
      </c>
      <c r="G935" s="161" t="s">
        <v>14</v>
      </c>
      <c r="H935" s="161" t="s">
        <v>1561</v>
      </c>
      <c r="I935" s="12"/>
      <c r="J935" s="13">
        <v>504117</v>
      </c>
      <c r="K935" s="2">
        <v>0</v>
      </c>
    </row>
    <row r="936" spans="1:11" ht="15" customHeight="1" x14ac:dyDescent="0.35">
      <c r="A936" s="160">
        <v>306683</v>
      </c>
      <c r="B936" s="161" t="s">
        <v>3542</v>
      </c>
      <c r="C936" s="160">
        <v>150850</v>
      </c>
      <c r="D936" s="161" t="s">
        <v>1647</v>
      </c>
      <c r="E936" s="162" t="s">
        <v>6415</v>
      </c>
      <c r="F936" s="161" t="s">
        <v>1558</v>
      </c>
      <c r="G936" s="161" t="s">
        <v>14</v>
      </c>
      <c r="H936" s="161" t="s">
        <v>1561</v>
      </c>
      <c r="I936" s="12"/>
      <c r="J936" s="13">
        <v>504129</v>
      </c>
      <c r="K936" s="2">
        <v>0</v>
      </c>
    </row>
    <row r="937" spans="1:11" ht="15" customHeight="1" x14ac:dyDescent="0.35">
      <c r="A937" s="160">
        <v>306001</v>
      </c>
      <c r="B937" s="161" t="s">
        <v>3533</v>
      </c>
      <c r="C937" s="160">
        <v>150850</v>
      </c>
      <c r="D937" s="161" t="s">
        <v>1647</v>
      </c>
      <c r="E937" s="162" t="s">
        <v>6415</v>
      </c>
      <c r="F937" s="161" t="s">
        <v>1558</v>
      </c>
      <c r="G937" s="161" t="s">
        <v>14</v>
      </c>
      <c r="H937" s="161" t="s">
        <v>1561</v>
      </c>
      <c r="I937" s="12"/>
      <c r="J937" s="13">
        <v>504142</v>
      </c>
      <c r="K937" s="2">
        <v>0</v>
      </c>
    </row>
    <row r="938" spans="1:11" ht="15" customHeight="1" x14ac:dyDescent="0.35">
      <c r="A938" s="160">
        <v>306609</v>
      </c>
      <c r="B938" s="161" t="s">
        <v>3541</v>
      </c>
      <c r="C938" s="160">
        <v>150850</v>
      </c>
      <c r="D938" s="161" t="s">
        <v>1647</v>
      </c>
      <c r="E938" s="162" t="s">
        <v>6415</v>
      </c>
      <c r="F938" s="161" t="s">
        <v>1558</v>
      </c>
      <c r="G938" s="161" t="s">
        <v>14</v>
      </c>
      <c r="H938" s="161" t="s">
        <v>1561</v>
      </c>
      <c r="I938" s="12"/>
      <c r="J938" s="13">
        <v>504178</v>
      </c>
      <c r="K938" s="2">
        <v>0</v>
      </c>
    </row>
    <row r="939" spans="1:11" ht="15" customHeight="1" x14ac:dyDescent="0.35">
      <c r="A939" s="160">
        <v>306167</v>
      </c>
      <c r="B939" s="161" t="s">
        <v>3536</v>
      </c>
      <c r="C939" s="160">
        <v>150850</v>
      </c>
      <c r="D939" s="161" t="s">
        <v>1647</v>
      </c>
      <c r="E939" s="162" t="s">
        <v>6415</v>
      </c>
      <c r="F939" s="161" t="s">
        <v>1558</v>
      </c>
      <c r="G939" s="161" t="s">
        <v>14</v>
      </c>
      <c r="H939" s="161" t="s">
        <v>1561</v>
      </c>
      <c r="I939" s="12"/>
      <c r="J939" s="13">
        <v>504180</v>
      </c>
      <c r="K939" s="2">
        <v>0</v>
      </c>
    </row>
    <row r="940" spans="1:11" ht="15" customHeight="1" x14ac:dyDescent="0.35">
      <c r="A940" s="160">
        <v>306445</v>
      </c>
      <c r="B940" s="161" t="s">
        <v>3539</v>
      </c>
      <c r="C940" s="160">
        <v>150850</v>
      </c>
      <c r="D940" s="161" t="s">
        <v>1647</v>
      </c>
      <c r="E940" s="162" t="s">
        <v>6415</v>
      </c>
      <c r="F940" s="161" t="s">
        <v>1558</v>
      </c>
      <c r="G940" s="161" t="s">
        <v>14</v>
      </c>
      <c r="H940" s="161" t="s">
        <v>1561</v>
      </c>
      <c r="I940" s="12"/>
      <c r="J940" s="13">
        <v>504210</v>
      </c>
      <c r="K940" s="2">
        <v>0</v>
      </c>
    </row>
    <row r="941" spans="1:11" ht="15" customHeight="1" x14ac:dyDescent="0.35">
      <c r="A941" s="160">
        <v>306319</v>
      </c>
      <c r="B941" s="161" t="s">
        <v>3538</v>
      </c>
      <c r="C941" s="160">
        <v>150850</v>
      </c>
      <c r="D941" s="161" t="s">
        <v>1647</v>
      </c>
      <c r="E941" s="162" t="s">
        <v>6415</v>
      </c>
      <c r="F941" s="161" t="s">
        <v>1558</v>
      </c>
      <c r="G941" s="161" t="s">
        <v>14</v>
      </c>
      <c r="H941" s="161" t="s">
        <v>1561</v>
      </c>
      <c r="I941" s="12"/>
      <c r="J941" s="13">
        <v>504221</v>
      </c>
      <c r="K941" s="2">
        <v>0</v>
      </c>
    </row>
    <row r="942" spans="1:11" ht="15" customHeight="1" x14ac:dyDescent="0.35">
      <c r="A942" s="160">
        <v>1310046</v>
      </c>
      <c r="B942" s="161" t="s">
        <v>423</v>
      </c>
      <c r="C942" s="160">
        <v>150861</v>
      </c>
      <c r="D942" s="161" t="s">
        <v>1805</v>
      </c>
      <c r="E942" s="162" t="s">
        <v>6415</v>
      </c>
      <c r="F942" s="161" t="s">
        <v>1558</v>
      </c>
      <c r="G942" s="161" t="s">
        <v>370</v>
      </c>
      <c r="H942" s="161" t="s">
        <v>1561</v>
      </c>
      <c r="I942" s="12"/>
      <c r="J942" s="13">
        <v>504257</v>
      </c>
      <c r="K942" s="2">
        <v>0</v>
      </c>
    </row>
    <row r="943" spans="1:11" ht="15" customHeight="1" x14ac:dyDescent="0.35">
      <c r="A943" s="160">
        <v>1310010</v>
      </c>
      <c r="B943" s="161" t="s">
        <v>422</v>
      </c>
      <c r="C943" s="160">
        <v>150861</v>
      </c>
      <c r="D943" s="161" t="s">
        <v>1805</v>
      </c>
      <c r="E943" s="162" t="s">
        <v>6415</v>
      </c>
      <c r="F943" s="161" t="s">
        <v>1558</v>
      </c>
      <c r="G943" s="161" t="s">
        <v>370</v>
      </c>
      <c r="H943" s="161" t="s">
        <v>1561</v>
      </c>
      <c r="I943" s="12"/>
      <c r="J943" s="13">
        <v>504270</v>
      </c>
      <c r="K943" s="2">
        <v>0</v>
      </c>
    </row>
    <row r="944" spans="1:11" ht="15" customHeight="1" x14ac:dyDescent="0.35">
      <c r="A944" s="160">
        <v>1310013</v>
      </c>
      <c r="B944" s="161" t="s">
        <v>3543</v>
      </c>
      <c r="C944" s="160">
        <v>150861</v>
      </c>
      <c r="D944" s="161" t="s">
        <v>1805</v>
      </c>
      <c r="E944" s="162" t="s">
        <v>6415</v>
      </c>
      <c r="F944" s="161" t="s">
        <v>1558</v>
      </c>
      <c r="G944" s="161" t="s">
        <v>370</v>
      </c>
      <c r="H944" s="161" t="s">
        <v>1561</v>
      </c>
      <c r="I944" s="12"/>
      <c r="J944" s="13">
        <v>504294</v>
      </c>
      <c r="K944" s="2">
        <v>0</v>
      </c>
    </row>
    <row r="945" spans="1:11" ht="15" customHeight="1" x14ac:dyDescent="0.35">
      <c r="A945" s="160">
        <v>1312757</v>
      </c>
      <c r="B945" s="161" t="s">
        <v>3545</v>
      </c>
      <c r="C945" s="160">
        <v>150873</v>
      </c>
      <c r="D945" s="161" t="s">
        <v>1874</v>
      </c>
      <c r="E945" s="162" t="s">
        <v>6415</v>
      </c>
      <c r="F945" s="161" t="s">
        <v>1558</v>
      </c>
      <c r="G945" s="161" t="s">
        <v>8</v>
      </c>
      <c r="H945" s="161" t="s">
        <v>1561</v>
      </c>
      <c r="I945" s="12"/>
      <c r="J945" s="13">
        <v>504300</v>
      </c>
      <c r="K945" s="2">
        <v>0</v>
      </c>
    </row>
    <row r="946" spans="1:11" ht="15" customHeight="1" x14ac:dyDescent="0.35">
      <c r="A946" s="160">
        <v>1312092</v>
      </c>
      <c r="B946" s="161" t="s">
        <v>3544</v>
      </c>
      <c r="C946" s="160">
        <v>150873</v>
      </c>
      <c r="D946" s="161" t="s">
        <v>1874</v>
      </c>
      <c r="E946" s="162" t="s">
        <v>6415</v>
      </c>
      <c r="F946" s="161" t="s">
        <v>1558</v>
      </c>
      <c r="G946" s="161" t="s">
        <v>8</v>
      </c>
      <c r="H946" s="161" t="s">
        <v>1561</v>
      </c>
      <c r="I946" s="12"/>
      <c r="J946" s="13">
        <v>504336</v>
      </c>
      <c r="K946" s="2">
        <v>0</v>
      </c>
    </row>
    <row r="947" spans="1:11" ht="15" customHeight="1" x14ac:dyDescent="0.35">
      <c r="A947" s="160">
        <v>1312511</v>
      </c>
      <c r="B947" s="161" t="s">
        <v>319</v>
      </c>
      <c r="C947" s="160">
        <v>150873</v>
      </c>
      <c r="D947" s="161" t="s">
        <v>1874</v>
      </c>
      <c r="E947" s="162" t="s">
        <v>6415</v>
      </c>
      <c r="F947" s="161" t="s">
        <v>1558</v>
      </c>
      <c r="G947" s="161" t="s">
        <v>8</v>
      </c>
      <c r="H947" s="161" t="s">
        <v>1561</v>
      </c>
      <c r="I947" s="12"/>
      <c r="J947" s="13">
        <v>504361</v>
      </c>
      <c r="K947" s="2">
        <v>0</v>
      </c>
    </row>
    <row r="948" spans="1:11" ht="15" customHeight="1" x14ac:dyDescent="0.35">
      <c r="A948" s="160">
        <v>1312563</v>
      </c>
      <c r="B948" s="161" t="s">
        <v>318</v>
      </c>
      <c r="C948" s="160">
        <v>150873</v>
      </c>
      <c r="D948" s="161" t="s">
        <v>1874</v>
      </c>
      <c r="E948" s="162" t="s">
        <v>6415</v>
      </c>
      <c r="F948" s="161" t="s">
        <v>1558</v>
      </c>
      <c r="G948" s="161" t="s">
        <v>8</v>
      </c>
      <c r="H948" s="161" t="s">
        <v>1561</v>
      </c>
      <c r="I948" s="12"/>
      <c r="J948" s="13">
        <v>504373</v>
      </c>
      <c r="K948" s="2">
        <v>0</v>
      </c>
    </row>
    <row r="949" spans="1:11" ht="15" customHeight="1" x14ac:dyDescent="0.35">
      <c r="A949" s="160">
        <v>1312815</v>
      </c>
      <c r="B949" s="161" t="s">
        <v>3546</v>
      </c>
      <c r="C949" s="160">
        <v>150873</v>
      </c>
      <c r="D949" s="161" t="s">
        <v>1874</v>
      </c>
      <c r="E949" s="162" t="s">
        <v>6415</v>
      </c>
      <c r="F949" s="161" t="s">
        <v>1558</v>
      </c>
      <c r="G949" s="161" t="s">
        <v>8</v>
      </c>
      <c r="H949" s="161" t="s">
        <v>1561</v>
      </c>
      <c r="I949" s="12"/>
      <c r="J949" s="13">
        <v>504415</v>
      </c>
      <c r="K949" s="2">
        <v>0</v>
      </c>
    </row>
    <row r="950" spans="1:11" ht="15" customHeight="1" x14ac:dyDescent="0.35">
      <c r="A950" s="160">
        <v>313460</v>
      </c>
      <c r="B950" s="161" t="s">
        <v>3548</v>
      </c>
      <c r="C950" s="160">
        <v>150885</v>
      </c>
      <c r="D950" s="161" t="s">
        <v>1702</v>
      </c>
      <c r="E950" s="162" t="s">
        <v>6415</v>
      </c>
      <c r="F950" s="161" t="s">
        <v>1558</v>
      </c>
      <c r="G950" s="161" t="s">
        <v>14</v>
      </c>
      <c r="H950" s="161" t="s">
        <v>1561</v>
      </c>
      <c r="I950" s="12"/>
      <c r="J950" s="13">
        <v>504440</v>
      </c>
      <c r="K950" s="2">
        <v>0</v>
      </c>
    </row>
    <row r="951" spans="1:11" ht="15" customHeight="1" x14ac:dyDescent="0.35">
      <c r="A951" s="160">
        <v>313331</v>
      </c>
      <c r="B951" s="161" t="s">
        <v>3547</v>
      </c>
      <c r="C951" s="160">
        <v>150885</v>
      </c>
      <c r="D951" s="161" t="s">
        <v>1702</v>
      </c>
      <c r="E951" s="162" t="s">
        <v>6415</v>
      </c>
      <c r="F951" s="161" t="s">
        <v>1558</v>
      </c>
      <c r="G951" s="161" t="s">
        <v>14</v>
      </c>
      <c r="H951" s="161" t="s">
        <v>1561</v>
      </c>
      <c r="I951" s="12"/>
      <c r="J951" s="13">
        <v>504464</v>
      </c>
      <c r="K951" s="2">
        <v>0</v>
      </c>
    </row>
    <row r="952" spans="1:11" ht="15" customHeight="1" x14ac:dyDescent="0.35">
      <c r="A952" s="160">
        <v>313135</v>
      </c>
      <c r="B952" s="161" t="s">
        <v>144</v>
      </c>
      <c r="C952" s="160">
        <v>150885</v>
      </c>
      <c r="D952" s="161" t="s">
        <v>1702</v>
      </c>
      <c r="E952" s="162" t="s">
        <v>6415</v>
      </c>
      <c r="F952" s="161" t="s">
        <v>1558</v>
      </c>
      <c r="G952" s="161" t="s">
        <v>14</v>
      </c>
      <c r="H952" s="161" t="s">
        <v>1561</v>
      </c>
      <c r="I952" s="12"/>
      <c r="J952" s="13">
        <v>504488</v>
      </c>
      <c r="K952" s="2">
        <v>0</v>
      </c>
    </row>
    <row r="953" spans="1:11" ht="15" customHeight="1" x14ac:dyDescent="0.35">
      <c r="A953" s="160">
        <v>313615</v>
      </c>
      <c r="B953" s="161" t="s">
        <v>3549</v>
      </c>
      <c r="C953" s="160">
        <v>150885</v>
      </c>
      <c r="D953" s="161" t="s">
        <v>1702</v>
      </c>
      <c r="E953" s="162" t="s">
        <v>6415</v>
      </c>
      <c r="F953" s="161" t="s">
        <v>1558</v>
      </c>
      <c r="G953" s="161" t="s">
        <v>14</v>
      </c>
      <c r="H953" s="161" t="s">
        <v>1561</v>
      </c>
      <c r="I953" s="12"/>
      <c r="J953" s="13">
        <v>504520</v>
      </c>
      <c r="K953" s="2">
        <v>0</v>
      </c>
    </row>
    <row r="954" spans="1:11" ht="15" customHeight="1" x14ac:dyDescent="0.35">
      <c r="A954" s="160">
        <v>313611</v>
      </c>
      <c r="B954" s="161" t="s">
        <v>143</v>
      </c>
      <c r="C954" s="160">
        <v>150885</v>
      </c>
      <c r="D954" s="161" t="s">
        <v>1702</v>
      </c>
      <c r="E954" s="162" t="s">
        <v>6415</v>
      </c>
      <c r="F954" s="161" t="s">
        <v>1558</v>
      </c>
      <c r="G954" s="161" t="s">
        <v>14</v>
      </c>
      <c r="H954" s="161" t="s">
        <v>1561</v>
      </c>
      <c r="I954" s="12"/>
      <c r="J954" s="13">
        <v>504543</v>
      </c>
      <c r="K954" s="2">
        <v>0</v>
      </c>
    </row>
    <row r="955" spans="1:11" ht="15" customHeight="1" x14ac:dyDescent="0.35">
      <c r="A955" s="160">
        <v>313001</v>
      </c>
      <c r="B955" s="161" t="s">
        <v>3550</v>
      </c>
      <c r="C955" s="160">
        <v>150897</v>
      </c>
      <c r="D955" s="161" t="s">
        <v>1703</v>
      </c>
      <c r="E955" s="162" t="s">
        <v>6415</v>
      </c>
      <c r="F955" s="161" t="s">
        <v>1558</v>
      </c>
      <c r="G955" s="161" t="s">
        <v>14</v>
      </c>
      <c r="H955" s="161" t="s">
        <v>1561</v>
      </c>
      <c r="I955" s="12"/>
      <c r="J955" s="13">
        <v>504555</v>
      </c>
      <c r="K955" s="2">
        <v>0</v>
      </c>
    </row>
    <row r="956" spans="1:11" ht="15" customHeight="1" x14ac:dyDescent="0.35">
      <c r="A956" s="160">
        <v>313766</v>
      </c>
      <c r="B956" s="161" t="s">
        <v>3553</v>
      </c>
      <c r="C956" s="160">
        <v>150897</v>
      </c>
      <c r="D956" s="161" t="s">
        <v>1703</v>
      </c>
      <c r="E956" s="162" t="s">
        <v>6415</v>
      </c>
      <c r="F956" s="161" t="s">
        <v>1558</v>
      </c>
      <c r="G956" s="161" t="s">
        <v>14</v>
      </c>
      <c r="H956" s="161" t="s">
        <v>1561</v>
      </c>
      <c r="I956" s="12"/>
      <c r="J956" s="13">
        <v>504580</v>
      </c>
      <c r="K956" s="2">
        <v>0</v>
      </c>
    </row>
    <row r="957" spans="1:11" ht="15" customHeight="1" x14ac:dyDescent="0.35">
      <c r="A957" s="160">
        <v>313126</v>
      </c>
      <c r="B957" s="161" t="s">
        <v>98</v>
      </c>
      <c r="C957" s="160">
        <v>150897</v>
      </c>
      <c r="D957" s="161" t="s">
        <v>1703</v>
      </c>
      <c r="E957" s="162" t="s">
        <v>6415</v>
      </c>
      <c r="F957" s="161" t="s">
        <v>1558</v>
      </c>
      <c r="G957" s="161" t="s">
        <v>14</v>
      </c>
      <c r="H957" s="161" t="s">
        <v>1561</v>
      </c>
      <c r="I957" s="12"/>
      <c r="J957" s="13">
        <v>504592</v>
      </c>
      <c r="K957" s="2">
        <v>0</v>
      </c>
    </row>
    <row r="958" spans="1:11" ht="15" customHeight="1" x14ac:dyDescent="0.35">
      <c r="A958" s="160">
        <v>313458</v>
      </c>
      <c r="B958" s="161" t="s">
        <v>3552</v>
      </c>
      <c r="C958" s="160">
        <v>150897</v>
      </c>
      <c r="D958" s="161" t="s">
        <v>1703</v>
      </c>
      <c r="E958" s="162" t="s">
        <v>6415</v>
      </c>
      <c r="F958" s="161" t="s">
        <v>1558</v>
      </c>
      <c r="G958" s="161" t="s">
        <v>14</v>
      </c>
      <c r="H958" s="161" t="s">
        <v>1561</v>
      </c>
      <c r="I958" s="12"/>
      <c r="J958" s="13">
        <v>504610</v>
      </c>
      <c r="K958" s="2">
        <v>0</v>
      </c>
    </row>
    <row r="959" spans="1:11" ht="15" customHeight="1" x14ac:dyDescent="0.35">
      <c r="A959" s="160">
        <v>313002</v>
      </c>
      <c r="B959" s="161" t="s">
        <v>3551</v>
      </c>
      <c r="C959" s="160">
        <v>150897</v>
      </c>
      <c r="D959" s="161" t="s">
        <v>1703</v>
      </c>
      <c r="E959" s="162" t="s">
        <v>6415</v>
      </c>
      <c r="F959" s="161" t="s">
        <v>1558</v>
      </c>
      <c r="G959" s="161" t="s">
        <v>14</v>
      </c>
      <c r="H959" s="161" t="s">
        <v>1561</v>
      </c>
      <c r="I959" s="12"/>
      <c r="J959" s="13">
        <v>504646</v>
      </c>
      <c r="K959" s="2">
        <v>0</v>
      </c>
    </row>
    <row r="960" spans="1:11" ht="15" customHeight="1" x14ac:dyDescent="0.35">
      <c r="A960" s="160">
        <v>309719</v>
      </c>
      <c r="B960" s="161" t="s">
        <v>99</v>
      </c>
      <c r="C960" s="160">
        <v>150915</v>
      </c>
      <c r="D960" s="161" t="s">
        <v>1675</v>
      </c>
      <c r="E960" s="162" t="s">
        <v>6415</v>
      </c>
      <c r="F960" s="161" t="s">
        <v>1558</v>
      </c>
      <c r="G960" s="161" t="s">
        <v>14</v>
      </c>
      <c r="H960" s="161" t="s">
        <v>1561</v>
      </c>
      <c r="I960" s="12"/>
      <c r="J960" s="13">
        <v>504737</v>
      </c>
      <c r="K960" s="2">
        <v>0</v>
      </c>
    </row>
    <row r="961" spans="1:11" ht="15" customHeight="1" x14ac:dyDescent="0.35">
      <c r="A961" s="160">
        <v>309167</v>
      </c>
      <c r="B961" s="161" t="s">
        <v>100</v>
      </c>
      <c r="C961" s="160">
        <v>150915</v>
      </c>
      <c r="D961" s="161" t="s">
        <v>1675</v>
      </c>
      <c r="E961" s="162" t="s">
        <v>6415</v>
      </c>
      <c r="F961" s="161" t="s">
        <v>1558</v>
      </c>
      <c r="G961" s="161" t="s">
        <v>14</v>
      </c>
      <c r="H961" s="161" t="s">
        <v>1561</v>
      </c>
      <c r="I961" s="12"/>
      <c r="J961" s="13">
        <v>504804</v>
      </c>
      <c r="K961" s="2">
        <v>0</v>
      </c>
    </row>
    <row r="962" spans="1:11" ht="15" customHeight="1" x14ac:dyDescent="0.35">
      <c r="A962" s="160">
        <v>302865</v>
      </c>
      <c r="B962" s="161" t="s">
        <v>147</v>
      </c>
      <c r="C962" s="160">
        <v>150927</v>
      </c>
      <c r="D962" s="161" t="s">
        <v>1609</v>
      </c>
      <c r="E962" s="162" t="s">
        <v>6415</v>
      </c>
      <c r="F962" s="161" t="s">
        <v>1558</v>
      </c>
      <c r="G962" s="161" t="s">
        <v>14</v>
      </c>
      <c r="H962" s="161" t="s">
        <v>1561</v>
      </c>
      <c r="I962" s="12"/>
      <c r="J962" s="13">
        <v>504828</v>
      </c>
      <c r="K962" s="2">
        <v>0</v>
      </c>
    </row>
    <row r="963" spans="1:11" ht="15" customHeight="1" x14ac:dyDescent="0.35">
      <c r="A963" s="160">
        <v>302917</v>
      </c>
      <c r="B963" s="161" t="s">
        <v>3558</v>
      </c>
      <c r="C963" s="160">
        <v>150927</v>
      </c>
      <c r="D963" s="161" t="s">
        <v>1609</v>
      </c>
      <c r="E963" s="162" t="s">
        <v>6415</v>
      </c>
      <c r="F963" s="161" t="s">
        <v>1558</v>
      </c>
      <c r="G963" s="161" t="s">
        <v>14</v>
      </c>
      <c r="H963" s="161" t="s">
        <v>1561</v>
      </c>
      <c r="I963" s="12"/>
      <c r="J963" s="13">
        <v>504841</v>
      </c>
      <c r="K963" s="2">
        <v>0</v>
      </c>
    </row>
    <row r="964" spans="1:11" ht="15" customHeight="1" x14ac:dyDescent="0.35">
      <c r="A964" s="160">
        <v>302003</v>
      </c>
      <c r="B964" s="161" t="s">
        <v>3554</v>
      </c>
      <c r="C964" s="160">
        <v>150927</v>
      </c>
      <c r="D964" s="161" t="s">
        <v>1609</v>
      </c>
      <c r="E964" s="162" t="s">
        <v>6415</v>
      </c>
      <c r="F964" s="161" t="s">
        <v>1558</v>
      </c>
      <c r="G964" s="161" t="s">
        <v>14</v>
      </c>
      <c r="H964" s="161" t="s">
        <v>1561</v>
      </c>
      <c r="I964" s="12"/>
      <c r="J964" s="13">
        <v>504877</v>
      </c>
      <c r="K964" s="2">
        <v>0</v>
      </c>
    </row>
    <row r="965" spans="1:11" ht="15" customHeight="1" x14ac:dyDescent="0.35">
      <c r="A965" s="160">
        <v>302569</v>
      </c>
      <c r="B965" s="161" t="s">
        <v>3557</v>
      </c>
      <c r="C965" s="160">
        <v>150927</v>
      </c>
      <c r="D965" s="161" t="s">
        <v>1609</v>
      </c>
      <c r="E965" s="162" t="s">
        <v>6415</v>
      </c>
      <c r="F965" s="161" t="s">
        <v>1558</v>
      </c>
      <c r="G965" s="161" t="s">
        <v>14</v>
      </c>
      <c r="H965" s="161" t="s">
        <v>1561</v>
      </c>
      <c r="I965" s="12"/>
      <c r="J965" s="13">
        <v>504981</v>
      </c>
      <c r="K965" s="2">
        <v>0</v>
      </c>
    </row>
    <row r="966" spans="1:11" ht="15" customHeight="1" x14ac:dyDescent="0.35">
      <c r="A966" s="160">
        <v>302434</v>
      </c>
      <c r="B966" s="161" t="s">
        <v>3556</v>
      </c>
      <c r="C966" s="160">
        <v>150927</v>
      </c>
      <c r="D966" s="161" t="s">
        <v>1609</v>
      </c>
      <c r="E966" s="162" t="s">
        <v>6415</v>
      </c>
      <c r="F966" s="161" t="s">
        <v>1558</v>
      </c>
      <c r="G966" s="161" t="s">
        <v>14</v>
      </c>
      <c r="H966" s="161" t="s">
        <v>1561</v>
      </c>
      <c r="I966" s="12"/>
      <c r="J966" s="13">
        <v>505006</v>
      </c>
      <c r="K966" s="2">
        <v>0</v>
      </c>
    </row>
    <row r="967" spans="1:11" ht="15" customHeight="1" x14ac:dyDescent="0.35">
      <c r="A967" s="160">
        <v>302411</v>
      </c>
      <c r="B967" s="161" t="s">
        <v>3555</v>
      </c>
      <c r="C967" s="160">
        <v>150927</v>
      </c>
      <c r="D967" s="161" t="s">
        <v>1609</v>
      </c>
      <c r="E967" s="162" t="s">
        <v>6415</v>
      </c>
      <c r="F967" s="161" t="s">
        <v>1558</v>
      </c>
      <c r="G967" s="161" t="s">
        <v>14</v>
      </c>
      <c r="H967" s="161" t="s">
        <v>1561</v>
      </c>
      <c r="I967" s="12"/>
      <c r="J967" s="13">
        <v>505020</v>
      </c>
      <c r="K967" s="2">
        <v>0</v>
      </c>
    </row>
    <row r="968" spans="1:11" ht="15" customHeight="1" x14ac:dyDescent="0.35">
      <c r="A968" s="160">
        <v>302096</v>
      </c>
      <c r="B968" s="161" t="s">
        <v>146</v>
      </c>
      <c r="C968" s="160">
        <v>150927</v>
      </c>
      <c r="D968" s="161" t="s">
        <v>1609</v>
      </c>
      <c r="E968" s="162" t="s">
        <v>6415</v>
      </c>
      <c r="F968" s="161" t="s">
        <v>1558</v>
      </c>
      <c r="G968" s="161" t="s">
        <v>14</v>
      </c>
      <c r="H968" s="161" t="s">
        <v>1561</v>
      </c>
      <c r="I968" s="12"/>
      <c r="J968" s="13">
        <v>505031</v>
      </c>
      <c r="K968" s="2">
        <v>0</v>
      </c>
    </row>
    <row r="969" spans="1:11" ht="15" customHeight="1" x14ac:dyDescent="0.35">
      <c r="A969" s="160">
        <v>302464</v>
      </c>
      <c r="B969" s="161" t="s">
        <v>3561</v>
      </c>
      <c r="C969" s="160">
        <v>150939</v>
      </c>
      <c r="D969" s="161" t="s">
        <v>1612</v>
      </c>
      <c r="E969" s="162" t="s">
        <v>6415</v>
      </c>
      <c r="F969" s="161" t="s">
        <v>1558</v>
      </c>
      <c r="G969" s="161" t="s">
        <v>14</v>
      </c>
      <c r="H969" s="161" t="s">
        <v>1561</v>
      </c>
      <c r="I969" s="12"/>
      <c r="J969" s="13">
        <v>505079</v>
      </c>
      <c r="K969" s="2">
        <v>0</v>
      </c>
    </row>
    <row r="970" spans="1:11" ht="15" customHeight="1" x14ac:dyDescent="0.35">
      <c r="A970" s="160">
        <v>302481</v>
      </c>
      <c r="B970" s="161" t="s">
        <v>3562</v>
      </c>
      <c r="C970" s="160">
        <v>150939</v>
      </c>
      <c r="D970" s="161" t="s">
        <v>1612</v>
      </c>
      <c r="E970" s="162" t="s">
        <v>6415</v>
      </c>
      <c r="F970" s="161" t="s">
        <v>1558</v>
      </c>
      <c r="G970" s="161" t="s">
        <v>14</v>
      </c>
      <c r="H970" s="161" t="s">
        <v>1561</v>
      </c>
      <c r="I970" s="12"/>
      <c r="J970" s="13">
        <v>505080</v>
      </c>
      <c r="K970" s="2">
        <v>0</v>
      </c>
    </row>
    <row r="971" spans="1:11" ht="15" customHeight="1" x14ac:dyDescent="0.35">
      <c r="A971" s="160">
        <v>302330</v>
      </c>
      <c r="B971" s="161" t="s">
        <v>3559</v>
      </c>
      <c r="C971" s="160">
        <v>150939</v>
      </c>
      <c r="D971" s="161" t="s">
        <v>1612</v>
      </c>
      <c r="E971" s="162" t="s">
        <v>6415</v>
      </c>
      <c r="F971" s="161" t="s">
        <v>1558</v>
      </c>
      <c r="G971" s="161" t="s">
        <v>14</v>
      </c>
      <c r="H971" s="161" t="s">
        <v>1561</v>
      </c>
      <c r="I971" s="12"/>
      <c r="J971" s="13">
        <v>505122</v>
      </c>
      <c r="K971" s="2">
        <v>0</v>
      </c>
    </row>
    <row r="972" spans="1:11" ht="15" customHeight="1" x14ac:dyDescent="0.35">
      <c r="A972" s="160">
        <v>302484</v>
      </c>
      <c r="B972" s="161" t="s">
        <v>3563</v>
      </c>
      <c r="C972" s="160">
        <v>150939</v>
      </c>
      <c r="D972" s="161" t="s">
        <v>1612</v>
      </c>
      <c r="E972" s="162" t="s">
        <v>6415</v>
      </c>
      <c r="F972" s="161" t="s">
        <v>1558</v>
      </c>
      <c r="G972" s="161" t="s">
        <v>14</v>
      </c>
      <c r="H972" s="161" t="s">
        <v>1561</v>
      </c>
      <c r="I972" s="12"/>
      <c r="J972" s="13">
        <v>505158</v>
      </c>
      <c r="K972" s="2">
        <v>0</v>
      </c>
    </row>
    <row r="973" spans="1:11" ht="15" customHeight="1" x14ac:dyDescent="0.35">
      <c r="A973" s="160">
        <v>302875</v>
      </c>
      <c r="B973" s="161" t="s">
        <v>3567</v>
      </c>
      <c r="C973" s="160">
        <v>150939</v>
      </c>
      <c r="D973" s="161" t="s">
        <v>1612</v>
      </c>
      <c r="E973" s="162" t="s">
        <v>6415</v>
      </c>
      <c r="F973" s="161" t="s">
        <v>1558</v>
      </c>
      <c r="G973" s="161" t="s">
        <v>14</v>
      </c>
      <c r="H973" s="161" t="s">
        <v>1561</v>
      </c>
      <c r="I973" s="12"/>
      <c r="J973" s="13">
        <v>505160</v>
      </c>
      <c r="K973" s="2">
        <v>0</v>
      </c>
    </row>
    <row r="974" spans="1:11" ht="15" customHeight="1" x14ac:dyDescent="0.35">
      <c r="A974" s="160">
        <v>302547</v>
      </c>
      <c r="B974" s="161" t="s">
        <v>3564</v>
      </c>
      <c r="C974" s="160">
        <v>150939</v>
      </c>
      <c r="D974" s="161" t="s">
        <v>1612</v>
      </c>
      <c r="E974" s="162" t="s">
        <v>6415</v>
      </c>
      <c r="F974" s="161" t="s">
        <v>1558</v>
      </c>
      <c r="G974" s="161" t="s">
        <v>14</v>
      </c>
      <c r="H974" s="161" t="s">
        <v>1561</v>
      </c>
      <c r="I974" s="12"/>
      <c r="J974" s="13">
        <v>505195</v>
      </c>
      <c r="K974" s="2">
        <v>0</v>
      </c>
    </row>
    <row r="975" spans="1:11" ht="15" customHeight="1" x14ac:dyDescent="0.35">
      <c r="A975" s="160">
        <v>302593</v>
      </c>
      <c r="B975" s="161" t="s">
        <v>3565</v>
      </c>
      <c r="C975" s="160">
        <v>150939</v>
      </c>
      <c r="D975" s="161" t="s">
        <v>1612</v>
      </c>
      <c r="E975" s="162" t="s">
        <v>6415</v>
      </c>
      <c r="F975" s="161" t="s">
        <v>1558</v>
      </c>
      <c r="G975" s="161" t="s">
        <v>14</v>
      </c>
      <c r="H975" s="161" t="s">
        <v>1561</v>
      </c>
      <c r="I975" s="12"/>
      <c r="J975" s="13">
        <v>505201</v>
      </c>
      <c r="K975" s="2">
        <v>0</v>
      </c>
    </row>
    <row r="976" spans="1:11" ht="15" customHeight="1" x14ac:dyDescent="0.35">
      <c r="A976" s="160">
        <v>302635</v>
      </c>
      <c r="B976" s="161" t="s">
        <v>3566</v>
      </c>
      <c r="C976" s="160">
        <v>150939</v>
      </c>
      <c r="D976" s="161" t="s">
        <v>1612</v>
      </c>
      <c r="E976" s="162" t="s">
        <v>6415</v>
      </c>
      <c r="F976" s="161" t="s">
        <v>1558</v>
      </c>
      <c r="G976" s="161" t="s">
        <v>14</v>
      </c>
      <c r="H976" s="161" t="s">
        <v>1561</v>
      </c>
      <c r="I976" s="12"/>
      <c r="J976" s="13">
        <v>505213</v>
      </c>
      <c r="K976" s="2">
        <v>0</v>
      </c>
    </row>
    <row r="977" spans="1:11" ht="15" customHeight="1" x14ac:dyDescent="0.35">
      <c r="A977" s="160">
        <v>302369</v>
      </c>
      <c r="B977" s="161" t="s">
        <v>3560</v>
      </c>
      <c r="C977" s="160">
        <v>150939</v>
      </c>
      <c r="D977" s="161" t="s">
        <v>1612</v>
      </c>
      <c r="E977" s="162" t="s">
        <v>6415</v>
      </c>
      <c r="F977" s="161" t="s">
        <v>1558</v>
      </c>
      <c r="G977" s="161" t="s">
        <v>14</v>
      </c>
      <c r="H977" s="161" t="s">
        <v>1561</v>
      </c>
      <c r="I977" s="12"/>
      <c r="J977" s="13">
        <v>505249</v>
      </c>
      <c r="K977" s="2">
        <v>0</v>
      </c>
    </row>
    <row r="978" spans="1:11" ht="15" customHeight="1" x14ac:dyDescent="0.35">
      <c r="A978" s="160">
        <v>302624</v>
      </c>
      <c r="B978" s="161" t="s">
        <v>112</v>
      </c>
      <c r="C978" s="160">
        <v>150939</v>
      </c>
      <c r="D978" s="161" t="s">
        <v>1612</v>
      </c>
      <c r="E978" s="162" t="s">
        <v>6415</v>
      </c>
      <c r="F978" s="161" t="s">
        <v>1558</v>
      </c>
      <c r="G978" s="161" t="s">
        <v>14</v>
      </c>
      <c r="H978" s="161" t="s">
        <v>1561</v>
      </c>
      <c r="I978" s="12"/>
      <c r="J978" s="13">
        <v>505262</v>
      </c>
      <c r="K978" s="2">
        <v>0</v>
      </c>
    </row>
    <row r="979" spans="1:11" ht="15" customHeight="1" x14ac:dyDescent="0.35">
      <c r="A979" s="160">
        <v>302448</v>
      </c>
      <c r="B979" s="161" t="s">
        <v>3576</v>
      </c>
      <c r="C979" s="160">
        <v>150940</v>
      </c>
      <c r="D979" s="161" t="s">
        <v>96</v>
      </c>
      <c r="E979" s="162" t="s">
        <v>6415</v>
      </c>
      <c r="F979" s="161" t="s">
        <v>1558</v>
      </c>
      <c r="G979" s="161" t="s">
        <v>14</v>
      </c>
      <c r="H979" s="161" t="s">
        <v>1561</v>
      </c>
      <c r="I979" s="12"/>
      <c r="J979" s="13">
        <v>505274</v>
      </c>
      <c r="K979" s="2">
        <v>0</v>
      </c>
    </row>
    <row r="980" spans="1:11" ht="15" customHeight="1" x14ac:dyDescent="0.35">
      <c r="A980" s="160">
        <v>302064</v>
      </c>
      <c r="B980" s="161" t="s">
        <v>3569</v>
      </c>
      <c r="C980" s="160">
        <v>150940</v>
      </c>
      <c r="D980" s="161" t="s">
        <v>96</v>
      </c>
      <c r="E980" s="162" t="s">
        <v>6415</v>
      </c>
      <c r="F980" s="161" t="s">
        <v>1558</v>
      </c>
      <c r="G980" s="161" t="s">
        <v>14</v>
      </c>
      <c r="H980" s="161" t="s">
        <v>1561</v>
      </c>
      <c r="I980" s="12"/>
      <c r="J980" s="13">
        <v>505316</v>
      </c>
      <c r="K980" s="2">
        <v>0</v>
      </c>
    </row>
    <row r="981" spans="1:11" ht="15" customHeight="1" x14ac:dyDescent="0.35">
      <c r="A981" s="160">
        <v>302194</v>
      </c>
      <c r="B981" s="161" t="s">
        <v>3571</v>
      </c>
      <c r="C981" s="160">
        <v>150940</v>
      </c>
      <c r="D981" s="161" t="s">
        <v>96</v>
      </c>
      <c r="E981" s="162" t="s">
        <v>6415</v>
      </c>
      <c r="F981" s="161" t="s">
        <v>1558</v>
      </c>
      <c r="G981" s="161" t="s">
        <v>14</v>
      </c>
      <c r="H981" s="161" t="s">
        <v>1561</v>
      </c>
      <c r="I981" s="12"/>
      <c r="J981" s="13">
        <v>505328</v>
      </c>
      <c r="K981" s="2">
        <v>0</v>
      </c>
    </row>
    <row r="982" spans="1:11" ht="15" customHeight="1" x14ac:dyDescent="0.35">
      <c r="A982" s="160">
        <v>302862</v>
      </c>
      <c r="B982" s="161" t="s">
        <v>3580</v>
      </c>
      <c r="C982" s="160">
        <v>150940</v>
      </c>
      <c r="D982" s="161" t="s">
        <v>96</v>
      </c>
      <c r="E982" s="162" t="s">
        <v>6415</v>
      </c>
      <c r="F982" s="161" t="s">
        <v>1558</v>
      </c>
      <c r="G982" s="161" t="s">
        <v>14</v>
      </c>
      <c r="H982" s="161" t="s">
        <v>1561</v>
      </c>
      <c r="I982" s="12"/>
      <c r="J982" s="13">
        <v>505456</v>
      </c>
      <c r="K982" s="2">
        <v>0</v>
      </c>
    </row>
    <row r="983" spans="1:11" ht="15" customHeight="1" x14ac:dyDescent="0.35">
      <c r="A983" s="160">
        <v>302231</v>
      </c>
      <c r="B983" s="161" t="s">
        <v>3572</v>
      </c>
      <c r="C983" s="160">
        <v>150940</v>
      </c>
      <c r="D983" s="161" t="s">
        <v>96</v>
      </c>
      <c r="E983" s="162" t="s">
        <v>6415</v>
      </c>
      <c r="F983" s="161" t="s">
        <v>1558</v>
      </c>
      <c r="G983" s="161" t="s">
        <v>14</v>
      </c>
      <c r="H983" s="161" t="s">
        <v>1561</v>
      </c>
      <c r="I983" s="12"/>
      <c r="J983" s="13">
        <v>505470</v>
      </c>
      <c r="K983" s="2">
        <v>0</v>
      </c>
    </row>
    <row r="984" spans="1:11" ht="15" customHeight="1" x14ac:dyDescent="0.35">
      <c r="A984" s="160">
        <v>302504</v>
      </c>
      <c r="B984" s="161" t="s">
        <v>3577</v>
      </c>
      <c r="C984" s="160">
        <v>150940</v>
      </c>
      <c r="D984" s="161" t="s">
        <v>96</v>
      </c>
      <c r="E984" s="162" t="s">
        <v>6415</v>
      </c>
      <c r="F984" s="161" t="s">
        <v>1558</v>
      </c>
      <c r="G984" s="161" t="s">
        <v>14</v>
      </c>
      <c r="H984" s="161" t="s">
        <v>1561</v>
      </c>
      <c r="I984" s="12"/>
      <c r="J984" s="13">
        <v>505511</v>
      </c>
      <c r="K984" s="2">
        <v>0</v>
      </c>
    </row>
    <row r="985" spans="1:11" ht="15" customHeight="1" x14ac:dyDescent="0.35">
      <c r="A985" s="160">
        <v>302306</v>
      </c>
      <c r="B985" s="161" t="s">
        <v>3573</v>
      </c>
      <c r="C985" s="160">
        <v>150940</v>
      </c>
      <c r="D985" s="161" t="s">
        <v>96</v>
      </c>
      <c r="E985" s="162" t="s">
        <v>6415</v>
      </c>
      <c r="F985" s="161" t="s">
        <v>1558</v>
      </c>
      <c r="G985" s="161" t="s">
        <v>14</v>
      </c>
      <c r="H985" s="161" t="s">
        <v>1561</v>
      </c>
      <c r="I985" s="12"/>
      <c r="J985" s="13">
        <v>505523</v>
      </c>
      <c r="K985" s="2">
        <v>0</v>
      </c>
    </row>
    <row r="986" spans="1:11" ht="15" customHeight="1" x14ac:dyDescent="0.35">
      <c r="A986" s="160">
        <v>302414</v>
      </c>
      <c r="B986" s="161" t="s">
        <v>3575</v>
      </c>
      <c r="C986" s="160">
        <v>150940</v>
      </c>
      <c r="D986" s="161" t="s">
        <v>96</v>
      </c>
      <c r="E986" s="162" t="s">
        <v>6415</v>
      </c>
      <c r="F986" s="161" t="s">
        <v>1558</v>
      </c>
      <c r="G986" s="161" t="s">
        <v>14</v>
      </c>
      <c r="H986" s="161" t="s">
        <v>1561</v>
      </c>
      <c r="I986" s="12"/>
      <c r="J986" s="13">
        <v>505547</v>
      </c>
      <c r="K986" s="2">
        <v>0</v>
      </c>
    </row>
    <row r="987" spans="1:11" ht="15" customHeight="1" x14ac:dyDescent="0.35">
      <c r="A987" s="160">
        <v>302178</v>
      </c>
      <c r="B987" s="161" t="s">
        <v>3570</v>
      </c>
      <c r="C987" s="160">
        <v>150940</v>
      </c>
      <c r="D987" s="161" t="s">
        <v>96</v>
      </c>
      <c r="E987" s="162" t="s">
        <v>6415</v>
      </c>
      <c r="F987" s="161" t="s">
        <v>1558</v>
      </c>
      <c r="G987" s="161" t="s">
        <v>14</v>
      </c>
      <c r="H987" s="161" t="s">
        <v>1561</v>
      </c>
      <c r="I987" s="12"/>
      <c r="J987" s="13">
        <v>505559</v>
      </c>
      <c r="K987" s="2">
        <v>0</v>
      </c>
    </row>
    <row r="988" spans="1:11" ht="15" customHeight="1" x14ac:dyDescent="0.35">
      <c r="A988" s="160">
        <v>302381</v>
      </c>
      <c r="B988" s="161" t="s">
        <v>3574</v>
      </c>
      <c r="C988" s="160">
        <v>150940</v>
      </c>
      <c r="D988" s="161" t="s">
        <v>96</v>
      </c>
      <c r="E988" s="162" t="s">
        <v>6415</v>
      </c>
      <c r="F988" s="161" t="s">
        <v>1558</v>
      </c>
      <c r="G988" s="161" t="s">
        <v>14</v>
      </c>
      <c r="H988" s="161" t="s">
        <v>1561</v>
      </c>
      <c r="I988" s="12"/>
      <c r="J988" s="13">
        <v>505572</v>
      </c>
      <c r="K988" s="2">
        <v>0</v>
      </c>
    </row>
    <row r="989" spans="1:11" ht="15" customHeight="1" x14ac:dyDescent="0.35">
      <c r="A989" s="160">
        <v>302044</v>
      </c>
      <c r="B989" s="161" t="s">
        <v>3568</v>
      </c>
      <c r="C989" s="160">
        <v>150940</v>
      </c>
      <c r="D989" s="161" t="s">
        <v>96</v>
      </c>
      <c r="E989" s="162" t="s">
        <v>6415</v>
      </c>
      <c r="F989" s="161" t="s">
        <v>1558</v>
      </c>
      <c r="G989" s="161" t="s">
        <v>14</v>
      </c>
      <c r="H989" s="161" t="s">
        <v>1561</v>
      </c>
      <c r="I989" s="12"/>
      <c r="J989" s="13">
        <v>505626</v>
      </c>
      <c r="K989" s="2">
        <v>0</v>
      </c>
    </row>
    <row r="990" spans="1:11" ht="15" customHeight="1" x14ac:dyDescent="0.35">
      <c r="A990" s="160">
        <v>302649</v>
      </c>
      <c r="B990" s="161" t="s">
        <v>3578</v>
      </c>
      <c r="C990" s="160">
        <v>150940</v>
      </c>
      <c r="D990" s="161" t="s">
        <v>96</v>
      </c>
      <c r="E990" s="162" t="s">
        <v>6415</v>
      </c>
      <c r="F990" s="161" t="s">
        <v>1558</v>
      </c>
      <c r="G990" s="161" t="s">
        <v>14</v>
      </c>
      <c r="H990" s="161" t="s">
        <v>1561</v>
      </c>
      <c r="I990" s="12"/>
      <c r="J990" s="13">
        <v>505638</v>
      </c>
      <c r="K990" s="2">
        <v>0</v>
      </c>
    </row>
    <row r="991" spans="1:11" ht="15" customHeight="1" x14ac:dyDescent="0.35">
      <c r="A991" s="160">
        <v>302763</v>
      </c>
      <c r="B991" s="161" t="s">
        <v>3579</v>
      </c>
      <c r="C991" s="160">
        <v>150940</v>
      </c>
      <c r="D991" s="161" t="s">
        <v>96</v>
      </c>
      <c r="E991" s="162" t="s">
        <v>6415</v>
      </c>
      <c r="F991" s="161" t="s">
        <v>1558</v>
      </c>
      <c r="G991" s="161" t="s">
        <v>14</v>
      </c>
      <c r="H991" s="161" t="s">
        <v>1561</v>
      </c>
      <c r="I991" s="12"/>
      <c r="J991" s="13">
        <v>505663</v>
      </c>
      <c r="K991" s="2">
        <v>0</v>
      </c>
    </row>
    <row r="992" spans="1:11" ht="15" customHeight="1" x14ac:dyDescent="0.35">
      <c r="A992" s="160">
        <v>302317</v>
      </c>
      <c r="B992" s="161" t="s">
        <v>97</v>
      </c>
      <c r="C992" s="160">
        <v>150940</v>
      </c>
      <c r="D992" s="161" t="s">
        <v>96</v>
      </c>
      <c r="E992" s="162" t="s">
        <v>6415</v>
      </c>
      <c r="F992" s="161" t="s">
        <v>1558</v>
      </c>
      <c r="G992" s="161" t="s">
        <v>14</v>
      </c>
      <c r="H992" s="161" t="s">
        <v>1561</v>
      </c>
      <c r="I992" s="12"/>
      <c r="J992" s="13">
        <v>505675</v>
      </c>
      <c r="K992" s="2">
        <v>0</v>
      </c>
    </row>
    <row r="993" spans="1:11" ht="15" customHeight="1" x14ac:dyDescent="0.35">
      <c r="A993" s="160">
        <v>303331</v>
      </c>
      <c r="B993" s="161" t="s">
        <v>29</v>
      </c>
      <c r="C993" s="160">
        <v>150952</v>
      </c>
      <c r="D993" s="161" t="s">
        <v>1630</v>
      </c>
      <c r="E993" s="162" t="s">
        <v>6415</v>
      </c>
      <c r="F993" s="161" t="s">
        <v>1558</v>
      </c>
      <c r="G993" s="161" t="s">
        <v>14</v>
      </c>
      <c r="H993" s="161" t="s">
        <v>1561</v>
      </c>
      <c r="I993" s="12"/>
      <c r="J993" s="13">
        <v>505687</v>
      </c>
      <c r="K993" s="2">
        <v>0</v>
      </c>
    </row>
    <row r="994" spans="1:11" ht="15" customHeight="1" x14ac:dyDescent="0.35">
      <c r="A994" s="160">
        <v>303363</v>
      </c>
      <c r="B994" s="161" t="s">
        <v>3582</v>
      </c>
      <c r="C994" s="160">
        <v>150952</v>
      </c>
      <c r="D994" s="161" t="s">
        <v>1630</v>
      </c>
      <c r="E994" s="162" t="s">
        <v>6415</v>
      </c>
      <c r="F994" s="161" t="s">
        <v>1558</v>
      </c>
      <c r="G994" s="161" t="s">
        <v>14</v>
      </c>
      <c r="H994" s="161" t="s">
        <v>1561</v>
      </c>
      <c r="I994" s="12"/>
      <c r="J994" s="13">
        <v>505699</v>
      </c>
      <c r="K994" s="2">
        <v>0</v>
      </c>
    </row>
    <row r="995" spans="1:11" ht="15" customHeight="1" x14ac:dyDescent="0.35">
      <c r="A995" s="160">
        <v>303235</v>
      </c>
      <c r="B995" s="161" t="s">
        <v>3581</v>
      </c>
      <c r="C995" s="160">
        <v>150952</v>
      </c>
      <c r="D995" s="161" t="s">
        <v>1630</v>
      </c>
      <c r="E995" s="162" t="s">
        <v>6415</v>
      </c>
      <c r="F995" s="161" t="s">
        <v>1558</v>
      </c>
      <c r="G995" s="161" t="s">
        <v>14</v>
      </c>
      <c r="H995" s="161" t="s">
        <v>1561</v>
      </c>
      <c r="I995" s="12"/>
      <c r="J995" s="13">
        <v>505729</v>
      </c>
      <c r="K995" s="2">
        <v>0</v>
      </c>
    </row>
    <row r="996" spans="1:11" ht="15" customHeight="1" x14ac:dyDescent="0.35">
      <c r="A996" s="160">
        <v>303711</v>
      </c>
      <c r="B996" s="161" t="s">
        <v>3584</v>
      </c>
      <c r="C996" s="160">
        <v>150952</v>
      </c>
      <c r="D996" s="161" t="s">
        <v>1630</v>
      </c>
      <c r="E996" s="162" t="s">
        <v>6415</v>
      </c>
      <c r="F996" s="161" t="s">
        <v>1558</v>
      </c>
      <c r="G996" s="161" t="s">
        <v>14</v>
      </c>
      <c r="H996" s="161" t="s">
        <v>1561</v>
      </c>
      <c r="I996" s="12"/>
      <c r="J996" s="13">
        <v>505730</v>
      </c>
      <c r="K996" s="2">
        <v>0</v>
      </c>
    </row>
    <row r="997" spans="1:11" ht="15" customHeight="1" x14ac:dyDescent="0.35">
      <c r="A997" s="160">
        <v>303635</v>
      </c>
      <c r="B997" s="161" t="s">
        <v>3583</v>
      </c>
      <c r="C997" s="160">
        <v>150952</v>
      </c>
      <c r="D997" s="161" t="s">
        <v>1630</v>
      </c>
      <c r="E997" s="162" t="s">
        <v>6415</v>
      </c>
      <c r="F997" s="161" t="s">
        <v>1558</v>
      </c>
      <c r="G997" s="161" t="s">
        <v>14</v>
      </c>
      <c r="H997" s="161" t="s">
        <v>1561</v>
      </c>
      <c r="I997" s="12"/>
      <c r="J997" s="13">
        <v>505742</v>
      </c>
      <c r="K997" s="2">
        <v>0</v>
      </c>
    </row>
    <row r="998" spans="1:11" ht="15" customHeight="1" x14ac:dyDescent="0.35">
      <c r="A998" s="160">
        <v>303714</v>
      </c>
      <c r="B998" s="161" t="s">
        <v>3588</v>
      </c>
      <c r="C998" s="160">
        <v>150964</v>
      </c>
      <c r="D998" s="161" t="s">
        <v>1637</v>
      </c>
      <c r="E998" s="162" t="s">
        <v>6415</v>
      </c>
      <c r="F998" s="161" t="s">
        <v>1558</v>
      </c>
      <c r="G998" s="161" t="s">
        <v>14</v>
      </c>
      <c r="H998" s="161" t="s">
        <v>1561</v>
      </c>
      <c r="I998" s="12"/>
      <c r="J998" s="13">
        <v>505780</v>
      </c>
      <c r="K998" s="2">
        <v>0</v>
      </c>
    </row>
    <row r="999" spans="1:11" ht="15" customHeight="1" x14ac:dyDescent="0.35">
      <c r="A999" s="160">
        <v>303075</v>
      </c>
      <c r="B999" s="161" t="s">
        <v>3585</v>
      </c>
      <c r="C999" s="160">
        <v>150964</v>
      </c>
      <c r="D999" s="161" t="s">
        <v>1637</v>
      </c>
      <c r="E999" s="162" t="s">
        <v>6415</v>
      </c>
      <c r="F999" s="161" t="s">
        <v>1558</v>
      </c>
      <c r="G999" s="161" t="s">
        <v>14</v>
      </c>
      <c r="H999" s="161" t="s">
        <v>1561</v>
      </c>
      <c r="I999" s="12"/>
      <c r="J999" s="13">
        <v>505810</v>
      </c>
      <c r="K999" s="2">
        <v>0</v>
      </c>
    </row>
    <row r="1000" spans="1:11" ht="15" customHeight="1" x14ac:dyDescent="0.35">
      <c r="A1000" s="160">
        <v>303723</v>
      </c>
      <c r="B1000" s="161" t="s">
        <v>3589</v>
      </c>
      <c r="C1000" s="160">
        <v>150964</v>
      </c>
      <c r="D1000" s="161" t="s">
        <v>1637</v>
      </c>
      <c r="E1000" s="162" t="s">
        <v>6415</v>
      </c>
      <c r="F1000" s="161" t="s">
        <v>1558</v>
      </c>
      <c r="G1000" s="161" t="s">
        <v>14</v>
      </c>
      <c r="H1000" s="161" t="s">
        <v>1561</v>
      </c>
      <c r="I1000" s="12"/>
      <c r="J1000" s="13">
        <v>505821</v>
      </c>
      <c r="K1000" s="2">
        <v>0</v>
      </c>
    </row>
    <row r="1001" spans="1:11" ht="15" customHeight="1" x14ac:dyDescent="0.35">
      <c r="A1001" s="160">
        <v>303996</v>
      </c>
      <c r="B1001" s="161" t="s">
        <v>3590</v>
      </c>
      <c r="C1001" s="160">
        <v>150964</v>
      </c>
      <c r="D1001" s="161" t="s">
        <v>1637</v>
      </c>
      <c r="E1001" s="162" t="s">
        <v>6415</v>
      </c>
      <c r="F1001" s="161" t="s">
        <v>1558</v>
      </c>
      <c r="G1001" s="161" t="s">
        <v>14</v>
      </c>
      <c r="H1001" s="161" t="s">
        <v>1561</v>
      </c>
      <c r="I1001" s="12"/>
      <c r="J1001" s="13">
        <v>505882</v>
      </c>
      <c r="K1001" s="2">
        <v>0</v>
      </c>
    </row>
    <row r="1002" spans="1:11" ht="15" customHeight="1" x14ac:dyDescent="0.35">
      <c r="A1002" s="160">
        <v>303407</v>
      </c>
      <c r="B1002" s="161" t="s">
        <v>3586</v>
      </c>
      <c r="C1002" s="160">
        <v>150964</v>
      </c>
      <c r="D1002" s="161" t="s">
        <v>1637</v>
      </c>
      <c r="E1002" s="162" t="s">
        <v>6415</v>
      </c>
      <c r="F1002" s="161" t="s">
        <v>1558</v>
      </c>
      <c r="G1002" s="161" t="s">
        <v>14</v>
      </c>
      <c r="H1002" s="161" t="s">
        <v>1561</v>
      </c>
      <c r="I1002" s="12"/>
      <c r="J1002" s="13">
        <v>505936</v>
      </c>
      <c r="K1002" s="2">
        <v>0</v>
      </c>
    </row>
    <row r="1003" spans="1:11" ht="15" customHeight="1" x14ac:dyDescent="0.35">
      <c r="A1003" s="160">
        <v>303629</v>
      </c>
      <c r="B1003" s="161" t="s">
        <v>3587</v>
      </c>
      <c r="C1003" s="160">
        <v>150964</v>
      </c>
      <c r="D1003" s="161" t="s">
        <v>1637</v>
      </c>
      <c r="E1003" s="162" t="s">
        <v>6415</v>
      </c>
      <c r="F1003" s="161" t="s">
        <v>1558</v>
      </c>
      <c r="G1003" s="161" t="s">
        <v>14</v>
      </c>
      <c r="H1003" s="161" t="s">
        <v>1561</v>
      </c>
      <c r="I1003" s="12"/>
      <c r="J1003" s="13">
        <v>505948</v>
      </c>
      <c r="K1003" s="2">
        <v>0</v>
      </c>
    </row>
    <row r="1004" spans="1:11" ht="15" customHeight="1" x14ac:dyDescent="0.35">
      <c r="A1004" s="160">
        <v>303209</v>
      </c>
      <c r="B1004" s="161" t="s">
        <v>141</v>
      </c>
      <c r="C1004" s="160">
        <v>150964</v>
      </c>
      <c r="D1004" s="161" t="s">
        <v>1637</v>
      </c>
      <c r="E1004" s="162" t="s">
        <v>6415</v>
      </c>
      <c r="F1004" s="161" t="s">
        <v>1558</v>
      </c>
      <c r="G1004" s="161" t="s">
        <v>14</v>
      </c>
      <c r="H1004" s="161" t="s">
        <v>1561</v>
      </c>
      <c r="I1004" s="12"/>
      <c r="J1004" s="13">
        <v>505950</v>
      </c>
      <c r="K1004" s="2">
        <v>0</v>
      </c>
    </row>
    <row r="1005" spans="1:11" ht="15" customHeight="1" x14ac:dyDescent="0.35">
      <c r="A1005" s="160">
        <v>303064</v>
      </c>
      <c r="B1005" s="161" t="s">
        <v>3591</v>
      </c>
      <c r="C1005" s="160">
        <v>150976</v>
      </c>
      <c r="D1005" s="161" t="s">
        <v>1629</v>
      </c>
      <c r="E1005" s="162" t="s">
        <v>6415</v>
      </c>
      <c r="F1005" s="161" t="s">
        <v>1558</v>
      </c>
      <c r="G1005" s="161" t="s">
        <v>14</v>
      </c>
      <c r="H1005" s="161" t="s">
        <v>1561</v>
      </c>
      <c r="I1005" s="12"/>
      <c r="J1005" s="13">
        <v>505961</v>
      </c>
      <c r="K1005" s="2">
        <v>0</v>
      </c>
    </row>
    <row r="1006" spans="1:11" ht="15" customHeight="1" x14ac:dyDescent="0.35">
      <c r="A1006" s="160">
        <v>303213</v>
      </c>
      <c r="B1006" s="161" t="s">
        <v>3592</v>
      </c>
      <c r="C1006" s="160">
        <v>150976</v>
      </c>
      <c r="D1006" s="161" t="s">
        <v>1629</v>
      </c>
      <c r="E1006" s="162" t="s">
        <v>6415</v>
      </c>
      <c r="F1006" s="161" t="s">
        <v>1558</v>
      </c>
      <c r="G1006" s="161" t="s">
        <v>14</v>
      </c>
      <c r="H1006" s="161" t="s">
        <v>1561</v>
      </c>
      <c r="I1006" s="12"/>
      <c r="J1006" s="13">
        <v>505973</v>
      </c>
      <c r="K1006" s="2">
        <v>0</v>
      </c>
    </row>
    <row r="1007" spans="1:11" ht="15" customHeight="1" x14ac:dyDescent="0.35">
      <c r="A1007" s="160">
        <v>303710</v>
      </c>
      <c r="B1007" s="161" t="s">
        <v>3595</v>
      </c>
      <c r="C1007" s="160">
        <v>150976</v>
      </c>
      <c r="D1007" s="161" t="s">
        <v>1629</v>
      </c>
      <c r="E1007" s="162" t="s">
        <v>6415</v>
      </c>
      <c r="F1007" s="161" t="s">
        <v>1558</v>
      </c>
      <c r="G1007" s="161" t="s">
        <v>14</v>
      </c>
      <c r="H1007" s="161" t="s">
        <v>1561</v>
      </c>
      <c r="I1007" s="12"/>
      <c r="J1007" s="13">
        <v>506035</v>
      </c>
      <c r="K1007" s="2">
        <v>0</v>
      </c>
    </row>
    <row r="1008" spans="1:11" ht="15" customHeight="1" x14ac:dyDescent="0.35">
      <c r="A1008" s="160">
        <v>303645</v>
      </c>
      <c r="B1008" s="161" t="s">
        <v>3594</v>
      </c>
      <c r="C1008" s="160">
        <v>150976</v>
      </c>
      <c r="D1008" s="161" t="s">
        <v>1629</v>
      </c>
      <c r="E1008" s="162" t="s">
        <v>6415</v>
      </c>
      <c r="F1008" s="161" t="s">
        <v>1558</v>
      </c>
      <c r="G1008" s="161" t="s">
        <v>14</v>
      </c>
      <c r="H1008" s="161" t="s">
        <v>1561</v>
      </c>
      <c r="I1008" s="12"/>
      <c r="J1008" s="13">
        <v>506060</v>
      </c>
      <c r="K1008" s="2">
        <v>0</v>
      </c>
    </row>
    <row r="1009" spans="1:11" ht="15" customHeight="1" x14ac:dyDescent="0.35">
      <c r="A1009" s="160">
        <v>303801</v>
      </c>
      <c r="B1009" s="161" t="s">
        <v>15</v>
      </c>
      <c r="C1009" s="160">
        <v>150976</v>
      </c>
      <c r="D1009" s="161" t="s">
        <v>1629</v>
      </c>
      <c r="E1009" s="162" t="s">
        <v>6415</v>
      </c>
      <c r="F1009" s="161" t="s">
        <v>1558</v>
      </c>
      <c r="G1009" s="161" t="s">
        <v>14</v>
      </c>
      <c r="H1009" s="161" t="s">
        <v>1561</v>
      </c>
      <c r="I1009" s="12"/>
      <c r="J1009" s="13">
        <v>506072</v>
      </c>
      <c r="K1009" s="2">
        <v>0</v>
      </c>
    </row>
    <row r="1010" spans="1:11" ht="15" customHeight="1" x14ac:dyDescent="0.35">
      <c r="A1010" s="160">
        <v>303804</v>
      </c>
      <c r="B1010" s="161" t="s">
        <v>3596</v>
      </c>
      <c r="C1010" s="160">
        <v>150976</v>
      </c>
      <c r="D1010" s="161" t="s">
        <v>1629</v>
      </c>
      <c r="E1010" s="162" t="s">
        <v>6415</v>
      </c>
      <c r="F1010" s="161" t="s">
        <v>1558</v>
      </c>
      <c r="G1010" s="161" t="s">
        <v>14</v>
      </c>
      <c r="H1010" s="161" t="s">
        <v>1561</v>
      </c>
      <c r="I1010" s="12"/>
      <c r="J1010" s="13">
        <v>506084</v>
      </c>
      <c r="K1010" s="2">
        <v>0</v>
      </c>
    </row>
    <row r="1011" spans="1:11" ht="15" customHeight="1" x14ac:dyDescent="0.35">
      <c r="A1011" s="160">
        <v>303571</v>
      </c>
      <c r="B1011" s="161" t="s">
        <v>3593</v>
      </c>
      <c r="C1011" s="160">
        <v>150976</v>
      </c>
      <c r="D1011" s="161" t="s">
        <v>1629</v>
      </c>
      <c r="E1011" s="162" t="s">
        <v>6415</v>
      </c>
      <c r="F1011" s="161" t="s">
        <v>1558</v>
      </c>
      <c r="G1011" s="161" t="s">
        <v>14</v>
      </c>
      <c r="H1011" s="161" t="s">
        <v>1561</v>
      </c>
      <c r="I1011" s="12"/>
      <c r="J1011" s="13">
        <v>506114</v>
      </c>
      <c r="K1011" s="2">
        <v>0</v>
      </c>
    </row>
    <row r="1012" spans="1:11" ht="15" customHeight="1" x14ac:dyDescent="0.35">
      <c r="A1012" s="160">
        <v>303753</v>
      </c>
      <c r="B1012" s="161" t="s">
        <v>21</v>
      </c>
      <c r="C1012" s="160">
        <v>150976</v>
      </c>
      <c r="D1012" s="161" t="s">
        <v>1629</v>
      </c>
      <c r="E1012" s="162" t="s">
        <v>6415</v>
      </c>
      <c r="F1012" s="161" t="s">
        <v>1558</v>
      </c>
      <c r="G1012" s="161" t="s">
        <v>14</v>
      </c>
      <c r="H1012" s="161" t="s">
        <v>1561</v>
      </c>
      <c r="I1012" s="12"/>
      <c r="J1012" s="13">
        <v>506138</v>
      </c>
      <c r="K1012" s="2">
        <v>0</v>
      </c>
    </row>
    <row r="1013" spans="1:11" ht="15" customHeight="1" x14ac:dyDescent="0.35">
      <c r="A1013" s="160">
        <v>303549</v>
      </c>
      <c r="B1013" s="161" t="s">
        <v>3600</v>
      </c>
      <c r="C1013" s="160">
        <v>150988</v>
      </c>
      <c r="D1013" s="161" t="s">
        <v>1638</v>
      </c>
      <c r="E1013" s="162" t="s">
        <v>6415</v>
      </c>
      <c r="F1013" s="161" t="s">
        <v>1558</v>
      </c>
      <c r="G1013" s="161" t="s">
        <v>14</v>
      </c>
      <c r="H1013" s="161" t="s">
        <v>1561</v>
      </c>
      <c r="I1013" s="12"/>
      <c r="J1013" s="13">
        <v>506151</v>
      </c>
      <c r="K1013" s="2">
        <v>0</v>
      </c>
    </row>
    <row r="1014" spans="1:11" ht="15" customHeight="1" x14ac:dyDescent="0.35">
      <c r="A1014" s="160">
        <v>303233</v>
      </c>
      <c r="B1014" s="161" t="s">
        <v>3598</v>
      </c>
      <c r="C1014" s="160">
        <v>150988</v>
      </c>
      <c r="D1014" s="161" t="s">
        <v>1638</v>
      </c>
      <c r="E1014" s="162" t="s">
        <v>6415</v>
      </c>
      <c r="F1014" s="161" t="s">
        <v>1558</v>
      </c>
      <c r="G1014" s="161" t="s">
        <v>14</v>
      </c>
      <c r="H1014" s="161" t="s">
        <v>1561</v>
      </c>
      <c r="I1014" s="12"/>
      <c r="J1014" s="13">
        <v>506217</v>
      </c>
      <c r="K1014" s="2">
        <v>0</v>
      </c>
    </row>
    <row r="1015" spans="1:11" ht="15" customHeight="1" x14ac:dyDescent="0.35">
      <c r="A1015" s="160">
        <v>303520</v>
      </c>
      <c r="B1015" s="161" t="s">
        <v>3599</v>
      </c>
      <c r="C1015" s="160">
        <v>150988</v>
      </c>
      <c r="D1015" s="161" t="s">
        <v>1638</v>
      </c>
      <c r="E1015" s="162" t="s">
        <v>6415</v>
      </c>
      <c r="F1015" s="161" t="s">
        <v>1558</v>
      </c>
      <c r="G1015" s="161" t="s">
        <v>14</v>
      </c>
      <c r="H1015" s="161" t="s">
        <v>1561</v>
      </c>
      <c r="I1015" s="12"/>
      <c r="J1015" s="13">
        <v>506229</v>
      </c>
      <c r="K1015" s="2">
        <v>0</v>
      </c>
    </row>
    <row r="1016" spans="1:11" ht="15" customHeight="1" x14ac:dyDescent="0.35">
      <c r="A1016" s="160">
        <v>303109</v>
      </c>
      <c r="B1016" s="161" t="s">
        <v>3597</v>
      </c>
      <c r="C1016" s="160">
        <v>150988</v>
      </c>
      <c r="D1016" s="161" t="s">
        <v>1638</v>
      </c>
      <c r="E1016" s="162" t="s">
        <v>6415</v>
      </c>
      <c r="F1016" s="161" t="s">
        <v>1558</v>
      </c>
      <c r="G1016" s="161" t="s">
        <v>14</v>
      </c>
      <c r="H1016" s="161" t="s">
        <v>1561</v>
      </c>
      <c r="I1016" s="12"/>
      <c r="J1016" s="13">
        <v>506278</v>
      </c>
      <c r="K1016" s="2">
        <v>0</v>
      </c>
    </row>
    <row r="1017" spans="1:11" ht="15" customHeight="1" x14ac:dyDescent="0.35">
      <c r="A1017" s="160">
        <v>303913</v>
      </c>
      <c r="B1017" s="161" t="s">
        <v>3601</v>
      </c>
      <c r="C1017" s="160">
        <v>150988</v>
      </c>
      <c r="D1017" s="161" t="s">
        <v>1638</v>
      </c>
      <c r="E1017" s="162" t="s">
        <v>6415</v>
      </c>
      <c r="F1017" s="161" t="s">
        <v>1558</v>
      </c>
      <c r="G1017" s="161" t="s">
        <v>14</v>
      </c>
      <c r="H1017" s="161" t="s">
        <v>1561</v>
      </c>
      <c r="I1017" s="12"/>
      <c r="J1017" s="13">
        <v>506280</v>
      </c>
      <c r="K1017" s="2">
        <v>0</v>
      </c>
    </row>
    <row r="1018" spans="1:11" ht="15" customHeight="1" x14ac:dyDescent="0.35">
      <c r="A1018" s="160">
        <v>303210</v>
      </c>
      <c r="B1018" s="161" t="s">
        <v>46</v>
      </c>
      <c r="C1018" s="160">
        <v>150988</v>
      </c>
      <c r="D1018" s="161" t="s">
        <v>1638</v>
      </c>
      <c r="E1018" s="162" t="s">
        <v>6415</v>
      </c>
      <c r="F1018" s="161" t="s">
        <v>1558</v>
      </c>
      <c r="G1018" s="161" t="s">
        <v>14</v>
      </c>
      <c r="H1018" s="161" t="s">
        <v>1561</v>
      </c>
      <c r="I1018" s="12"/>
      <c r="J1018" s="13">
        <v>506291</v>
      </c>
      <c r="K1018" s="2">
        <v>0</v>
      </c>
    </row>
    <row r="1019" spans="1:11" ht="15" customHeight="1" x14ac:dyDescent="0.35">
      <c r="A1019" s="160">
        <v>303090</v>
      </c>
      <c r="B1019" s="161" t="s">
        <v>134</v>
      </c>
      <c r="C1019" s="160">
        <v>150990</v>
      </c>
      <c r="D1019" s="161" t="s">
        <v>1632</v>
      </c>
      <c r="E1019" s="162" t="s">
        <v>6415</v>
      </c>
      <c r="F1019" s="161" t="s">
        <v>1558</v>
      </c>
      <c r="G1019" s="161" t="s">
        <v>14</v>
      </c>
      <c r="H1019" s="161" t="s">
        <v>1561</v>
      </c>
      <c r="I1019" s="12"/>
      <c r="J1019" s="13">
        <v>506308</v>
      </c>
      <c r="K1019" s="2">
        <v>0</v>
      </c>
    </row>
    <row r="1020" spans="1:11" ht="15" customHeight="1" x14ac:dyDescent="0.35">
      <c r="A1020" s="160">
        <v>303148</v>
      </c>
      <c r="B1020" s="161" t="s">
        <v>3603</v>
      </c>
      <c r="C1020" s="160">
        <v>150990</v>
      </c>
      <c r="D1020" s="161" t="s">
        <v>1632</v>
      </c>
      <c r="E1020" s="162" t="s">
        <v>6415</v>
      </c>
      <c r="F1020" s="161" t="s">
        <v>1558</v>
      </c>
      <c r="G1020" s="161" t="s">
        <v>14</v>
      </c>
      <c r="H1020" s="161" t="s">
        <v>1561</v>
      </c>
      <c r="I1020" s="12"/>
      <c r="J1020" s="13">
        <v>506412</v>
      </c>
      <c r="K1020" s="2">
        <v>0</v>
      </c>
    </row>
    <row r="1021" spans="1:11" ht="15" customHeight="1" x14ac:dyDescent="0.35">
      <c r="A1021" s="160">
        <v>303815</v>
      </c>
      <c r="B1021" s="161" t="s">
        <v>3607</v>
      </c>
      <c r="C1021" s="160">
        <v>150990</v>
      </c>
      <c r="D1021" s="161" t="s">
        <v>1632</v>
      </c>
      <c r="E1021" s="162" t="s">
        <v>6415</v>
      </c>
      <c r="F1021" s="161" t="s">
        <v>1558</v>
      </c>
      <c r="G1021" s="161" t="s">
        <v>14</v>
      </c>
      <c r="H1021" s="161" t="s">
        <v>1561</v>
      </c>
      <c r="I1021" s="12"/>
      <c r="J1021" s="13">
        <v>506461</v>
      </c>
      <c r="K1021" s="2">
        <v>0</v>
      </c>
    </row>
    <row r="1022" spans="1:11" ht="15" customHeight="1" x14ac:dyDescent="0.35">
      <c r="A1022" s="160">
        <v>303172</v>
      </c>
      <c r="B1022" s="161" t="s">
        <v>3604</v>
      </c>
      <c r="C1022" s="160">
        <v>150990</v>
      </c>
      <c r="D1022" s="161" t="s">
        <v>1632</v>
      </c>
      <c r="E1022" s="162" t="s">
        <v>6415</v>
      </c>
      <c r="F1022" s="161" t="s">
        <v>1558</v>
      </c>
      <c r="G1022" s="161" t="s">
        <v>14</v>
      </c>
      <c r="H1022" s="161" t="s">
        <v>1561</v>
      </c>
      <c r="I1022" s="12"/>
      <c r="J1022" s="13">
        <v>506473</v>
      </c>
      <c r="K1022" s="2">
        <v>0</v>
      </c>
    </row>
    <row r="1023" spans="1:11" ht="15" customHeight="1" x14ac:dyDescent="0.35">
      <c r="A1023" s="160">
        <v>303696</v>
      </c>
      <c r="B1023" s="161" t="s">
        <v>3606</v>
      </c>
      <c r="C1023" s="160">
        <v>150990</v>
      </c>
      <c r="D1023" s="161" t="s">
        <v>1632</v>
      </c>
      <c r="E1023" s="162" t="s">
        <v>6415</v>
      </c>
      <c r="F1023" s="161" t="s">
        <v>1558</v>
      </c>
      <c r="G1023" s="161" t="s">
        <v>14</v>
      </c>
      <c r="H1023" s="161" t="s">
        <v>1561</v>
      </c>
      <c r="I1023" s="12"/>
      <c r="J1023" s="13">
        <v>506485</v>
      </c>
      <c r="K1023" s="2">
        <v>0</v>
      </c>
    </row>
    <row r="1024" spans="1:11" ht="15" customHeight="1" x14ac:dyDescent="0.35">
      <c r="A1024" s="160">
        <v>303197</v>
      </c>
      <c r="B1024" s="161" t="s">
        <v>3605</v>
      </c>
      <c r="C1024" s="160">
        <v>150990</v>
      </c>
      <c r="D1024" s="161" t="s">
        <v>1632</v>
      </c>
      <c r="E1024" s="162" t="s">
        <v>6415</v>
      </c>
      <c r="F1024" s="161" t="s">
        <v>1558</v>
      </c>
      <c r="G1024" s="161" t="s">
        <v>14</v>
      </c>
      <c r="H1024" s="161" t="s">
        <v>1561</v>
      </c>
      <c r="I1024" s="12"/>
      <c r="J1024" s="13">
        <v>506540</v>
      </c>
      <c r="K1024" s="2">
        <v>0</v>
      </c>
    </row>
    <row r="1025" spans="1:11" ht="15" customHeight="1" x14ac:dyDescent="0.35">
      <c r="A1025" s="160">
        <v>303124</v>
      </c>
      <c r="B1025" s="161" t="s">
        <v>3602</v>
      </c>
      <c r="C1025" s="160">
        <v>150990</v>
      </c>
      <c r="D1025" s="161" t="s">
        <v>1632</v>
      </c>
      <c r="E1025" s="162" t="s">
        <v>6415</v>
      </c>
      <c r="F1025" s="161" t="s">
        <v>1558</v>
      </c>
      <c r="G1025" s="161" t="s">
        <v>14</v>
      </c>
      <c r="H1025" s="161" t="s">
        <v>1561</v>
      </c>
      <c r="I1025" s="12"/>
      <c r="J1025" s="13">
        <v>506576</v>
      </c>
      <c r="K1025" s="2">
        <v>0</v>
      </c>
    </row>
    <row r="1026" spans="1:11" ht="15" customHeight="1" x14ac:dyDescent="0.35">
      <c r="A1026" s="160">
        <v>303900</v>
      </c>
      <c r="B1026" s="161" t="s">
        <v>135</v>
      </c>
      <c r="C1026" s="160">
        <v>150990</v>
      </c>
      <c r="D1026" s="161" t="s">
        <v>1632</v>
      </c>
      <c r="E1026" s="162" t="s">
        <v>6415</v>
      </c>
      <c r="F1026" s="161" t="s">
        <v>1558</v>
      </c>
      <c r="G1026" s="161" t="s">
        <v>14</v>
      </c>
      <c r="H1026" s="161" t="s">
        <v>1561</v>
      </c>
      <c r="I1026" s="12"/>
      <c r="J1026" s="13">
        <v>506606</v>
      </c>
      <c r="K1026" s="2">
        <v>0</v>
      </c>
    </row>
    <row r="1027" spans="1:11" ht="15" customHeight="1" x14ac:dyDescent="0.35">
      <c r="A1027" s="160">
        <v>303471</v>
      </c>
      <c r="B1027" s="161" t="s">
        <v>89</v>
      </c>
      <c r="C1027" s="160">
        <v>151002</v>
      </c>
      <c r="D1027" s="161" t="s">
        <v>1634</v>
      </c>
      <c r="E1027" s="162" t="s">
        <v>6415</v>
      </c>
      <c r="F1027" s="161" t="s">
        <v>1558</v>
      </c>
      <c r="G1027" s="161" t="s">
        <v>14</v>
      </c>
      <c r="H1027" s="161" t="s">
        <v>1561</v>
      </c>
      <c r="I1027" s="12"/>
      <c r="J1027" s="13">
        <v>506618</v>
      </c>
      <c r="K1027" s="2">
        <v>0</v>
      </c>
    </row>
    <row r="1028" spans="1:11" ht="15" customHeight="1" x14ac:dyDescent="0.35">
      <c r="A1028" s="160">
        <v>303552</v>
      </c>
      <c r="B1028" s="161" t="s">
        <v>3611</v>
      </c>
      <c r="C1028" s="160">
        <v>151002</v>
      </c>
      <c r="D1028" s="161" t="s">
        <v>1634</v>
      </c>
      <c r="E1028" s="162" t="s">
        <v>6415</v>
      </c>
      <c r="F1028" s="161" t="s">
        <v>1558</v>
      </c>
      <c r="G1028" s="161" t="s">
        <v>14</v>
      </c>
      <c r="H1028" s="161" t="s">
        <v>1561</v>
      </c>
      <c r="I1028" s="12"/>
      <c r="J1028" s="13">
        <v>506631</v>
      </c>
      <c r="K1028" s="2">
        <v>0</v>
      </c>
    </row>
    <row r="1029" spans="1:11" ht="15" customHeight="1" x14ac:dyDescent="0.35">
      <c r="A1029" s="160">
        <v>303957</v>
      </c>
      <c r="B1029" s="161" t="s">
        <v>3612</v>
      </c>
      <c r="C1029" s="160">
        <v>151002</v>
      </c>
      <c r="D1029" s="161" t="s">
        <v>1634</v>
      </c>
      <c r="E1029" s="162" t="s">
        <v>6415</v>
      </c>
      <c r="F1029" s="161" t="s">
        <v>1558</v>
      </c>
      <c r="G1029" s="161" t="s">
        <v>14</v>
      </c>
      <c r="H1029" s="161" t="s">
        <v>1561</v>
      </c>
      <c r="I1029" s="12"/>
      <c r="J1029" s="13">
        <v>506655</v>
      </c>
      <c r="K1029" s="2">
        <v>0</v>
      </c>
    </row>
    <row r="1030" spans="1:11" ht="15" customHeight="1" x14ac:dyDescent="0.35">
      <c r="A1030" s="160">
        <v>303376</v>
      </c>
      <c r="B1030" s="161" t="s">
        <v>3609</v>
      </c>
      <c r="C1030" s="160">
        <v>151002</v>
      </c>
      <c r="D1030" s="161" t="s">
        <v>1634</v>
      </c>
      <c r="E1030" s="162" t="s">
        <v>6415</v>
      </c>
      <c r="F1030" s="161" t="s">
        <v>1558</v>
      </c>
      <c r="G1030" s="161" t="s">
        <v>14</v>
      </c>
      <c r="H1030" s="161" t="s">
        <v>1561</v>
      </c>
      <c r="I1030" s="12"/>
      <c r="J1030" s="13">
        <v>506758</v>
      </c>
      <c r="K1030" s="2">
        <v>0</v>
      </c>
    </row>
    <row r="1031" spans="1:11" ht="15" customHeight="1" x14ac:dyDescent="0.35">
      <c r="A1031" s="160">
        <v>303229</v>
      </c>
      <c r="B1031" s="161" t="s">
        <v>3608</v>
      </c>
      <c r="C1031" s="160">
        <v>151002</v>
      </c>
      <c r="D1031" s="161" t="s">
        <v>1634</v>
      </c>
      <c r="E1031" s="162" t="s">
        <v>6415</v>
      </c>
      <c r="F1031" s="161" t="s">
        <v>1558</v>
      </c>
      <c r="G1031" s="161" t="s">
        <v>14</v>
      </c>
      <c r="H1031" s="161" t="s">
        <v>1561</v>
      </c>
      <c r="I1031" s="12"/>
      <c r="J1031" s="13">
        <v>506850</v>
      </c>
      <c r="K1031" s="2">
        <v>0</v>
      </c>
    </row>
    <row r="1032" spans="1:11" ht="15" customHeight="1" x14ac:dyDescent="0.35">
      <c r="A1032" s="160">
        <v>303507</v>
      </c>
      <c r="B1032" s="161" t="s">
        <v>3610</v>
      </c>
      <c r="C1032" s="160">
        <v>151002</v>
      </c>
      <c r="D1032" s="161" t="s">
        <v>1634</v>
      </c>
      <c r="E1032" s="162" t="s">
        <v>6415</v>
      </c>
      <c r="F1032" s="161" t="s">
        <v>1558</v>
      </c>
      <c r="G1032" s="161" t="s">
        <v>14</v>
      </c>
      <c r="H1032" s="161" t="s">
        <v>1561</v>
      </c>
      <c r="I1032" s="12"/>
      <c r="J1032" s="13">
        <v>506928</v>
      </c>
      <c r="K1032" s="2">
        <v>0</v>
      </c>
    </row>
    <row r="1033" spans="1:11" ht="15" customHeight="1" x14ac:dyDescent="0.35">
      <c r="A1033" s="160">
        <v>308713</v>
      </c>
      <c r="B1033" s="161" t="s">
        <v>3613</v>
      </c>
      <c r="C1033" s="160">
        <v>151014</v>
      </c>
      <c r="D1033" s="161" t="s">
        <v>1669</v>
      </c>
      <c r="E1033" s="162" t="s">
        <v>6415</v>
      </c>
      <c r="F1033" s="161" t="s">
        <v>1558</v>
      </c>
      <c r="G1033" s="161" t="s">
        <v>14</v>
      </c>
      <c r="H1033" s="161" t="s">
        <v>1561</v>
      </c>
      <c r="I1033" s="12"/>
      <c r="J1033" s="13">
        <v>506941</v>
      </c>
      <c r="K1033" s="2">
        <v>0</v>
      </c>
    </row>
    <row r="1034" spans="1:11" ht="15" customHeight="1" x14ac:dyDescent="0.35">
      <c r="A1034" s="160">
        <v>308758</v>
      </c>
      <c r="B1034" s="161" t="s">
        <v>3614</v>
      </c>
      <c r="C1034" s="160">
        <v>151014</v>
      </c>
      <c r="D1034" s="161" t="s">
        <v>1669</v>
      </c>
      <c r="E1034" s="162" t="s">
        <v>6415</v>
      </c>
      <c r="F1034" s="161" t="s">
        <v>1558</v>
      </c>
      <c r="G1034" s="161" t="s">
        <v>14</v>
      </c>
      <c r="H1034" s="161" t="s">
        <v>1561</v>
      </c>
      <c r="I1034" s="12"/>
      <c r="J1034" s="13">
        <v>506953</v>
      </c>
      <c r="K1034" s="2">
        <v>0</v>
      </c>
    </row>
    <row r="1035" spans="1:11" ht="15" customHeight="1" x14ac:dyDescent="0.35">
      <c r="A1035" s="160">
        <v>308445</v>
      </c>
      <c r="B1035" s="161" t="s">
        <v>110</v>
      </c>
      <c r="C1035" s="160">
        <v>151014</v>
      </c>
      <c r="D1035" s="161" t="s">
        <v>1669</v>
      </c>
      <c r="E1035" s="162" t="s">
        <v>6415</v>
      </c>
      <c r="F1035" s="161" t="s">
        <v>1558</v>
      </c>
      <c r="G1035" s="161" t="s">
        <v>14</v>
      </c>
      <c r="H1035" s="161" t="s">
        <v>1561</v>
      </c>
      <c r="I1035" s="12"/>
      <c r="J1035" s="13">
        <v>506965</v>
      </c>
      <c r="K1035" s="2">
        <v>0</v>
      </c>
    </row>
    <row r="1036" spans="1:11" ht="15" customHeight="1" x14ac:dyDescent="0.35">
      <c r="A1036" s="160">
        <v>308115</v>
      </c>
      <c r="B1036" s="161" t="s">
        <v>111</v>
      </c>
      <c r="C1036" s="160">
        <v>151014</v>
      </c>
      <c r="D1036" s="161" t="s">
        <v>1669</v>
      </c>
      <c r="E1036" s="162" t="s">
        <v>6415</v>
      </c>
      <c r="F1036" s="161" t="s">
        <v>1558</v>
      </c>
      <c r="G1036" s="161" t="s">
        <v>14</v>
      </c>
      <c r="H1036" s="161" t="s">
        <v>1561</v>
      </c>
      <c r="I1036" s="12"/>
      <c r="J1036" s="13">
        <v>507027</v>
      </c>
      <c r="K1036" s="2">
        <v>0</v>
      </c>
    </row>
    <row r="1037" spans="1:11" ht="15" customHeight="1" x14ac:dyDescent="0.35">
      <c r="A1037" s="160">
        <v>308854</v>
      </c>
      <c r="B1037" s="161" t="s">
        <v>68</v>
      </c>
      <c r="C1037" s="160">
        <v>151026</v>
      </c>
      <c r="D1037" s="161" t="s">
        <v>1664</v>
      </c>
      <c r="E1037" s="162" t="s">
        <v>6415</v>
      </c>
      <c r="F1037" s="161" t="s">
        <v>1558</v>
      </c>
      <c r="G1037" s="161" t="s">
        <v>14</v>
      </c>
      <c r="H1037" s="161" t="s">
        <v>1561</v>
      </c>
      <c r="I1037" s="12"/>
      <c r="J1037" s="13">
        <v>507246</v>
      </c>
      <c r="K1037" s="2">
        <v>0</v>
      </c>
    </row>
    <row r="1038" spans="1:11" ht="15" customHeight="1" x14ac:dyDescent="0.35">
      <c r="A1038" s="160">
        <v>308561</v>
      </c>
      <c r="B1038" s="161" t="s">
        <v>3618</v>
      </c>
      <c r="C1038" s="160">
        <v>151026</v>
      </c>
      <c r="D1038" s="161" t="s">
        <v>1664</v>
      </c>
      <c r="E1038" s="162" t="s">
        <v>6415</v>
      </c>
      <c r="F1038" s="161" t="s">
        <v>1558</v>
      </c>
      <c r="G1038" s="161" t="s">
        <v>14</v>
      </c>
      <c r="H1038" s="161" t="s">
        <v>1561</v>
      </c>
      <c r="I1038" s="12"/>
      <c r="J1038" s="13">
        <v>507260</v>
      </c>
      <c r="K1038" s="2">
        <v>0</v>
      </c>
    </row>
    <row r="1039" spans="1:11" ht="15" customHeight="1" x14ac:dyDescent="0.35">
      <c r="A1039" s="160">
        <v>308071</v>
      </c>
      <c r="B1039" s="161" t="s">
        <v>3615</v>
      </c>
      <c r="C1039" s="160">
        <v>151026</v>
      </c>
      <c r="D1039" s="161" t="s">
        <v>1664</v>
      </c>
      <c r="E1039" s="162" t="s">
        <v>6415</v>
      </c>
      <c r="F1039" s="161" t="s">
        <v>1558</v>
      </c>
      <c r="G1039" s="161" t="s">
        <v>14</v>
      </c>
      <c r="H1039" s="161" t="s">
        <v>1561</v>
      </c>
      <c r="I1039" s="12"/>
      <c r="J1039" s="13">
        <v>507301</v>
      </c>
      <c r="K1039" s="2">
        <v>0</v>
      </c>
    </row>
    <row r="1040" spans="1:11" ht="15" customHeight="1" x14ac:dyDescent="0.35">
      <c r="A1040" s="160">
        <v>308454</v>
      </c>
      <c r="B1040" s="161" t="s">
        <v>3616</v>
      </c>
      <c r="C1040" s="160">
        <v>151026</v>
      </c>
      <c r="D1040" s="161" t="s">
        <v>1664</v>
      </c>
      <c r="E1040" s="162" t="s">
        <v>6415</v>
      </c>
      <c r="F1040" s="161" t="s">
        <v>1558</v>
      </c>
      <c r="G1040" s="161" t="s">
        <v>14</v>
      </c>
      <c r="H1040" s="161" t="s">
        <v>1561</v>
      </c>
      <c r="I1040" s="12"/>
      <c r="J1040" s="13">
        <v>507325</v>
      </c>
      <c r="K1040" s="2">
        <v>0</v>
      </c>
    </row>
    <row r="1041" spans="1:11" ht="15" customHeight="1" x14ac:dyDescent="0.35">
      <c r="A1041" s="160">
        <v>308495</v>
      </c>
      <c r="B1041" s="161" t="s">
        <v>3617</v>
      </c>
      <c r="C1041" s="160">
        <v>151026</v>
      </c>
      <c r="D1041" s="161" t="s">
        <v>1664</v>
      </c>
      <c r="E1041" s="162" t="s">
        <v>6415</v>
      </c>
      <c r="F1041" s="161" t="s">
        <v>1558</v>
      </c>
      <c r="G1041" s="161" t="s">
        <v>14</v>
      </c>
      <c r="H1041" s="161" t="s">
        <v>1561</v>
      </c>
      <c r="I1041" s="12"/>
      <c r="J1041" s="13">
        <v>507337</v>
      </c>
      <c r="K1041" s="2">
        <v>0</v>
      </c>
    </row>
    <row r="1042" spans="1:11" ht="15" customHeight="1" x14ac:dyDescent="0.35">
      <c r="A1042" s="160">
        <v>308809</v>
      </c>
      <c r="B1042" s="161" t="s">
        <v>3619</v>
      </c>
      <c r="C1042" s="160">
        <v>151026</v>
      </c>
      <c r="D1042" s="161" t="s">
        <v>1664</v>
      </c>
      <c r="E1042" s="162" t="s">
        <v>6415</v>
      </c>
      <c r="F1042" s="161" t="s">
        <v>1558</v>
      </c>
      <c r="G1042" s="161" t="s">
        <v>14</v>
      </c>
      <c r="H1042" s="161" t="s">
        <v>1561</v>
      </c>
      <c r="I1042" s="12"/>
      <c r="J1042" s="13">
        <v>507398</v>
      </c>
      <c r="K1042" s="2">
        <v>0</v>
      </c>
    </row>
    <row r="1043" spans="1:11" ht="15" customHeight="1" x14ac:dyDescent="0.35">
      <c r="A1043" s="160">
        <v>308976</v>
      </c>
      <c r="B1043" s="161" t="s">
        <v>3620</v>
      </c>
      <c r="C1043" s="160">
        <v>151026</v>
      </c>
      <c r="D1043" s="161" t="s">
        <v>1664</v>
      </c>
      <c r="E1043" s="162" t="s">
        <v>6415</v>
      </c>
      <c r="F1043" s="161" t="s">
        <v>1558</v>
      </c>
      <c r="G1043" s="161" t="s">
        <v>14</v>
      </c>
      <c r="H1043" s="161" t="s">
        <v>1561</v>
      </c>
      <c r="I1043" s="12"/>
      <c r="J1043" s="13">
        <v>507465</v>
      </c>
      <c r="K1043" s="2">
        <v>0</v>
      </c>
    </row>
    <row r="1044" spans="1:11" ht="15" customHeight="1" x14ac:dyDescent="0.35">
      <c r="A1044" s="160">
        <v>308335</v>
      </c>
      <c r="B1044" s="161" t="s">
        <v>119</v>
      </c>
      <c r="C1044" s="160">
        <v>151038</v>
      </c>
      <c r="D1044" s="161" t="s">
        <v>1663</v>
      </c>
      <c r="E1044" s="162" t="s">
        <v>6415</v>
      </c>
      <c r="F1044" s="161" t="s">
        <v>1558</v>
      </c>
      <c r="G1044" s="161" t="s">
        <v>14</v>
      </c>
      <c r="H1044" s="161" t="s">
        <v>1561</v>
      </c>
      <c r="I1044" s="12"/>
      <c r="J1044" s="13">
        <v>507490</v>
      </c>
      <c r="K1044" s="2">
        <v>0</v>
      </c>
    </row>
    <row r="1045" spans="1:11" ht="15" customHeight="1" x14ac:dyDescent="0.35">
      <c r="A1045" s="160">
        <v>308750</v>
      </c>
      <c r="B1045" s="161" t="s">
        <v>3624</v>
      </c>
      <c r="C1045" s="160">
        <v>151038</v>
      </c>
      <c r="D1045" s="161" t="s">
        <v>1663</v>
      </c>
      <c r="E1045" s="162" t="s">
        <v>6415</v>
      </c>
      <c r="F1045" s="161" t="s">
        <v>1558</v>
      </c>
      <c r="G1045" s="161" t="s">
        <v>14</v>
      </c>
      <c r="H1045" s="161" t="s">
        <v>1561</v>
      </c>
      <c r="I1045" s="12"/>
      <c r="J1045" s="13">
        <v>507544</v>
      </c>
      <c r="K1045" s="2">
        <v>0</v>
      </c>
    </row>
    <row r="1046" spans="1:11" ht="15" customHeight="1" x14ac:dyDescent="0.35">
      <c r="A1046" s="160">
        <v>308323</v>
      </c>
      <c r="B1046" s="161" t="s">
        <v>3622</v>
      </c>
      <c r="C1046" s="160">
        <v>151038</v>
      </c>
      <c r="D1046" s="161" t="s">
        <v>1663</v>
      </c>
      <c r="E1046" s="162" t="s">
        <v>6415</v>
      </c>
      <c r="F1046" s="161" t="s">
        <v>1558</v>
      </c>
      <c r="G1046" s="161" t="s">
        <v>14</v>
      </c>
      <c r="H1046" s="161" t="s">
        <v>1561</v>
      </c>
      <c r="I1046" s="12"/>
      <c r="J1046" s="13">
        <v>507570</v>
      </c>
      <c r="K1046" s="2">
        <v>0</v>
      </c>
    </row>
    <row r="1047" spans="1:11" ht="15" customHeight="1" x14ac:dyDescent="0.35">
      <c r="A1047" s="160">
        <v>308021</v>
      </c>
      <c r="B1047" s="161" t="s">
        <v>3621</v>
      </c>
      <c r="C1047" s="160">
        <v>151038</v>
      </c>
      <c r="D1047" s="161" t="s">
        <v>1663</v>
      </c>
      <c r="E1047" s="162" t="s">
        <v>6415</v>
      </c>
      <c r="F1047" s="161" t="s">
        <v>1558</v>
      </c>
      <c r="G1047" s="161" t="s">
        <v>14</v>
      </c>
      <c r="H1047" s="161" t="s">
        <v>1561</v>
      </c>
      <c r="I1047" s="12"/>
      <c r="J1047" s="13">
        <v>507635</v>
      </c>
      <c r="K1047" s="2">
        <v>0</v>
      </c>
    </row>
    <row r="1048" spans="1:11" ht="15" customHeight="1" x14ac:dyDescent="0.35">
      <c r="A1048" s="160">
        <v>308657</v>
      </c>
      <c r="B1048" s="161" t="s">
        <v>3623</v>
      </c>
      <c r="C1048" s="160">
        <v>151038</v>
      </c>
      <c r="D1048" s="161" t="s">
        <v>1663</v>
      </c>
      <c r="E1048" s="162" t="s">
        <v>6415</v>
      </c>
      <c r="F1048" s="161" t="s">
        <v>1558</v>
      </c>
      <c r="G1048" s="161" t="s">
        <v>14</v>
      </c>
      <c r="H1048" s="161" t="s">
        <v>1561</v>
      </c>
      <c r="I1048" s="12"/>
      <c r="J1048" s="13">
        <v>507684</v>
      </c>
      <c r="K1048" s="2">
        <v>0</v>
      </c>
    </row>
    <row r="1049" spans="1:11" ht="15" customHeight="1" x14ac:dyDescent="0.35">
      <c r="A1049" s="160">
        <v>308122</v>
      </c>
      <c r="B1049" s="161" t="s">
        <v>3625</v>
      </c>
      <c r="C1049" s="160">
        <v>151040</v>
      </c>
      <c r="D1049" s="161" t="s">
        <v>1667</v>
      </c>
      <c r="E1049" s="162" t="s">
        <v>6415</v>
      </c>
      <c r="F1049" s="161" t="s">
        <v>1558</v>
      </c>
      <c r="G1049" s="161" t="s">
        <v>14</v>
      </c>
      <c r="H1049" s="161" t="s">
        <v>1561</v>
      </c>
      <c r="I1049" s="12"/>
      <c r="J1049" s="13">
        <v>507696</v>
      </c>
      <c r="K1049" s="2">
        <v>0</v>
      </c>
    </row>
    <row r="1050" spans="1:11" ht="15" customHeight="1" x14ac:dyDescent="0.35">
      <c r="A1050" s="160">
        <v>308686</v>
      </c>
      <c r="B1050" s="161" t="s">
        <v>3628</v>
      </c>
      <c r="C1050" s="160">
        <v>151040</v>
      </c>
      <c r="D1050" s="161" t="s">
        <v>1667</v>
      </c>
      <c r="E1050" s="162" t="s">
        <v>6415</v>
      </c>
      <c r="F1050" s="161" t="s">
        <v>1558</v>
      </c>
      <c r="G1050" s="161" t="s">
        <v>14</v>
      </c>
      <c r="H1050" s="161" t="s">
        <v>1561</v>
      </c>
      <c r="I1050" s="12"/>
      <c r="J1050" s="13">
        <v>507702</v>
      </c>
      <c r="K1050" s="2">
        <v>0</v>
      </c>
    </row>
    <row r="1051" spans="1:11" ht="15" customHeight="1" x14ac:dyDescent="0.35">
      <c r="A1051" s="160">
        <v>308724</v>
      </c>
      <c r="B1051" s="161" t="s">
        <v>3629</v>
      </c>
      <c r="C1051" s="160">
        <v>151040</v>
      </c>
      <c r="D1051" s="161" t="s">
        <v>1667</v>
      </c>
      <c r="E1051" s="162" t="s">
        <v>6415</v>
      </c>
      <c r="F1051" s="161" t="s">
        <v>1558</v>
      </c>
      <c r="G1051" s="161" t="s">
        <v>14</v>
      </c>
      <c r="H1051" s="161" t="s">
        <v>1561</v>
      </c>
      <c r="I1051" s="12"/>
      <c r="J1051" s="13">
        <v>507751</v>
      </c>
      <c r="K1051" s="2">
        <v>0</v>
      </c>
    </row>
    <row r="1052" spans="1:11" ht="15" customHeight="1" x14ac:dyDescent="0.35">
      <c r="A1052" s="160">
        <v>308374</v>
      </c>
      <c r="B1052" s="161" t="s">
        <v>131</v>
      </c>
      <c r="C1052" s="160">
        <v>151040</v>
      </c>
      <c r="D1052" s="161" t="s">
        <v>1667</v>
      </c>
      <c r="E1052" s="162" t="s">
        <v>6415</v>
      </c>
      <c r="F1052" s="161" t="s">
        <v>1558</v>
      </c>
      <c r="G1052" s="161" t="s">
        <v>14</v>
      </c>
      <c r="H1052" s="161" t="s">
        <v>1561</v>
      </c>
      <c r="I1052" s="12"/>
      <c r="J1052" s="13">
        <v>507775</v>
      </c>
      <c r="K1052" s="2">
        <v>0</v>
      </c>
    </row>
    <row r="1053" spans="1:11" ht="15" customHeight="1" x14ac:dyDescent="0.35">
      <c r="A1053" s="160">
        <v>308548</v>
      </c>
      <c r="B1053" s="161" t="s">
        <v>3627</v>
      </c>
      <c r="C1053" s="160">
        <v>151040</v>
      </c>
      <c r="D1053" s="161" t="s">
        <v>1667</v>
      </c>
      <c r="E1053" s="162" t="s">
        <v>6415</v>
      </c>
      <c r="F1053" s="161" t="s">
        <v>1558</v>
      </c>
      <c r="G1053" s="161" t="s">
        <v>14</v>
      </c>
      <c r="H1053" s="161" t="s">
        <v>1561</v>
      </c>
      <c r="I1053" s="12"/>
      <c r="J1053" s="13">
        <v>507799</v>
      </c>
      <c r="K1053" s="2">
        <v>0</v>
      </c>
    </row>
    <row r="1054" spans="1:11" ht="15" customHeight="1" x14ac:dyDescent="0.35">
      <c r="A1054" s="160">
        <v>308232</v>
      </c>
      <c r="B1054" s="161" t="s">
        <v>3626</v>
      </c>
      <c r="C1054" s="160">
        <v>151040</v>
      </c>
      <c r="D1054" s="161" t="s">
        <v>1667</v>
      </c>
      <c r="E1054" s="162" t="s">
        <v>6415</v>
      </c>
      <c r="F1054" s="161" t="s">
        <v>1558</v>
      </c>
      <c r="G1054" s="161" t="s">
        <v>14</v>
      </c>
      <c r="H1054" s="161" t="s">
        <v>1561</v>
      </c>
      <c r="I1054" s="12"/>
      <c r="J1054" s="13">
        <v>507829</v>
      </c>
      <c r="K1054" s="2">
        <v>0</v>
      </c>
    </row>
    <row r="1055" spans="1:11" ht="15" customHeight="1" x14ac:dyDescent="0.35">
      <c r="A1055" s="160">
        <v>308958</v>
      </c>
      <c r="B1055" s="161" t="s">
        <v>3633</v>
      </c>
      <c r="C1055" s="160">
        <v>151051</v>
      </c>
      <c r="D1055" s="161" t="s">
        <v>64</v>
      </c>
      <c r="E1055" s="162" t="s">
        <v>6415</v>
      </c>
      <c r="F1055" s="161" t="s">
        <v>1558</v>
      </c>
      <c r="G1055" s="161" t="s">
        <v>14</v>
      </c>
      <c r="H1055" s="161" t="s">
        <v>1561</v>
      </c>
      <c r="I1055" s="12"/>
      <c r="J1055" s="13">
        <v>507908</v>
      </c>
      <c r="K1055" s="2">
        <v>0</v>
      </c>
    </row>
    <row r="1056" spans="1:11" ht="15" customHeight="1" x14ac:dyDescent="0.35">
      <c r="A1056" s="160">
        <v>308778</v>
      </c>
      <c r="B1056" s="161" t="s">
        <v>3632</v>
      </c>
      <c r="C1056" s="160">
        <v>151051</v>
      </c>
      <c r="D1056" s="161" t="s">
        <v>64</v>
      </c>
      <c r="E1056" s="162" t="s">
        <v>6415</v>
      </c>
      <c r="F1056" s="161" t="s">
        <v>1558</v>
      </c>
      <c r="G1056" s="161" t="s">
        <v>14</v>
      </c>
      <c r="H1056" s="161" t="s">
        <v>1561</v>
      </c>
      <c r="I1056" s="12"/>
      <c r="J1056" s="13">
        <v>507970</v>
      </c>
      <c r="K1056" s="2">
        <v>0</v>
      </c>
    </row>
    <row r="1057" spans="1:11" ht="15" customHeight="1" x14ac:dyDescent="0.35">
      <c r="A1057" s="160">
        <v>308967</v>
      </c>
      <c r="B1057" s="161" t="s">
        <v>3634</v>
      </c>
      <c r="C1057" s="160">
        <v>151051</v>
      </c>
      <c r="D1057" s="161" t="s">
        <v>64</v>
      </c>
      <c r="E1057" s="162" t="s">
        <v>6415</v>
      </c>
      <c r="F1057" s="161" t="s">
        <v>1558</v>
      </c>
      <c r="G1057" s="161" t="s">
        <v>14</v>
      </c>
      <c r="H1057" s="161" t="s">
        <v>1561</v>
      </c>
      <c r="I1057" s="12"/>
      <c r="J1057" s="13">
        <v>508020</v>
      </c>
      <c r="K1057" s="2">
        <v>0</v>
      </c>
    </row>
    <row r="1058" spans="1:11" ht="15" customHeight="1" x14ac:dyDescent="0.35">
      <c r="A1058" s="160">
        <v>308003</v>
      </c>
      <c r="B1058" s="161" t="s">
        <v>3630</v>
      </c>
      <c r="C1058" s="160">
        <v>151051</v>
      </c>
      <c r="D1058" s="161" t="s">
        <v>64</v>
      </c>
      <c r="E1058" s="162" t="s">
        <v>6415</v>
      </c>
      <c r="F1058" s="161" t="s">
        <v>1558</v>
      </c>
      <c r="G1058" s="161" t="s">
        <v>14</v>
      </c>
      <c r="H1058" s="161" t="s">
        <v>1561</v>
      </c>
      <c r="I1058" s="12"/>
      <c r="J1058" s="13">
        <v>508111</v>
      </c>
      <c r="K1058" s="2">
        <v>0</v>
      </c>
    </row>
    <row r="1059" spans="1:11" ht="15" customHeight="1" x14ac:dyDescent="0.35">
      <c r="A1059" s="160">
        <v>308331</v>
      </c>
      <c r="B1059" s="161" t="s">
        <v>3631</v>
      </c>
      <c r="C1059" s="160">
        <v>151051</v>
      </c>
      <c r="D1059" s="161" t="s">
        <v>64</v>
      </c>
      <c r="E1059" s="162" t="s">
        <v>6415</v>
      </c>
      <c r="F1059" s="161" t="s">
        <v>1558</v>
      </c>
      <c r="G1059" s="161" t="s">
        <v>14</v>
      </c>
      <c r="H1059" s="161" t="s">
        <v>1561</v>
      </c>
      <c r="I1059" s="12"/>
      <c r="J1059" s="13">
        <v>508160</v>
      </c>
      <c r="K1059" s="2">
        <v>0</v>
      </c>
    </row>
    <row r="1060" spans="1:11" ht="15" customHeight="1" x14ac:dyDescent="0.35">
      <c r="A1060" s="160">
        <v>308980</v>
      </c>
      <c r="B1060" s="161" t="s">
        <v>65</v>
      </c>
      <c r="C1060" s="160">
        <v>151051</v>
      </c>
      <c r="D1060" s="161" t="s">
        <v>64</v>
      </c>
      <c r="E1060" s="162" t="s">
        <v>6415</v>
      </c>
      <c r="F1060" s="161" t="s">
        <v>1558</v>
      </c>
      <c r="G1060" s="161" t="s">
        <v>14</v>
      </c>
      <c r="H1060" s="161" t="s">
        <v>1561</v>
      </c>
      <c r="I1060" s="12"/>
      <c r="J1060" s="13">
        <v>508172</v>
      </c>
      <c r="K1060" s="2">
        <v>0</v>
      </c>
    </row>
    <row r="1061" spans="1:11" ht="15" customHeight="1" x14ac:dyDescent="0.35">
      <c r="A1061" s="160">
        <v>308305</v>
      </c>
      <c r="B1061" s="161" t="s">
        <v>3637</v>
      </c>
      <c r="C1061" s="160">
        <v>151063</v>
      </c>
      <c r="D1061" s="161" t="s">
        <v>1670</v>
      </c>
      <c r="E1061" s="162" t="s">
        <v>6415</v>
      </c>
      <c r="F1061" s="161" t="s">
        <v>1558</v>
      </c>
      <c r="G1061" s="161" t="s">
        <v>14</v>
      </c>
      <c r="H1061" s="161" t="s">
        <v>1561</v>
      </c>
      <c r="I1061" s="12"/>
      <c r="J1061" s="13">
        <v>508196</v>
      </c>
      <c r="K1061" s="2">
        <v>0</v>
      </c>
    </row>
    <row r="1062" spans="1:11" ht="15" customHeight="1" x14ac:dyDescent="0.35">
      <c r="A1062" s="160">
        <v>308260</v>
      </c>
      <c r="B1062" s="161" t="s">
        <v>3636</v>
      </c>
      <c r="C1062" s="160">
        <v>151063</v>
      </c>
      <c r="D1062" s="161" t="s">
        <v>1670</v>
      </c>
      <c r="E1062" s="162" t="s">
        <v>6415</v>
      </c>
      <c r="F1062" s="161" t="s">
        <v>1558</v>
      </c>
      <c r="G1062" s="161" t="s">
        <v>14</v>
      </c>
      <c r="H1062" s="161" t="s">
        <v>1561</v>
      </c>
      <c r="I1062" s="12"/>
      <c r="J1062" s="13">
        <v>508202</v>
      </c>
      <c r="K1062" s="2">
        <v>0</v>
      </c>
    </row>
    <row r="1063" spans="1:11" ht="15" customHeight="1" x14ac:dyDescent="0.35">
      <c r="A1063" s="160">
        <v>308001</v>
      </c>
      <c r="B1063" s="161" t="s">
        <v>3635</v>
      </c>
      <c r="C1063" s="160">
        <v>151063</v>
      </c>
      <c r="D1063" s="161" t="s">
        <v>1670</v>
      </c>
      <c r="E1063" s="162" t="s">
        <v>6415</v>
      </c>
      <c r="F1063" s="161" t="s">
        <v>1558</v>
      </c>
      <c r="G1063" s="161" t="s">
        <v>14</v>
      </c>
      <c r="H1063" s="161" t="s">
        <v>1561</v>
      </c>
      <c r="I1063" s="12"/>
      <c r="J1063" s="13">
        <v>508238</v>
      </c>
      <c r="K1063" s="2">
        <v>0</v>
      </c>
    </row>
    <row r="1064" spans="1:11" ht="15" customHeight="1" x14ac:dyDescent="0.35">
      <c r="A1064" s="160">
        <v>308394</v>
      </c>
      <c r="B1064" s="161" t="s">
        <v>118</v>
      </c>
      <c r="C1064" s="160">
        <v>151063</v>
      </c>
      <c r="D1064" s="161" t="s">
        <v>1670</v>
      </c>
      <c r="E1064" s="162" t="s">
        <v>6415</v>
      </c>
      <c r="F1064" s="161" t="s">
        <v>1558</v>
      </c>
      <c r="G1064" s="161" t="s">
        <v>14</v>
      </c>
      <c r="H1064" s="161" t="s">
        <v>1561</v>
      </c>
      <c r="I1064" s="12"/>
      <c r="J1064" s="13">
        <v>508263</v>
      </c>
      <c r="K1064" s="2">
        <v>0</v>
      </c>
    </row>
    <row r="1065" spans="1:11" ht="15" customHeight="1" x14ac:dyDescent="0.35">
      <c r="A1065" s="160">
        <v>312640</v>
      </c>
      <c r="B1065" s="161" t="s">
        <v>103</v>
      </c>
      <c r="C1065" s="160">
        <v>151075</v>
      </c>
      <c r="D1065" s="161" t="s">
        <v>1692</v>
      </c>
      <c r="E1065" s="162" t="s">
        <v>6415</v>
      </c>
      <c r="F1065" s="161" t="s">
        <v>1558</v>
      </c>
      <c r="G1065" s="161" t="s">
        <v>14</v>
      </c>
      <c r="H1065" s="161" t="s">
        <v>1561</v>
      </c>
      <c r="I1065" s="12"/>
      <c r="J1065" s="13">
        <v>508275</v>
      </c>
      <c r="K1065" s="2">
        <v>0</v>
      </c>
    </row>
    <row r="1066" spans="1:11" ht="15" customHeight="1" x14ac:dyDescent="0.35">
      <c r="A1066" s="160">
        <v>312604</v>
      </c>
      <c r="B1066" s="161" t="s">
        <v>104</v>
      </c>
      <c r="C1066" s="160">
        <v>151075</v>
      </c>
      <c r="D1066" s="161" t="s">
        <v>1692</v>
      </c>
      <c r="E1066" s="162" t="s">
        <v>6415</v>
      </c>
      <c r="F1066" s="161" t="s">
        <v>1558</v>
      </c>
      <c r="G1066" s="161" t="s">
        <v>14</v>
      </c>
      <c r="H1066" s="161" t="s">
        <v>1561</v>
      </c>
      <c r="I1066" s="12"/>
      <c r="J1066" s="13">
        <v>508287</v>
      </c>
      <c r="K1066" s="2">
        <v>0</v>
      </c>
    </row>
    <row r="1067" spans="1:11" ht="15" customHeight="1" x14ac:dyDescent="0.35">
      <c r="A1067" s="160">
        <v>312942</v>
      </c>
      <c r="B1067" s="161" t="s">
        <v>3648</v>
      </c>
      <c r="C1067" s="160">
        <v>151075</v>
      </c>
      <c r="D1067" s="161" t="s">
        <v>1692</v>
      </c>
      <c r="E1067" s="162" t="s">
        <v>6415</v>
      </c>
      <c r="F1067" s="161" t="s">
        <v>1558</v>
      </c>
      <c r="G1067" s="161" t="s">
        <v>14</v>
      </c>
      <c r="H1067" s="161" t="s">
        <v>1561</v>
      </c>
      <c r="I1067" s="12"/>
      <c r="J1067" s="13">
        <v>508299</v>
      </c>
      <c r="K1067" s="2">
        <v>0</v>
      </c>
    </row>
    <row r="1068" spans="1:11" ht="15" customHeight="1" x14ac:dyDescent="0.35">
      <c r="A1068" s="160">
        <v>312008</v>
      </c>
      <c r="B1068" s="161" t="s">
        <v>3639</v>
      </c>
      <c r="C1068" s="160">
        <v>151075</v>
      </c>
      <c r="D1068" s="161" t="s">
        <v>1692</v>
      </c>
      <c r="E1068" s="162" t="s">
        <v>6415</v>
      </c>
      <c r="F1068" s="161" t="s">
        <v>1558</v>
      </c>
      <c r="G1068" s="161" t="s">
        <v>14</v>
      </c>
      <c r="H1068" s="161" t="s">
        <v>1561</v>
      </c>
      <c r="I1068" s="12"/>
      <c r="J1068" s="13">
        <v>508305</v>
      </c>
      <c r="K1068" s="2">
        <v>0</v>
      </c>
    </row>
    <row r="1069" spans="1:11" ht="15" customHeight="1" x14ac:dyDescent="0.35">
      <c r="A1069" s="160">
        <v>312468</v>
      </c>
      <c r="B1069" s="161" t="s">
        <v>3642</v>
      </c>
      <c r="C1069" s="160">
        <v>151075</v>
      </c>
      <c r="D1069" s="161" t="s">
        <v>1692</v>
      </c>
      <c r="E1069" s="162" t="s">
        <v>6415</v>
      </c>
      <c r="F1069" s="161" t="s">
        <v>1558</v>
      </c>
      <c r="G1069" s="161" t="s">
        <v>14</v>
      </c>
      <c r="H1069" s="161" t="s">
        <v>1561</v>
      </c>
      <c r="I1069" s="12"/>
      <c r="J1069" s="13">
        <v>508317</v>
      </c>
      <c r="K1069" s="2">
        <v>0</v>
      </c>
    </row>
    <row r="1070" spans="1:11" ht="15" customHeight="1" x14ac:dyDescent="0.35">
      <c r="A1070" s="160">
        <v>312868</v>
      </c>
      <c r="B1070" s="161" t="s">
        <v>3646</v>
      </c>
      <c r="C1070" s="160">
        <v>151075</v>
      </c>
      <c r="D1070" s="161" t="s">
        <v>1692</v>
      </c>
      <c r="E1070" s="162" t="s">
        <v>6415</v>
      </c>
      <c r="F1070" s="161" t="s">
        <v>1558</v>
      </c>
      <c r="G1070" s="161" t="s">
        <v>14</v>
      </c>
      <c r="H1070" s="161" t="s">
        <v>1561</v>
      </c>
      <c r="I1070" s="12"/>
      <c r="J1070" s="13">
        <v>508329</v>
      </c>
      <c r="K1070" s="2">
        <v>0</v>
      </c>
    </row>
    <row r="1071" spans="1:11" ht="15" customHeight="1" x14ac:dyDescent="0.35">
      <c r="A1071" s="160">
        <v>312004</v>
      </c>
      <c r="B1071" s="161" t="s">
        <v>3638</v>
      </c>
      <c r="C1071" s="160">
        <v>151075</v>
      </c>
      <c r="D1071" s="161" t="s">
        <v>1692</v>
      </c>
      <c r="E1071" s="162" t="s">
        <v>6415</v>
      </c>
      <c r="F1071" s="161" t="s">
        <v>1558</v>
      </c>
      <c r="G1071" s="161" t="s">
        <v>14</v>
      </c>
      <c r="H1071" s="161" t="s">
        <v>1561</v>
      </c>
      <c r="I1071" s="12"/>
      <c r="J1071" s="13">
        <v>508330</v>
      </c>
      <c r="K1071" s="2">
        <v>0</v>
      </c>
    </row>
    <row r="1072" spans="1:11" ht="15" customHeight="1" x14ac:dyDescent="0.35">
      <c r="A1072" s="160">
        <v>312312</v>
      </c>
      <c r="B1072" s="161" t="s">
        <v>3641</v>
      </c>
      <c r="C1072" s="160">
        <v>151075</v>
      </c>
      <c r="D1072" s="161" t="s">
        <v>1692</v>
      </c>
      <c r="E1072" s="162" t="s">
        <v>6415</v>
      </c>
      <c r="F1072" s="161" t="s">
        <v>1558</v>
      </c>
      <c r="G1072" s="161" t="s">
        <v>14</v>
      </c>
      <c r="H1072" s="161" t="s">
        <v>1561</v>
      </c>
      <c r="I1072" s="12"/>
      <c r="J1072" s="13">
        <v>508366</v>
      </c>
      <c r="K1072" s="2">
        <v>0</v>
      </c>
    </row>
    <row r="1073" spans="1:11" ht="15" customHeight="1" x14ac:dyDescent="0.35">
      <c r="A1073" s="160">
        <v>312715</v>
      </c>
      <c r="B1073" s="161" t="s">
        <v>3645</v>
      </c>
      <c r="C1073" s="160">
        <v>151075</v>
      </c>
      <c r="D1073" s="161" t="s">
        <v>1692</v>
      </c>
      <c r="E1073" s="162" t="s">
        <v>6415</v>
      </c>
      <c r="F1073" s="161" t="s">
        <v>1558</v>
      </c>
      <c r="G1073" s="161" t="s">
        <v>14</v>
      </c>
      <c r="H1073" s="161" t="s">
        <v>1561</v>
      </c>
      <c r="I1073" s="12"/>
      <c r="J1073" s="13">
        <v>508391</v>
      </c>
      <c r="K1073" s="2">
        <v>0</v>
      </c>
    </row>
    <row r="1074" spans="1:11" ht="15" customHeight="1" x14ac:dyDescent="0.35">
      <c r="A1074" s="160">
        <v>312220</v>
      </c>
      <c r="B1074" s="161" t="s">
        <v>3640</v>
      </c>
      <c r="C1074" s="160">
        <v>151075</v>
      </c>
      <c r="D1074" s="161" t="s">
        <v>1692</v>
      </c>
      <c r="E1074" s="162" t="s">
        <v>6415</v>
      </c>
      <c r="F1074" s="161" t="s">
        <v>1558</v>
      </c>
      <c r="G1074" s="161" t="s">
        <v>14</v>
      </c>
      <c r="H1074" s="161" t="s">
        <v>1561</v>
      </c>
      <c r="I1074" s="12"/>
      <c r="J1074" s="13">
        <v>508410</v>
      </c>
      <c r="K1074" s="2">
        <v>0</v>
      </c>
    </row>
    <row r="1075" spans="1:11" ht="15" customHeight="1" x14ac:dyDescent="0.35">
      <c r="A1075" s="160">
        <v>312475</v>
      </c>
      <c r="B1075" s="161" t="s">
        <v>3643</v>
      </c>
      <c r="C1075" s="160">
        <v>151075</v>
      </c>
      <c r="D1075" s="161" t="s">
        <v>1692</v>
      </c>
      <c r="E1075" s="162" t="s">
        <v>6415</v>
      </c>
      <c r="F1075" s="161" t="s">
        <v>1558</v>
      </c>
      <c r="G1075" s="161" t="s">
        <v>14</v>
      </c>
      <c r="H1075" s="161" t="s">
        <v>1561</v>
      </c>
      <c r="I1075" s="12"/>
      <c r="J1075" s="13">
        <v>508445</v>
      </c>
      <c r="K1075" s="2">
        <v>0</v>
      </c>
    </row>
    <row r="1076" spans="1:11" ht="15" customHeight="1" x14ac:dyDescent="0.35">
      <c r="A1076" s="160">
        <v>312870</v>
      </c>
      <c r="B1076" s="161" t="s">
        <v>3647</v>
      </c>
      <c r="C1076" s="160">
        <v>151075</v>
      </c>
      <c r="D1076" s="161" t="s">
        <v>1692</v>
      </c>
      <c r="E1076" s="162" t="s">
        <v>6415</v>
      </c>
      <c r="F1076" s="161" t="s">
        <v>1558</v>
      </c>
      <c r="G1076" s="161" t="s">
        <v>14</v>
      </c>
      <c r="H1076" s="161" t="s">
        <v>1561</v>
      </c>
      <c r="I1076" s="12"/>
      <c r="J1076" s="13">
        <v>508457</v>
      </c>
      <c r="K1076" s="2">
        <v>0</v>
      </c>
    </row>
    <row r="1077" spans="1:11" ht="15" customHeight="1" x14ac:dyDescent="0.35">
      <c r="A1077" s="160">
        <v>312581</v>
      </c>
      <c r="B1077" s="161" t="s">
        <v>3644</v>
      </c>
      <c r="C1077" s="160">
        <v>151075</v>
      </c>
      <c r="D1077" s="161" t="s">
        <v>1692</v>
      </c>
      <c r="E1077" s="162" t="s">
        <v>6415</v>
      </c>
      <c r="F1077" s="161" t="s">
        <v>1558</v>
      </c>
      <c r="G1077" s="161" t="s">
        <v>14</v>
      </c>
      <c r="H1077" s="161" t="s">
        <v>1561</v>
      </c>
      <c r="I1077" s="12"/>
      <c r="J1077" s="13">
        <v>508494</v>
      </c>
      <c r="K1077" s="2">
        <v>0</v>
      </c>
    </row>
    <row r="1078" spans="1:11" ht="15" customHeight="1" x14ac:dyDescent="0.35">
      <c r="A1078" s="160">
        <v>312985</v>
      </c>
      <c r="B1078" s="161" t="s">
        <v>3649</v>
      </c>
      <c r="C1078" s="160">
        <v>151075</v>
      </c>
      <c r="D1078" s="161" t="s">
        <v>1692</v>
      </c>
      <c r="E1078" s="162" t="s">
        <v>6415</v>
      </c>
      <c r="F1078" s="161" t="s">
        <v>1558</v>
      </c>
      <c r="G1078" s="161" t="s">
        <v>14</v>
      </c>
      <c r="H1078" s="161" t="s">
        <v>1561</v>
      </c>
      <c r="I1078" s="12"/>
      <c r="J1078" s="13">
        <v>508536</v>
      </c>
      <c r="K1078" s="2">
        <v>0</v>
      </c>
    </row>
    <row r="1079" spans="1:11" ht="15" customHeight="1" x14ac:dyDescent="0.35">
      <c r="A1079" s="160">
        <v>1301700</v>
      </c>
      <c r="B1079" s="161" t="s">
        <v>3653</v>
      </c>
      <c r="C1079" s="160">
        <v>151099</v>
      </c>
      <c r="D1079" s="161" t="s">
        <v>1736</v>
      </c>
      <c r="E1079" s="162" t="s">
        <v>6415</v>
      </c>
      <c r="F1079" s="161" t="s">
        <v>1558</v>
      </c>
      <c r="G1079" s="161" t="s">
        <v>370</v>
      </c>
      <c r="H1079" s="161" t="s">
        <v>1561</v>
      </c>
      <c r="I1079" s="12"/>
      <c r="J1079" s="13">
        <v>508550</v>
      </c>
      <c r="K1079" s="2">
        <v>0</v>
      </c>
    </row>
    <row r="1080" spans="1:11" ht="15" customHeight="1" x14ac:dyDescent="0.35">
      <c r="A1080" s="160">
        <v>1301975</v>
      </c>
      <c r="B1080" s="161" t="s">
        <v>3656</v>
      </c>
      <c r="C1080" s="160">
        <v>151099</v>
      </c>
      <c r="D1080" s="161" t="s">
        <v>1736</v>
      </c>
      <c r="E1080" s="162" t="s">
        <v>6415</v>
      </c>
      <c r="F1080" s="161" t="s">
        <v>1558</v>
      </c>
      <c r="G1080" s="161" t="s">
        <v>370</v>
      </c>
      <c r="H1080" s="161" t="s">
        <v>1561</v>
      </c>
      <c r="I1080" s="12"/>
      <c r="J1080" s="13">
        <v>508597</v>
      </c>
      <c r="K1080" s="2">
        <v>0</v>
      </c>
    </row>
    <row r="1081" spans="1:11" ht="15" customHeight="1" x14ac:dyDescent="0.35">
      <c r="A1081" s="160">
        <v>1301336</v>
      </c>
      <c r="B1081" s="161" t="s">
        <v>3652</v>
      </c>
      <c r="C1081" s="160">
        <v>151099</v>
      </c>
      <c r="D1081" s="161" t="s">
        <v>1736</v>
      </c>
      <c r="E1081" s="162" t="s">
        <v>6415</v>
      </c>
      <c r="F1081" s="161" t="s">
        <v>1558</v>
      </c>
      <c r="G1081" s="161" t="s">
        <v>370</v>
      </c>
      <c r="H1081" s="161" t="s">
        <v>1561</v>
      </c>
      <c r="I1081" s="12"/>
      <c r="J1081" s="13">
        <v>508603</v>
      </c>
      <c r="K1081" s="2">
        <v>0</v>
      </c>
    </row>
    <row r="1082" spans="1:11" ht="15" customHeight="1" x14ac:dyDescent="0.35">
      <c r="A1082" s="160">
        <v>1301755</v>
      </c>
      <c r="B1082" s="161" t="s">
        <v>3654</v>
      </c>
      <c r="C1082" s="160">
        <v>151099</v>
      </c>
      <c r="D1082" s="161" t="s">
        <v>1736</v>
      </c>
      <c r="E1082" s="162" t="s">
        <v>6415</v>
      </c>
      <c r="F1082" s="161" t="s">
        <v>1558</v>
      </c>
      <c r="G1082" s="161" t="s">
        <v>370</v>
      </c>
      <c r="H1082" s="161" t="s">
        <v>1561</v>
      </c>
      <c r="I1082" s="12"/>
      <c r="J1082" s="13">
        <v>508615</v>
      </c>
      <c r="K1082" s="2">
        <v>0</v>
      </c>
    </row>
    <row r="1083" spans="1:11" ht="15" customHeight="1" x14ac:dyDescent="0.35">
      <c r="A1083" s="160">
        <v>1301780</v>
      </c>
      <c r="B1083" s="161" t="s">
        <v>3655</v>
      </c>
      <c r="C1083" s="160">
        <v>151099</v>
      </c>
      <c r="D1083" s="161" t="s">
        <v>1736</v>
      </c>
      <c r="E1083" s="162" t="s">
        <v>6415</v>
      </c>
      <c r="F1083" s="161" t="s">
        <v>1558</v>
      </c>
      <c r="G1083" s="161" t="s">
        <v>370</v>
      </c>
      <c r="H1083" s="161" t="s">
        <v>1561</v>
      </c>
      <c r="I1083" s="12"/>
      <c r="J1083" s="13">
        <v>508640</v>
      </c>
      <c r="K1083" s="2">
        <v>0</v>
      </c>
    </row>
    <row r="1084" spans="1:11" ht="15" customHeight="1" x14ac:dyDescent="0.35">
      <c r="A1084" s="160">
        <v>1301013</v>
      </c>
      <c r="B1084" s="161" t="s">
        <v>374</v>
      </c>
      <c r="C1084" s="160">
        <v>151099</v>
      </c>
      <c r="D1084" s="161" t="s">
        <v>1736</v>
      </c>
      <c r="E1084" s="162" t="s">
        <v>6415</v>
      </c>
      <c r="F1084" s="161" t="s">
        <v>1558</v>
      </c>
      <c r="G1084" s="161" t="s">
        <v>370</v>
      </c>
      <c r="H1084" s="161" t="s">
        <v>1561</v>
      </c>
      <c r="I1084" s="12"/>
      <c r="J1084" s="13">
        <v>508731</v>
      </c>
      <c r="K1084" s="2">
        <v>0</v>
      </c>
    </row>
    <row r="1085" spans="1:11" ht="15" customHeight="1" x14ac:dyDescent="0.35">
      <c r="A1085" s="160">
        <v>1301002</v>
      </c>
      <c r="B1085" s="161" t="s">
        <v>3650</v>
      </c>
      <c r="C1085" s="160">
        <v>151099</v>
      </c>
      <c r="D1085" s="161" t="s">
        <v>1736</v>
      </c>
      <c r="E1085" s="162" t="s">
        <v>6415</v>
      </c>
      <c r="F1085" s="161" t="s">
        <v>1558</v>
      </c>
      <c r="G1085" s="161" t="s">
        <v>370</v>
      </c>
      <c r="H1085" s="161" t="s">
        <v>1561</v>
      </c>
      <c r="I1085" s="12"/>
      <c r="J1085" s="13">
        <v>509243</v>
      </c>
      <c r="K1085" s="2">
        <v>0</v>
      </c>
    </row>
    <row r="1086" spans="1:11" ht="15" customHeight="1" x14ac:dyDescent="0.35">
      <c r="A1086" s="160">
        <v>1301181</v>
      </c>
      <c r="B1086" s="161" t="s">
        <v>3651</v>
      </c>
      <c r="C1086" s="160">
        <v>151099</v>
      </c>
      <c r="D1086" s="161" t="s">
        <v>1736</v>
      </c>
      <c r="E1086" s="162" t="s">
        <v>6415</v>
      </c>
      <c r="F1086" s="161" t="s">
        <v>1558</v>
      </c>
      <c r="G1086" s="161" t="s">
        <v>370</v>
      </c>
      <c r="H1086" s="161" t="s">
        <v>1561</v>
      </c>
      <c r="I1086" s="12"/>
      <c r="J1086" s="13">
        <v>510257</v>
      </c>
      <c r="K1086" s="2">
        <v>0</v>
      </c>
    </row>
    <row r="1087" spans="1:11" ht="15" customHeight="1" x14ac:dyDescent="0.35">
      <c r="A1087" s="160">
        <v>1301968</v>
      </c>
      <c r="B1087" s="161" t="s">
        <v>375</v>
      </c>
      <c r="C1087" s="160">
        <v>151099</v>
      </c>
      <c r="D1087" s="161" t="s">
        <v>1736</v>
      </c>
      <c r="E1087" s="162" t="s">
        <v>6415</v>
      </c>
      <c r="F1087" s="161" t="s">
        <v>1558</v>
      </c>
      <c r="G1087" s="161" t="s">
        <v>370</v>
      </c>
      <c r="H1087" s="161" t="s">
        <v>1561</v>
      </c>
      <c r="I1087" s="12"/>
      <c r="J1087" s="13">
        <v>510270</v>
      </c>
      <c r="K1087" s="2">
        <v>0</v>
      </c>
    </row>
    <row r="1088" spans="1:11" ht="15" customHeight="1" x14ac:dyDescent="0.35">
      <c r="A1088" s="160">
        <v>1304179</v>
      </c>
      <c r="B1088" s="161" t="s">
        <v>3658</v>
      </c>
      <c r="C1088" s="160">
        <v>151105</v>
      </c>
      <c r="D1088" s="161" t="s">
        <v>1750</v>
      </c>
      <c r="E1088" s="162" t="s">
        <v>6415</v>
      </c>
      <c r="F1088" s="161" t="s">
        <v>1558</v>
      </c>
      <c r="G1088" s="161" t="s">
        <v>8</v>
      </c>
      <c r="H1088" s="161" t="s">
        <v>1561</v>
      </c>
      <c r="I1088" s="12"/>
      <c r="J1088" s="13">
        <v>510350</v>
      </c>
      <c r="K1088" s="2">
        <v>0</v>
      </c>
    </row>
    <row r="1089" spans="1:11" ht="15" customHeight="1" x14ac:dyDescent="0.35">
      <c r="A1089" s="160">
        <v>1304010</v>
      </c>
      <c r="B1089" s="161" t="s">
        <v>3657</v>
      </c>
      <c r="C1089" s="160">
        <v>151105</v>
      </c>
      <c r="D1089" s="161" t="s">
        <v>1750</v>
      </c>
      <c r="E1089" s="162" t="s">
        <v>6415</v>
      </c>
      <c r="F1089" s="161" t="s">
        <v>1558</v>
      </c>
      <c r="G1089" s="161" t="s">
        <v>8</v>
      </c>
      <c r="H1089" s="161" t="s">
        <v>1561</v>
      </c>
      <c r="I1089" s="12"/>
      <c r="J1089" s="13">
        <v>510452</v>
      </c>
      <c r="K1089" s="2">
        <v>0</v>
      </c>
    </row>
    <row r="1090" spans="1:11" ht="15" customHeight="1" x14ac:dyDescent="0.35">
      <c r="A1090" s="160">
        <v>1304365</v>
      </c>
      <c r="B1090" s="161" t="s">
        <v>3659</v>
      </c>
      <c r="C1090" s="160">
        <v>151105</v>
      </c>
      <c r="D1090" s="161" t="s">
        <v>1750</v>
      </c>
      <c r="E1090" s="162" t="s">
        <v>6415</v>
      </c>
      <c r="F1090" s="161" t="s">
        <v>1558</v>
      </c>
      <c r="G1090" s="161" t="s">
        <v>8</v>
      </c>
      <c r="H1090" s="161" t="s">
        <v>1561</v>
      </c>
      <c r="I1090" s="12"/>
      <c r="J1090" s="13">
        <v>510865</v>
      </c>
      <c r="K1090" s="2">
        <v>0</v>
      </c>
    </row>
    <row r="1091" spans="1:11" ht="15" customHeight="1" x14ac:dyDescent="0.35">
      <c r="A1091" s="160">
        <v>1304621</v>
      </c>
      <c r="B1091" s="161" t="s">
        <v>3660</v>
      </c>
      <c r="C1091" s="160">
        <v>151105</v>
      </c>
      <c r="D1091" s="161" t="s">
        <v>1750</v>
      </c>
      <c r="E1091" s="162" t="s">
        <v>6415</v>
      </c>
      <c r="F1091" s="161" t="s">
        <v>1558</v>
      </c>
      <c r="G1091" s="161" t="s">
        <v>8</v>
      </c>
      <c r="H1091" s="161" t="s">
        <v>1561</v>
      </c>
      <c r="I1091" s="12"/>
      <c r="J1091" s="13">
        <v>511316</v>
      </c>
      <c r="K1091" s="2">
        <v>0</v>
      </c>
    </row>
    <row r="1092" spans="1:11" ht="15" customHeight="1" x14ac:dyDescent="0.35">
      <c r="A1092" s="160">
        <v>1304876</v>
      </c>
      <c r="B1092" s="161" t="s">
        <v>3661</v>
      </c>
      <c r="C1092" s="160">
        <v>151105</v>
      </c>
      <c r="D1092" s="161" t="s">
        <v>1750</v>
      </c>
      <c r="E1092" s="162" t="s">
        <v>6415</v>
      </c>
      <c r="F1092" s="161" t="s">
        <v>1558</v>
      </c>
      <c r="G1092" s="161" t="s">
        <v>8</v>
      </c>
      <c r="H1092" s="161" t="s">
        <v>1561</v>
      </c>
      <c r="I1092" s="12"/>
      <c r="J1092" s="13">
        <v>512849</v>
      </c>
      <c r="K1092" s="2">
        <v>0</v>
      </c>
    </row>
    <row r="1093" spans="1:11" ht="15" customHeight="1" x14ac:dyDescent="0.35">
      <c r="A1093" s="160">
        <v>1304679</v>
      </c>
      <c r="B1093" s="161" t="s">
        <v>9</v>
      </c>
      <c r="C1093" s="160">
        <v>151105</v>
      </c>
      <c r="D1093" s="161" t="s">
        <v>1750</v>
      </c>
      <c r="E1093" s="162" t="s">
        <v>6415</v>
      </c>
      <c r="F1093" s="161" t="s">
        <v>1558</v>
      </c>
      <c r="G1093" s="161" t="s">
        <v>8</v>
      </c>
      <c r="H1093" s="161" t="s">
        <v>1561</v>
      </c>
      <c r="I1093" s="12"/>
      <c r="J1093" s="13">
        <v>513880</v>
      </c>
      <c r="K1093" s="2">
        <v>0</v>
      </c>
    </row>
    <row r="1094" spans="1:11" ht="15" customHeight="1" x14ac:dyDescent="0.35">
      <c r="A1094" s="160">
        <v>1309005</v>
      </c>
      <c r="B1094" s="161" t="s">
        <v>3663</v>
      </c>
      <c r="C1094" s="160">
        <v>151117</v>
      </c>
      <c r="D1094" s="161" t="s">
        <v>410</v>
      </c>
      <c r="E1094" s="162" t="s">
        <v>6415</v>
      </c>
      <c r="F1094" s="161" t="s">
        <v>1558</v>
      </c>
      <c r="G1094" s="161" t="s">
        <v>370</v>
      </c>
      <c r="H1094" s="161" t="s">
        <v>1561</v>
      </c>
      <c r="I1094" s="12"/>
      <c r="J1094" s="13">
        <v>513908</v>
      </c>
      <c r="K1094" s="2">
        <v>0</v>
      </c>
    </row>
    <row r="1095" spans="1:11" ht="15" customHeight="1" x14ac:dyDescent="0.35">
      <c r="A1095" s="160">
        <v>1309010</v>
      </c>
      <c r="B1095" s="161" t="s">
        <v>3664</v>
      </c>
      <c r="C1095" s="160">
        <v>151117</v>
      </c>
      <c r="D1095" s="161" t="s">
        <v>410</v>
      </c>
      <c r="E1095" s="162" t="s">
        <v>6415</v>
      </c>
      <c r="F1095" s="161" t="s">
        <v>1558</v>
      </c>
      <c r="G1095" s="161" t="s">
        <v>370</v>
      </c>
      <c r="H1095" s="161" t="s">
        <v>1561</v>
      </c>
      <c r="I1095" s="12"/>
      <c r="J1095" s="13">
        <v>515930</v>
      </c>
      <c r="K1095" s="2">
        <v>0</v>
      </c>
    </row>
    <row r="1096" spans="1:11" ht="15" customHeight="1" x14ac:dyDescent="0.35">
      <c r="A1096" s="160">
        <v>1309008</v>
      </c>
      <c r="B1096" s="161" t="s">
        <v>411</v>
      </c>
      <c r="C1096" s="160">
        <v>151117</v>
      </c>
      <c r="D1096" s="161" t="s">
        <v>410</v>
      </c>
      <c r="E1096" s="162" t="s">
        <v>6415</v>
      </c>
      <c r="F1096" s="161" t="s">
        <v>1558</v>
      </c>
      <c r="G1096" s="161" t="s">
        <v>370</v>
      </c>
      <c r="H1096" s="161" t="s">
        <v>1561</v>
      </c>
      <c r="I1096" s="12"/>
      <c r="J1096" s="13">
        <v>515954</v>
      </c>
      <c r="K1096" s="2">
        <v>0</v>
      </c>
    </row>
    <row r="1097" spans="1:11" ht="15" customHeight="1" x14ac:dyDescent="0.35">
      <c r="A1097" s="160">
        <v>1309004</v>
      </c>
      <c r="B1097" s="161" t="s">
        <v>3662</v>
      </c>
      <c r="C1097" s="160">
        <v>151117</v>
      </c>
      <c r="D1097" s="161" t="s">
        <v>410</v>
      </c>
      <c r="E1097" s="162" t="s">
        <v>6415</v>
      </c>
      <c r="F1097" s="161" t="s">
        <v>1558</v>
      </c>
      <c r="G1097" s="161" t="s">
        <v>370</v>
      </c>
      <c r="H1097" s="161" t="s">
        <v>1561</v>
      </c>
      <c r="I1097" s="12"/>
      <c r="J1097" s="13">
        <v>516612</v>
      </c>
      <c r="K1097" s="2">
        <v>0</v>
      </c>
    </row>
    <row r="1098" spans="1:11" ht="15" customHeight="1" x14ac:dyDescent="0.35">
      <c r="A1098" s="160">
        <v>1309012</v>
      </c>
      <c r="B1098" s="161" t="s">
        <v>3665</v>
      </c>
      <c r="C1098" s="160">
        <v>151117</v>
      </c>
      <c r="D1098" s="161" t="s">
        <v>410</v>
      </c>
      <c r="E1098" s="162" t="s">
        <v>6415</v>
      </c>
      <c r="F1098" s="161" t="s">
        <v>1558</v>
      </c>
      <c r="G1098" s="161" t="s">
        <v>370</v>
      </c>
      <c r="H1098" s="161" t="s">
        <v>1561</v>
      </c>
      <c r="I1098" s="12"/>
      <c r="J1098" s="13">
        <v>517320</v>
      </c>
      <c r="K1098" s="2">
        <v>0</v>
      </c>
    </row>
    <row r="1099" spans="1:11" ht="15" customHeight="1" x14ac:dyDescent="0.35">
      <c r="A1099" s="160">
        <v>1314554</v>
      </c>
      <c r="B1099" s="161" t="s">
        <v>224</v>
      </c>
      <c r="C1099" s="160">
        <v>151130</v>
      </c>
      <c r="D1099" s="161" t="s">
        <v>1893</v>
      </c>
      <c r="E1099" s="162" t="s">
        <v>6415</v>
      </c>
      <c r="F1099" s="161" t="s">
        <v>1558</v>
      </c>
      <c r="G1099" s="161" t="s">
        <v>8</v>
      </c>
      <c r="H1099" s="161" t="s">
        <v>1561</v>
      </c>
      <c r="I1099" s="12"/>
      <c r="J1099" s="13">
        <v>517628</v>
      </c>
      <c r="K1099" s="2">
        <v>0</v>
      </c>
    </row>
    <row r="1100" spans="1:11" ht="15" customHeight="1" x14ac:dyDescent="0.35">
      <c r="A1100" s="160">
        <v>1314994</v>
      </c>
      <c r="B1100" s="161" t="s">
        <v>3666</v>
      </c>
      <c r="C1100" s="160">
        <v>151130</v>
      </c>
      <c r="D1100" s="161" t="s">
        <v>1893</v>
      </c>
      <c r="E1100" s="162" t="s">
        <v>6415</v>
      </c>
      <c r="F1100" s="161" t="s">
        <v>1558</v>
      </c>
      <c r="G1100" s="161" t="s">
        <v>8</v>
      </c>
      <c r="H1100" s="161" t="s">
        <v>1561</v>
      </c>
      <c r="I1100" s="12"/>
      <c r="J1100" s="13">
        <v>517707</v>
      </c>
      <c r="K1100" s="2">
        <v>0</v>
      </c>
    </row>
    <row r="1101" spans="1:11" ht="15" customHeight="1" x14ac:dyDescent="0.35">
      <c r="A1101" s="160">
        <v>1314002</v>
      </c>
      <c r="B1101" s="161" t="s">
        <v>225</v>
      </c>
      <c r="C1101" s="160">
        <v>151130</v>
      </c>
      <c r="D1101" s="161" t="s">
        <v>1893</v>
      </c>
      <c r="E1101" s="162" t="s">
        <v>6415</v>
      </c>
      <c r="F1101" s="161" t="s">
        <v>1558</v>
      </c>
      <c r="G1101" s="161" t="s">
        <v>8</v>
      </c>
      <c r="H1101" s="161" t="s">
        <v>1561</v>
      </c>
      <c r="I1101" s="12"/>
      <c r="J1101" s="13">
        <v>518001</v>
      </c>
      <c r="K1101" s="2">
        <v>0</v>
      </c>
    </row>
    <row r="1102" spans="1:11" ht="15" customHeight="1" x14ac:dyDescent="0.35">
      <c r="A1102" s="160">
        <v>1314010</v>
      </c>
      <c r="B1102" s="161" t="s">
        <v>226</v>
      </c>
      <c r="C1102" s="160">
        <v>151130</v>
      </c>
      <c r="D1102" s="161" t="s">
        <v>1893</v>
      </c>
      <c r="E1102" s="162" t="s">
        <v>6415</v>
      </c>
      <c r="F1102" s="161" t="s">
        <v>1558</v>
      </c>
      <c r="G1102" s="161" t="s">
        <v>8</v>
      </c>
      <c r="H1102" s="161" t="s">
        <v>1561</v>
      </c>
      <c r="I1102" s="12"/>
      <c r="J1102" s="13">
        <v>518591</v>
      </c>
      <c r="K1102" s="2">
        <v>0</v>
      </c>
    </row>
    <row r="1103" spans="1:11" ht="15" customHeight="1" x14ac:dyDescent="0.35">
      <c r="A1103" s="160">
        <v>1314690</v>
      </c>
      <c r="B1103" s="161" t="s">
        <v>3678</v>
      </c>
      <c r="C1103" s="160">
        <v>151142</v>
      </c>
      <c r="D1103" s="161" t="s">
        <v>1895</v>
      </c>
      <c r="E1103" s="162" t="s">
        <v>6415</v>
      </c>
      <c r="F1103" s="161" t="s">
        <v>1558</v>
      </c>
      <c r="G1103" s="161" t="s">
        <v>8</v>
      </c>
      <c r="H1103" s="161" t="s">
        <v>1561</v>
      </c>
      <c r="I1103" s="12"/>
      <c r="J1103" s="13">
        <v>518712</v>
      </c>
      <c r="K1103" s="2">
        <v>0</v>
      </c>
    </row>
    <row r="1104" spans="1:11" ht="15" customHeight="1" x14ac:dyDescent="0.35">
      <c r="A1104" s="160">
        <v>1314679</v>
      </c>
      <c r="B1104" s="161" t="s">
        <v>3677</v>
      </c>
      <c r="C1104" s="160">
        <v>151142</v>
      </c>
      <c r="D1104" s="161" t="s">
        <v>1895</v>
      </c>
      <c r="E1104" s="162" t="s">
        <v>6415</v>
      </c>
      <c r="F1104" s="161" t="s">
        <v>1558</v>
      </c>
      <c r="G1104" s="161" t="s">
        <v>8</v>
      </c>
      <c r="H1104" s="161" t="s">
        <v>1561</v>
      </c>
      <c r="I1104" s="12"/>
      <c r="J1104" s="13">
        <v>518803</v>
      </c>
      <c r="K1104" s="2">
        <v>0</v>
      </c>
    </row>
    <row r="1105" spans="1:11" ht="15" customHeight="1" x14ac:dyDescent="0.35">
      <c r="A1105" s="160">
        <v>1314306</v>
      </c>
      <c r="B1105" s="161" t="s">
        <v>3671</v>
      </c>
      <c r="C1105" s="160">
        <v>151142</v>
      </c>
      <c r="D1105" s="161" t="s">
        <v>1895</v>
      </c>
      <c r="E1105" s="162" t="s">
        <v>6415</v>
      </c>
      <c r="F1105" s="161" t="s">
        <v>1558</v>
      </c>
      <c r="G1105" s="161" t="s">
        <v>8</v>
      </c>
      <c r="H1105" s="161" t="s">
        <v>1561</v>
      </c>
      <c r="I1105" s="12"/>
      <c r="J1105" s="13">
        <v>519388</v>
      </c>
      <c r="K1105" s="2">
        <v>0</v>
      </c>
    </row>
    <row r="1106" spans="1:11" ht="15" customHeight="1" x14ac:dyDescent="0.35">
      <c r="A1106" s="160">
        <v>1314829</v>
      </c>
      <c r="B1106" s="161" t="s">
        <v>3680</v>
      </c>
      <c r="C1106" s="160">
        <v>151142</v>
      </c>
      <c r="D1106" s="161" t="s">
        <v>1895</v>
      </c>
      <c r="E1106" s="162" t="s">
        <v>6415</v>
      </c>
      <c r="F1106" s="161" t="s">
        <v>1558</v>
      </c>
      <c r="G1106" s="161" t="s">
        <v>8</v>
      </c>
      <c r="H1106" s="161" t="s">
        <v>1561</v>
      </c>
      <c r="I1106" s="12"/>
      <c r="J1106" s="13">
        <v>519546</v>
      </c>
      <c r="K1106" s="2">
        <v>0</v>
      </c>
    </row>
    <row r="1107" spans="1:11" ht="15" customHeight="1" x14ac:dyDescent="0.35">
      <c r="A1107" s="160">
        <v>1314563</v>
      </c>
      <c r="B1107" s="161" t="s">
        <v>3676</v>
      </c>
      <c r="C1107" s="160">
        <v>151142</v>
      </c>
      <c r="D1107" s="161" t="s">
        <v>1895</v>
      </c>
      <c r="E1107" s="162" t="s">
        <v>6415</v>
      </c>
      <c r="F1107" s="161" t="s">
        <v>1558</v>
      </c>
      <c r="G1107" s="161" t="s">
        <v>8</v>
      </c>
      <c r="H1107" s="161" t="s">
        <v>1561</v>
      </c>
      <c r="I1107" s="12"/>
      <c r="J1107" s="13">
        <v>520937</v>
      </c>
      <c r="K1107" s="2">
        <v>0</v>
      </c>
    </row>
    <row r="1108" spans="1:11" ht="15" customHeight="1" x14ac:dyDescent="0.35">
      <c r="A1108" s="160">
        <v>1314789</v>
      </c>
      <c r="B1108" s="161" t="s">
        <v>3679</v>
      </c>
      <c r="C1108" s="160">
        <v>151142</v>
      </c>
      <c r="D1108" s="161" t="s">
        <v>1895</v>
      </c>
      <c r="E1108" s="162" t="s">
        <v>6415</v>
      </c>
      <c r="F1108" s="161" t="s">
        <v>1558</v>
      </c>
      <c r="G1108" s="161" t="s">
        <v>8</v>
      </c>
      <c r="H1108" s="161" t="s">
        <v>1561</v>
      </c>
      <c r="I1108" s="12"/>
      <c r="J1108" s="13">
        <v>521383</v>
      </c>
      <c r="K1108" s="2">
        <v>0</v>
      </c>
    </row>
    <row r="1109" spans="1:11" ht="15" customHeight="1" x14ac:dyDescent="0.35">
      <c r="A1109" s="160">
        <v>1314220</v>
      </c>
      <c r="B1109" s="161" t="s">
        <v>3670</v>
      </c>
      <c r="C1109" s="160">
        <v>151142</v>
      </c>
      <c r="D1109" s="161" t="s">
        <v>1895</v>
      </c>
      <c r="E1109" s="162" t="s">
        <v>6415</v>
      </c>
      <c r="F1109" s="161" t="s">
        <v>1558</v>
      </c>
      <c r="G1109" s="161" t="s">
        <v>8</v>
      </c>
      <c r="H1109" s="161" t="s">
        <v>1561</v>
      </c>
      <c r="I1109" s="12"/>
      <c r="J1109" s="13">
        <v>521401</v>
      </c>
      <c r="K1109" s="2">
        <v>0</v>
      </c>
    </row>
    <row r="1110" spans="1:11" ht="15" customHeight="1" x14ac:dyDescent="0.35">
      <c r="A1110" s="160">
        <v>1314982</v>
      </c>
      <c r="B1110" s="161" t="s">
        <v>3682</v>
      </c>
      <c r="C1110" s="160">
        <v>151142</v>
      </c>
      <c r="D1110" s="161" t="s">
        <v>1895</v>
      </c>
      <c r="E1110" s="162" t="s">
        <v>6415</v>
      </c>
      <c r="F1110" s="161" t="s">
        <v>1558</v>
      </c>
      <c r="G1110" s="161" t="s">
        <v>8</v>
      </c>
      <c r="H1110" s="161" t="s">
        <v>1561</v>
      </c>
      <c r="I1110" s="12"/>
      <c r="J1110" s="13">
        <v>521553</v>
      </c>
      <c r="K1110" s="2">
        <v>0</v>
      </c>
    </row>
    <row r="1111" spans="1:11" ht="15" customHeight="1" x14ac:dyDescent="0.35">
      <c r="A1111" s="160">
        <v>1314507</v>
      </c>
      <c r="B1111" s="161" t="s">
        <v>3673</v>
      </c>
      <c r="C1111" s="160">
        <v>151142</v>
      </c>
      <c r="D1111" s="161" t="s">
        <v>1895</v>
      </c>
      <c r="E1111" s="162" t="s">
        <v>6415</v>
      </c>
      <c r="F1111" s="161" t="s">
        <v>1558</v>
      </c>
      <c r="G1111" s="161" t="s">
        <v>8</v>
      </c>
      <c r="H1111" s="161" t="s">
        <v>1561</v>
      </c>
      <c r="I1111" s="12"/>
      <c r="J1111" s="13">
        <v>521863</v>
      </c>
      <c r="K1111" s="2">
        <v>0</v>
      </c>
    </row>
    <row r="1112" spans="1:11" ht="15" customHeight="1" x14ac:dyDescent="0.35">
      <c r="A1112" s="160">
        <v>1314500</v>
      </c>
      <c r="B1112" s="161" t="s">
        <v>3672</v>
      </c>
      <c r="C1112" s="160">
        <v>151142</v>
      </c>
      <c r="D1112" s="161" t="s">
        <v>1895</v>
      </c>
      <c r="E1112" s="162" t="s">
        <v>6415</v>
      </c>
      <c r="F1112" s="161" t="s">
        <v>1558</v>
      </c>
      <c r="G1112" s="161" t="s">
        <v>8</v>
      </c>
      <c r="H1112" s="161" t="s">
        <v>1561</v>
      </c>
      <c r="I1112" s="12"/>
      <c r="J1112" s="13">
        <v>521942</v>
      </c>
      <c r="K1112" s="2">
        <v>0</v>
      </c>
    </row>
    <row r="1113" spans="1:11" ht="15" customHeight="1" x14ac:dyDescent="0.35">
      <c r="A1113" s="160">
        <v>1314211</v>
      </c>
      <c r="B1113" s="161" t="s">
        <v>3669</v>
      </c>
      <c r="C1113" s="160">
        <v>151142</v>
      </c>
      <c r="D1113" s="161" t="s">
        <v>1895</v>
      </c>
      <c r="E1113" s="162" t="s">
        <v>6415</v>
      </c>
      <c r="F1113" s="161" t="s">
        <v>1558</v>
      </c>
      <c r="G1113" s="161" t="s">
        <v>8</v>
      </c>
      <c r="H1113" s="161" t="s">
        <v>1561</v>
      </c>
      <c r="I1113" s="12"/>
      <c r="J1113" s="13">
        <v>522119</v>
      </c>
      <c r="K1113" s="2">
        <v>0</v>
      </c>
    </row>
    <row r="1114" spans="1:11" ht="15" customHeight="1" x14ac:dyDescent="0.35">
      <c r="A1114" s="160">
        <v>1314562</v>
      </c>
      <c r="B1114" s="161" t="s">
        <v>3675</v>
      </c>
      <c r="C1114" s="160">
        <v>151142</v>
      </c>
      <c r="D1114" s="161" t="s">
        <v>1895</v>
      </c>
      <c r="E1114" s="162" t="s">
        <v>6415</v>
      </c>
      <c r="F1114" s="161" t="s">
        <v>1558</v>
      </c>
      <c r="G1114" s="161" t="s">
        <v>8</v>
      </c>
      <c r="H1114" s="161" t="s">
        <v>1561</v>
      </c>
      <c r="I1114" s="12"/>
      <c r="J1114" s="13">
        <v>522120</v>
      </c>
      <c r="K1114" s="2">
        <v>0</v>
      </c>
    </row>
    <row r="1115" spans="1:11" ht="15" customHeight="1" x14ac:dyDescent="0.35">
      <c r="A1115" s="160">
        <v>1314011</v>
      </c>
      <c r="B1115" s="161" t="s">
        <v>283</v>
      </c>
      <c r="C1115" s="160">
        <v>151142</v>
      </c>
      <c r="D1115" s="161" t="s">
        <v>1895</v>
      </c>
      <c r="E1115" s="162" t="s">
        <v>6415</v>
      </c>
      <c r="F1115" s="161" t="s">
        <v>1558</v>
      </c>
      <c r="G1115" s="161" t="s">
        <v>8</v>
      </c>
      <c r="H1115" s="161" t="s">
        <v>1561</v>
      </c>
      <c r="I1115" s="12"/>
      <c r="J1115" s="13">
        <v>522132</v>
      </c>
      <c r="K1115" s="2">
        <v>0</v>
      </c>
    </row>
    <row r="1116" spans="1:11" ht="15" customHeight="1" x14ac:dyDescent="0.35">
      <c r="A1116" s="160">
        <v>1314510</v>
      </c>
      <c r="B1116" s="161" t="s">
        <v>3674</v>
      </c>
      <c r="C1116" s="160">
        <v>151142</v>
      </c>
      <c r="D1116" s="161" t="s">
        <v>1895</v>
      </c>
      <c r="E1116" s="162" t="s">
        <v>6415</v>
      </c>
      <c r="F1116" s="161" t="s">
        <v>1558</v>
      </c>
      <c r="G1116" s="161" t="s">
        <v>8</v>
      </c>
      <c r="H1116" s="161" t="s">
        <v>1561</v>
      </c>
      <c r="I1116" s="12"/>
      <c r="J1116" s="13">
        <v>522818</v>
      </c>
      <c r="K1116" s="2">
        <v>0</v>
      </c>
    </row>
    <row r="1117" spans="1:11" ht="15" customHeight="1" x14ac:dyDescent="0.35">
      <c r="A1117" s="160">
        <v>1314028</v>
      </c>
      <c r="B1117" s="161" t="s">
        <v>3667</v>
      </c>
      <c r="C1117" s="160">
        <v>151142</v>
      </c>
      <c r="D1117" s="161" t="s">
        <v>1895</v>
      </c>
      <c r="E1117" s="162" t="s">
        <v>6415</v>
      </c>
      <c r="F1117" s="161" t="s">
        <v>1558</v>
      </c>
      <c r="G1117" s="161" t="s">
        <v>8</v>
      </c>
      <c r="H1117" s="161" t="s">
        <v>1561</v>
      </c>
      <c r="I1117" s="12"/>
      <c r="J1117" s="13">
        <v>523045</v>
      </c>
      <c r="K1117" s="2">
        <v>0</v>
      </c>
    </row>
    <row r="1118" spans="1:11" ht="15" customHeight="1" x14ac:dyDescent="0.35">
      <c r="A1118" s="160">
        <v>1314053</v>
      </c>
      <c r="B1118" s="161" t="s">
        <v>3668</v>
      </c>
      <c r="C1118" s="160">
        <v>151142</v>
      </c>
      <c r="D1118" s="161" t="s">
        <v>1895</v>
      </c>
      <c r="E1118" s="162" t="s">
        <v>6415</v>
      </c>
      <c r="F1118" s="161" t="s">
        <v>1558</v>
      </c>
      <c r="G1118" s="161" t="s">
        <v>8</v>
      </c>
      <c r="H1118" s="161" t="s">
        <v>1561</v>
      </c>
      <c r="I1118" s="12"/>
      <c r="J1118" s="13">
        <v>523318</v>
      </c>
      <c r="K1118" s="2">
        <v>0</v>
      </c>
    </row>
    <row r="1119" spans="1:11" ht="15" customHeight="1" x14ac:dyDescent="0.35">
      <c r="A1119" s="160">
        <v>1314863</v>
      </c>
      <c r="B1119" s="161" t="s">
        <v>3681</v>
      </c>
      <c r="C1119" s="160">
        <v>151142</v>
      </c>
      <c r="D1119" s="161" t="s">
        <v>1895</v>
      </c>
      <c r="E1119" s="162" t="s">
        <v>6415</v>
      </c>
      <c r="F1119" s="161" t="s">
        <v>1558</v>
      </c>
      <c r="G1119" s="161" t="s">
        <v>8</v>
      </c>
      <c r="H1119" s="161" t="s">
        <v>1561</v>
      </c>
      <c r="I1119" s="12"/>
      <c r="J1119" s="13">
        <v>523367</v>
      </c>
      <c r="K1119" s="2">
        <v>0</v>
      </c>
    </row>
    <row r="1120" spans="1:11" ht="15" customHeight="1" x14ac:dyDescent="0.35">
      <c r="A1120" s="160">
        <v>1314752</v>
      </c>
      <c r="B1120" s="161" t="s">
        <v>282</v>
      </c>
      <c r="C1120" s="160">
        <v>151142</v>
      </c>
      <c r="D1120" s="161" t="s">
        <v>1895</v>
      </c>
      <c r="E1120" s="162" t="s">
        <v>6415</v>
      </c>
      <c r="F1120" s="161" t="s">
        <v>1558</v>
      </c>
      <c r="G1120" s="161" t="s">
        <v>8</v>
      </c>
      <c r="H1120" s="161" t="s">
        <v>1561</v>
      </c>
      <c r="I1120" s="12"/>
      <c r="J1120" s="13">
        <v>523379</v>
      </c>
      <c r="K1120" s="2">
        <v>0</v>
      </c>
    </row>
    <row r="1121" spans="1:11" ht="15" customHeight="1" x14ac:dyDescent="0.35">
      <c r="A1121" s="160">
        <v>1314334</v>
      </c>
      <c r="B1121" s="161" t="s">
        <v>3690</v>
      </c>
      <c r="C1121" s="160">
        <v>151154</v>
      </c>
      <c r="D1121" s="161" t="s">
        <v>1899</v>
      </c>
      <c r="E1121" s="162" t="s">
        <v>6415</v>
      </c>
      <c r="F1121" s="161" t="s">
        <v>1558</v>
      </c>
      <c r="G1121" s="161" t="s">
        <v>8</v>
      </c>
      <c r="H1121" s="161" t="s">
        <v>1561</v>
      </c>
      <c r="I1121" s="12"/>
      <c r="J1121" s="13">
        <v>523446</v>
      </c>
      <c r="K1121" s="2">
        <v>0</v>
      </c>
    </row>
    <row r="1122" spans="1:11" ht="15" customHeight="1" x14ac:dyDescent="0.35">
      <c r="A1122" s="160">
        <v>1314154</v>
      </c>
      <c r="B1122" s="161" t="s">
        <v>3687</v>
      </c>
      <c r="C1122" s="160">
        <v>151154</v>
      </c>
      <c r="D1122" s="161" t="s">
        <v>1899</v>
      </c>
      <c r="E1122" s="162" t="s">
        <v>6415</v>
      </c>
      <c r="F1122" s="161" t="s">
        <v>1558</v>
      </c>
      <c r="G1122" s="161" t="s">
        <v>8</v>
      </c>
      <c r="H1122" s="161" t="s">
        <v>1561</v>
      </c>
      <c r="I1122" s="12"/>
      <c r="J1122" s="13">
        <v>523458</v>
      </c>
      <c r="K1122" s="2">
        <v>0</v>
      </c>
    </row>
    <row r="1123" spans="1:11" ht="15" customHeight="1" x14ac:dyDescent="0.35">
      <c r="A1123" s="160">
        <v>1314102</v>
      </c>
      <c r="B1123" s="161" t="s">
        <v>3685</v>
      </c>
      <c r="C1123" s="160">
        <v>151154</v>
      </c>
      <c r="D1123" s="161" t="s">
        <v>1899</v>
      </c>
      <c r="E1123" s="162" t="s">
        <v>6415</v>
      </c>
      <c r="F1123" s="161" t="s">
        <v>1558</v>
      </c>
      <c r="G1123" s="161" t="s">
        <v>8</v>
      </c>
      <c r="H1123" s="161" t="s">
        <v>1561</v>
      </c>
      <c r="I1123" s="12"/>
      <c r="J1123" s="13">
        <v>523460</v>
      </c>
      <c r="K1123" s="2">
        <v>0</v>
      </c>
    </row>
    <row r="1124" spans="1:11" ht="15" customHeight="1" x14ac:dyDescent="0.35">
      <c r="A1124" s="160">
        <v>1314076</v>
      </c>
      <c r="B1124" s="161" t="s">
        <v>3684</v>
      </c>
      <c r="C1124" s="160">
        <v>151154</v>
      </c>
      <c r="D1124" s="161" t="s">
        <v>1899</v>
      </c>
      <c r="E1124" s="162" t="s">
        <v>6415</v>
      </c>
      <c r="F1124" s="161" t="s">
        <v>1558</v>
      </c>
      <c r="G1124" s="161" t="s">
        <v>8</v>
      </c>
      <c r="H1124" s="161" t="s">
        <v>1561</v>
      </c>
      <c r="I1124" s="12"/>
      <c r="J1124" s="13">
        <v>523471</v>
      </c>
      <c r="K1124" s="2">
        <v>0</v>
      </c>
    </row>
    <row r="1125" spans="1:11" ht="15" customHeight="1" x14ac:dyDescent="0.35">
      <c r="A1125" s="160">
        <v>1314760</v>
      </c>
      <c r="B1125" s="161" t="s">
        <v>3691</v>
      </c>
      <c r="C1125" s="160">
        <v>151154</v>
      </c>
      <c r="D1125" s="161" t="s">
        <v>1899</v>
      </c>
      <c r="E1125" s="162" t="s">
        <v>6415</v>
      </c>
      <c r="F1125" s="161" t="s">
        <v>1558</v>
      </c>
      <c r="G1125" s="161" t="s">
        <v>8</v>
      </c>
      <c r="H1125" s="161" t="s">
        <v>1561</v>
      </c>
      <c r="I1125" s="12"/>
      <c r="J1125" s="13">
        <v>523495</v>
      </c>
      <c r="K1125" s="2">
        <v>0</v>
      </c>
    </row>
    <row r="1126" spans="1:11" ht="15" customHeight="1" x14ac:dyDescent="0.35">
      <c r="A1126" s="160">
        <v>1314288</v>
      </c>
      <c r="B1126" s="161" t="s">
        <v>3689</v>
      </c>
      <c r="C1126" s="160">
        <v>151154</v>
      </c>
      <c r="D1126" s="161" t="s">
        <v>1899</v>
      </c>
      <c r="E1126" s="162" t="s">
        <v>6415</v>
      </c>
      <c r="F1126" s="161" t="s">
        <v>1558</v>
      </c>
      <c r="G1126" s="161" t="s">
        <v>8</v>
      </c>
      <c r="H1126" s="161" t="s">
        <v>1561</v>
      </c>
      <c r="I1126" s="12"/>
      <c r="J1126" s="13">
        <v>523513</v>
      </c>
      <c r="K1126" s="2">
        <v>0</v>
      </c>
    </row>
    <row r="1127" spans="1:11" ht="15" customHeight="1" x14ac:dyDescent="0.35">
      <c r="A1127" s="160">
        <v>1314179</v>
      </c>
      <c r="B1127" s="161" t="s">
        <v>222</v>
      </c>
      <c r="C1127" s="160">
        <v>151154</v>
      </c>
      <c r="D1127" s="161" t="s">
        <v>1899</v>
      </c>
      <c r="E1127" s="162" t="s">
        <v>6415</v>
      </c>
      <c r="F1127" s="161" t="s">
        <v>1558</v>
      </c>
      <c r="G1127" s="161" t="s">
        <v>8</v>
      </c>
      <c r="H1127" s="161" t="s">
        <v>1561</v>
      </c>
      <c r="I1127" s="12"/>
      <c r="J1127" s="13">
        <v>523525</v>
      </c>
      <c r="K1127" s="2">
        <v>0</v>
      </c>
    </row>
    <row r="1128" spans="1:11" ht="15" customHeight="1" x14ac:dyDescent="0.35">
      <c r="A1128" s="160">
        <v>1314556</v>
      </c>
      <c r="B1128" s="161" t="s">
        <v>223</v>
      </c>
      <c r="C1128" s="160">
        <v>151154</v>
      </c>
      <c r="D1128" s="161" t="s">
        <v>1899</v>
      </c>
      <c r="E1128" s="162" t="s">
        <v>6415</v>
      </c>
      <c r="F1128" s="161" t="s">
        <v>1558</v>
      </c>
      <c r="G1128" s="161" t="s">
        <v>8</v>
      </c>
      <c r="H1128" s="161" t="s">
        <v>1561</v>
      </c>
      <c r="I1128" s="12"/>
      <c r="J1128" s="13">
        <v>523537</v>
      </c>
      <c r="K1128" s="2">
        <v>0</v>
      </c>
    </row>
    <row r="1129" spans="1:11" ht="15" customHeight="1" x14ac:dyDescent="0.35">
      <c r="A1129" s="160">
        <v>1314063</v>
      </c>
      <c r="B1129" s="161" t="s">
        <v>3683</v>
      </c>
      <c r="C1129" s="160">
        <v>151154</v>
      </c>
      <c r="D1129" s="161" t="s">
        <v>1899</v>
      </c>
      <c r="E1129" s="162" t="s">
        <v>6415</v>
      </c>
      <c r="F1129" s="161" t="s">
        <v>1558</v>
      </c>
      <c r="G1129" s="161" t="s">
        <v>8</v>
      </c>
      <c r="H1129" s="161" t="s">
        <v>1561</v>
      </c>
      <c r="I1129" s="12"/>
      <c r="J1129" s="13">
        <v>523549</v>
      </c>
      <c r="K1129" s="2">
        <v>0</v>
      </c>
    </row>
    <row r="1130" spans="1:11" ht="15" customHeight="1" x14ac:dyDescent="0.35">
      <c r="A1130" s="160">
        <v>1314282</v>
      </c>
      <c r="B1130" s="161" t="s">
        <v>3688</v>
      </c>
      <c r="C1130" s="160">
        <v>151154</v>
      </c>
      <c r="D1130" s="161" t="s">
        <v>1899</v>
      </c>
      <c r="E1130" s="162" t="s">
        <v>6415</v>
      </c>
      <c r="F1130" s="161" t="s">
        <v>1558</v>
      </c>
      <c r="G1130" s="161" t="s">
        <v>8</v>
      </c>
      <c r="H1130" s="161" t="s">
        <v>1561</v>
      </c>
      <c r="I1130" s="12"/>
      <c r="J1130" s="13">
        <v>523550</v>
      </c>
      <c r="K1130" s="2">
        <v>0</v>
      </c>
    </row>
    <row r="1131" spans="1:11" ht="15" customHeight="1" x14ac:dyDescent="0.35">
      <c r="A1131" s="160">
        <v>1314116</v>
      </c>
      <c r="B1131" s="161" t="s">
        <v>3686</v>
      </c>
      <c r="C1131" s="160">
        <v>151154</v>
      </c>
      <c r="D1131" s="161" t="s">
        <v>1899</v>
      </c>
      <c r="E1131" s="162" t="s">
        <v>6415</v>
      </c>
      <c r="F1131" s="161" t="s">
        <v>1558</v>
      </c>
      <c r="G1131" s="161" t="s">
        <v>8</v>
      </c>
      <c r="H1131" s="161" t="s">
        <v>1561</v>
      </c>
      <c r="I1131" s="12"/>
      <c r="J1131" s="13">
        <v>523562</v>
      </c>
      <c r="K1131" s="2">
        <v>0</v>
      </c>
    </row>
    <row r="1132" spans="1:11" ht="15" customHeight="1" x14ac:dyDescent="0.35">
      <c r="A1132" s="160">
        <v>109840</v>
      </c>
      <c r="B1132" s="161" t="s">
        <v>3694</v>
      </c>
      <c r="C1132" s="160">
        <v>151178</v>
      </c>
      <c r="D1132" s="161" t="s">
        <v>1591</v>
      </c>
      <c r="E1132" s="162" t="s">
        <v>6415</v>
      </c>
      <c r="F1132" s="161" t="s">
        <v>1558</v>
      </c>
      <c r="G1132" s="4" t="s">
        <v>174</v>
      </c>
      <c r="H1132" s="161" t="s">
        <v>1561</v>
      </c>
      <c r="I1132" s="12"/>
      <c r="J1132" s="13">
        <v>523574</v>
      </c>
      <c r="K1132" s="2">
        <v>0</v>
      </c>
    </row>
    <row r="1133" spans="1:11" ht="15" customHeight="1" x14ac:dyDescent="0.35">
      <c r="A1133" s="160">
        <v>109070</v>
      </c>
      <c r="B1133" s="161" t="s">
        <v>210</v>
      </c>
      <c r="C1133" s="160">
        <v>151178</v>
      </c>
      <c r="D1133" s="161" t="s">
        <v>1591</v>
      </c>
      <c r="E1133" s="162" t="s">
        <v>6415</v>
      </c>
      <c r="F1133" s="161" t="s">
        <v>1558</v>
      </c>
      <c r="G1133" s="4" t="s">
        <v>174</v>
      </c>
      <c r="H1133" s="161" t="s">
        <v>1561</v>
      </c>
      <c r="I1133" s="12"/>
      <c r="J1133" s="13">
        <v>523586</v>
      </c>
      <c r="K1133" s="2">
        <v>0</v>
      </c>
    </row>
    <row r="1134" spans="1:11" ht="15" customHeight="1" x14ac:dyDescent="0.35">
      <c r="A1134" s="160">
        <v>109873</v>
      </c>
      <c r="B1134" s="161" t="s">
        <v>3695</v>
      </c>
      <c r="C1134" s="160">
        <v>151178</v>
      </c>
      <c r="D1134" s="161" t="s">
        <v>1591</v>
      </c>
      <c r="E1134" s="162" t="s">
        <v>6415</v>
      </c>
      <c r="F1134" s="161" t="s">
        <v>1558</v>
      </c>
      <c r="G1134" s="4" t="s">
        <v>174</v>
      </c>
      <c r="H1134" s="161" t="s">
        <v>1561</v>
      </c>
      <c r="I1134" s="12"/>
      <c r="J1134" s="13">
        <v>523598</v>
      </c>
      <c r="K1134" s="2">
        <v>0</v>
      </c>
    </row>
    <row r="1135" spans="1:11" ht="15" customHeight="1" x14ac:dyDescent="0.35">
      <c r="A1135" s="160">
        <v>109062</v>
      </c>
      <c r="B1135" s="161" t="s">
        <v>3692</v>
      </c>
      <c r="C1135" s="160">
        <v>151178</v>
      </c>
      <c r="D1135" s="161" t="s">
        <v>1591</v>
      </c>
      <c r="E1135" s="162" t="s">
        <v>6415</v>
      </c>
      <c r="F1135" s="161" t="s">
        <v>1558</v>
      </c>
      <c r="G1135" s="4" t="s">
        <v>174</v>
      </c>
      <c r="H1135" s="161" t="s">
        <v>1561</v>
      </c>
      <c r="I1135" s="12"/>
      <c r="J1135" s="13">
        <v>523604</v>
      </c>
      <c r="K1135" s="2">
        <v>0</v>
      </c>
    </row>
    <row r="1136" spans="1:11" ht="15" customHeight="1" x14ac:dyDescent="0.35">
      <c r="A1136" s="160">
        <v>109552</v>
      </c>
      <c r="B1136" s="161" t="s">
        <v>3693</v>
      </c>
      <c r="C1136" s="160">
        <v>151178</v>
      </c>
      <c r="D1136" s="161" t="s">
        <v>1591</v>
      </c>
      <c r="E1136" s="162" t="s">
        <v>6415</v>
      </c>
      <c r="F1136" s="161" t="s">
        <v>1558</v>
      </c>
      <c r="G1136" s="4" t="s">
        <v>174</v>
      </c>
      <c r="H1136" s="161" t="s">
        <v>1561</v>
      </c>
      <c r="I1136" s="12"/>
      <c r="J1136" s="13">
        <v>523616</v>
      </c>
      <c r="K1136" s="2">
        <v>0</v>
      </c>
    </row>
    <row r="1137" spans="1:11" ht="15" customHeight="1" x14ac:dyDescent="0.35">
      <c r="A1137" s="160">
        <v>408133</v>
      </c>
      <c r="B1137" s="161" t="s">
        <v>3697</v>
      </c>
      <c r="C1137" s="160">
        <v>151191</v>
      </c>
      <c r="D1137" s="161" t="s">
        <v>1725</v>
      </c>
      <c r="E1137" s="162" t="s">
        <v>6415</v>
      </c>
      <c r="F1137" s="161" t="s">
        <v>1558</v>
      </c>
      <c r="G1137" s="161" t="s">
        <v>148</v>
      </c>
      <c r="H1137" s="161" t="s">
        <v>1561</v>
      </c>
      <c r="I1137" s="12"/>
      <c r="J1137" s="13">
        <v>523628</v>
      </c>
      <c r="K1137" s="2">
        <v>0</v>
      </c>
    </row>
    <row r="1138" spans="1:11" ht="15" customHeight="1" x14ac:dyDescent="0.35">
      <c r="A1138" s="160">
        <v>408001</v>
      </c>
      <c r="B1138" s="161" t="s">
        <v>3696</v>
      </c>
      <c r="C1138" s="160">
        <v>151191</v>
      </c>
      <c r="D1138" s="161" t="s">
        <v>1725</v>
      </c>
      <c r="E1138" s="162" t="s">
        <v>6415</v>
      </c>
      <c r="F1138" s="161" t="s">
        <v>1558</v>
      </c>
      <c r="G1138" s="161" t="s">
        <v>148</v>
      </c>
      <c r="H1138" s="161" t="s">
        <v>1561</v>
      </c>
      <c r="I1138" s="12"/>
      <c r="J1138" s="13">
        <v>523630</v>
      </c>
      <c r="K1138" s="2">
        <v>0</v>
      </c>
    </row>
    <row r="1139" spans="1:11" ht="15" customHeight="1" x14ac:dyDescent="0.35">
      <c r="A1139" s="160">
        <v>408677</v>
      </c>
      <c r="B1139" s="161" t="s">
        <v>165</v>
      </c>
      <c r="C1139" s="160">
        <v>151191</v>
      </c>
      <c r="D1139" s="161" t="s">
        <v>1725</v>
      </c>
      <c r="E1139" s="162" t="s">
        <v>6415</v>
      </c>
      <c r="F1139" s="161" t="s">
        <v>1558</v>
      </c>
      <c r="G1139" s="161" t="s">
        <v>148</v>
      </c>
      <c r="H1139" s="161" t="s">
        <v>1561</v>
      </c>
      <c r="I1139" s="12"/>
      <c r="J1139" s="13">
        <v>523641</v>
      </c>
      <c r="K1139" s="2">
        <v>0</v>
      </c>
    </row>
    <row r="1140" spans="1:11" ht="15" customHeight="1" x14ac:dyDescent="0.35">
      <c r="A1140" s="160">
        <v>404746</v>
      </c>
      <c r="B1140" s="161" t="s">
        <v>3698</v>
      </c>
      <c r="C1140" s="160">
        <v>151208</v>
      </c>
      <c r="D1140" s="161" t="s">
        <v>152</v>
      </c>
      <c r="E1140" s="162" t="s">
        <v>6415</v>
      </c>
      <c r="F1140" s="161" t="s">
        <v>1558</v>
      </c>
      <c r="G1140" s="161" t="s">
        <v>148</v>
      </c>
      <c r="H1140" s="161" t="s">
        <v>1561</v>
      </c>
      <c r="I1140" s="12"/>
      <c r="J1140" s="13">
        <v>523653</v>
      </c>
      <c r="K1140" s="2">
        <v>0</v>
      </c>
    </row>
    <row r="1141" spans="1:11" ht="15" customHeight="1" x14ac:dyDescent="0.35">
      <c r="A1141" s="160">
        <v>404745</v>
      </c>
      <c r="B1141" s="161" t="s">
        <v>153</v>
      </c>
      <c r="C1141" s="160">
        <v>151208</v>
      </c>
      <c r="D1141" s="161" t="s">
        <v>152</v>
      </c>
      <c r="E1141" s="162" t="s">
        <v>6415</v>
      </c>
      <c r="F1141" s="161" t="s">
        <v>1558</v>
      </c>
      <c r="G1141" s="161" t="s">
        <v>148</v>
      </c>
      <c r="H1141" s="161" t="s">
        <v>1561</v>
      </c>
      <c r="I1141" s="12"/>
      <c r="J1141" s="13">
        <v>523665</v>
      </c>
      <c r="K1141" s="2">
        <v>0</v>
      </c>
    </row>
    <row r="1142" spans="1:11" ht="15" customHeight="1" x14ac:dyDescent="0.35">
      <c r="A1142" s="160">
        <v>302357</v>
      </c>
      <c r="B1142" s="161" t="s">
        <v>3700</v>
      </c>
      <c r="C1142" s="160">
        <v>151245</v>
      </c>
      <c r="D1142" s="161" t="s">
        <v>1610</v>
      </c>
      <c r="E1142" s="162" t="s">
        <v>6415</v>
      </c>
      <c r="F1142" s="161" t="s">
        <v>1558</v>
      </c>
      <c r="G1142" s="161" t="s">
        <v>14</v>
      </c>
      <c r="H1142" s="161" t="s">
        <v>1561</v>
      </c>
      <c r="I1142" s="12"/>
      <c r="J1142" s="13">
        <v>523677</v>
      </c>
      <c r="K1142" s="2">
        <v>0</v>
      </c>
    </row>
    <row r="1143" spans="1:11" ht="15" customHeight="1" x14ac:dyDescent="0.35">
      <c r="A1143" s="160">
        <v>302189</v>
      </c>
      <c r="B1143" s="161" t="s">
        <v>3699</v>
      </c>
      <c r="C1143" s="160">
        <v>151245</v>
      </c>
      <c r="D1143" s="161" t="s">
        <v>1610</v>
      </c>
      <c r="E1143" s="162" t="s">
        <v>6415</v>
      </c>
      <c r="F1143" s="161" t="s">
        <v>1558</v>
      </c>
      <c r="G1143" s="161" t="s">
        <v>14</v>
      </c>
      <c r="H1143" s="161" t="s">
        <v>1561</v>
      </c>
      <c r="I1143" s="12"/>
      <c r="J1143" s="13">
        <v>523689</v>
      </c>
      <c r="K1143" s="2">
        <v>0</v>
      </c>
    </row>
    <row r="1144" spans="1:11" ht="15" customHeight="1" x14ac:dyDescent="0.35">
      <c r="A1144" s="160">
        <v>302698</v>
      </c>
      <c r="B1144" s="161" t="s">
        <v>3701</v>
      </c>
      <c r="C1144" s="160">
        <v>151245</v>
      </c>
      <c r="D1144" s="161" t="s">
        <v>1610</v>
      </c>
      <c r="E1144" s="162" t="s">
        <v>6415</v>
      </c>
      <c r="F1144" s="161" t="s">
        <v>1558</v>
      </c>
      <c r="G1144" s="161" t="s">
        <v>14</v>
      </c>
      <c r="H1144" s="161" t="s">
        <v>1561</v>
      </c>
      <c r="I1144" s="12"/>
      <c r="J1144" s="13">
        <v>523690</v>
      </c>
      <c r="K1144" s="2">
        <v>0</v>
      </c>
    </row>
    <row r="1145" spans="1:11" ht="15" customHeight="1" x14ac:dyDescent="0.35">
      <c r="A1145" s="160">
        <v>302185</v>
      </c>
      <c r="B1145" s="161" t="s">
        <v>60</v>
      </c>
      <c r="C1145" s="160">
        <v>151245</v>
      </c>
      <c r="D1145" s="161" t="s">
        <v>1610</v>
      </c>
      <c r="E1145" s="162" t="s">
        <v>6415</v>
      </c>
      <c r="F1145" s="161" t="s">
        <v>1558</v>
      </c>
      <c r="G1145" s="161" t="s">
        <v>14</v>
      </c>
      <c r="H1145" s="161" t="s">
        <v>1561</v>
      </c>
      <c r="I1145" s="12"/>
      <c r="J1145" s="13">
        <v>523707</v>
      </c>
      <c r="K1145" s="2">
        <v>0</v>
      </c>
    </row>
    <row r="1146" spans="1:11" ht="15" customHeight="1" x14ac:dyDescent="0.35">
      <c r="A1146" s="160">
        <v>302802</v>
      </c>
      <c r="B1146" s="161" t="s">
        <v>3702</v>
      </c>
      <c r="C1146" s="160">
        <v>151245</v>
      </c>
      <c r="D1146" s="161" t="s">
        <v>1610</v>
      </c>
      <c r="E1146" s="162" t="s">
        <v>6415</v>
      </c>
      <c r="F1146" s="161" t="s">
        <v>1558</v>
      </c>
      <c r="G1146" s="161" t="s">
        <v>14</v>
      </c>
      <c r="H1146" s="161" t="s">
        <v>1561</v>
      </c>
      <c r="I1146" s="12"/>
      <c r="J1146" s="13">
        <v>523732</v>
      </c>
      <c r="K1146" s="2">
        <v>0</v>
      </c>
    </row>
    <row r="1147" spans="1:11" ht="15" customHeight="1" x14ac:dyDescent="0.35">
      <c r="A1147" s="160">
        <v>302803</v>
      </c>
      <c r="B1147" s="161" t="s">
        <v>3707</v>
      </c>
      <c r="C1147" s="160">
        <v>151257</v>
      </c>
      <c r="D1147" s="161" t="s">
        <v>1611</v>
      </c>
      <c r="E1147" s="162" t="s">
        <v>6415</v>
      </c>
      <c r="F1147" s="161" t="s">
        <v>1558</v>
      </c>
      <c r="G1147" s="161" t="s">
        <v>14</v>
      </c>
      <c r="H1147" s="161" t="s">
        <v>1561</v>
      </c>
      <c r="I1147" s="12"/>
      <c r="J1147" s="13">
        <v>523756</v>
      </c>
      <c r="K1147" s="2">
        <v>0</v>
      </c>
    </row>
    <row r="1148" spans="1:11" ht="15" customHeight="1" x14ac:dyDescent="0.35">
      <c r="A1148" s="160">
        <v>302365</v>
      </c>
      <c r="B1148" s="161" t="s">
        <v>3704</v>
      </c>
      <c r="C1148" s="160">
        <v>151257</v>
      </c>
      <c r="D1148" s="161" t="s">
        <v>1611</v>
      </c>
      <c r="E1148" s="162" t="s">
        <v>6415</v>
      </c>
      <c r="F1148" s="161" t="s">
        <v>1558</v>
      </c>
      <c r="G1148" s="161" t="s">
        <v>14</v>
      </c>
      <c r="H1148" s="161" t="s">
        <v>1561</v>
      </c>
      <c r="I1148" s="12"/>
      <c r="J1148" s="13">
        <v>523768</v>
      </c>
      <c r="K1148" s="2">
        <v>0</v>
      </c>
    </row>
    <row r="1149" spans="1:11" ht="15" customHeight="1" x14ac:dyDescent="0.35">
      <c r="A1149" s="160">
        <v>302858</v>
      </c>
      <c r="B1149" s="161" t="s">
        <v>3708</v>
      </c>
      <c r="C1149" s="160">
        <v>151257</v>
      </c>
      <c r="D1149" s="161" t="s">
        <v>1611</v>
      </c>
      <c r="E1149" s="162" t="s">
        <v>6415</v>
      </c>
      <c r="F1149" s="161" t="s">
        <v>1558</v>
      </c>
      <c r="G1149" s="161" t="s">
        <v>14</v>
      </c>
      <c r="H1149" s="161" t="s">
        <v>1561</v>
      </c>
      <c r="I1149" s="12"/>
      <c r="J1149" s="13">
        <v>523781</v>
      </c>
      <c r="K1149" s="2">
        <v>0</v>
      </c>
    </row>
    <row r="1150" spans="1:11" ht="15" customHeight="1" x14ac:dyDescent="0.35">
      <c r="A1150" s="160">
        <v>302913</v>
      </c>
      <c r="B1150" s="161" t="s">
        <v>3709</v>
      </c>
      <c r="C1150" s="160">
        <v>151257</v>
      </c>
      <c r="D1150" s="161" t="s">
        <v>1611</v>
      </c>
      <c r="E1150" s="162" t="s">
        <v>6415</v>
      </c>
      <c r="F1150" s="161" t="s">
        <v>1558</v>
      </c>
      <c r="G1150" s="161" t="s">
        <v>14</v>
      </c>
      <c r="H1150" s="161" t="s">
        <v>1561</v>
      </c>
      <c r="I1150" s="12"/>
      <c r="J1150" s="13">
        <v>523793</v>
      </c>
      <c r="K1150" s="2">
        <v>0</v>
      </c>
    </row>
    <row r="1151" spans="1:11" ht="15" customHeight="1" x14ac:dyDescent="0.35">
      <c r="A1151" s="160">
        <v>302726</v>
      </c>
      <c r="B1151" s="161" t="s">
        <v>3706</v>
      </c>
      <c r="C1151" s="160">
        <v>151257</v>
      </c>
      <c r="D1151" s="161" t="s">
        <v>1611</v>
      </c>
      <c r="E1151" s="162" t="s">
        <v>6415</v>
      </c>
      <c r="F1151" s="161" t="s">
        <v>1558</v>
      </c>
      <c r="G1151" s="161" t="s">
        <v>14</v>
      </c>
      <c r="H1151" s="161" t="s">
        <v>1561</v>
      </c>
      <c r="I1151" s="12"/>
      <c r="J1151" s="13">
        <v>523800</v>
      </c>
      <c r="K1151" s="2">
        <v>0</v>
      </c>
    </row>
    <row r="1152" spans="1:11" ht="15" customHeight="1" x14ac:dyDescent="0.35">
      <c r="A1152" s="160">
        <v>302533</v>
      </c>
      <c r="B1152" s="161" t="s">
        <v>3705</v>
      </c>
      <c r="C1152" s="160">
        <v>151257</v>
      </c>
      <c r="D1152" s="161" t="s">
        <v>1611</v>
      </c>
      <c r="E1152" s="162" t="s">
        <v>6415</v>
      </c>
      <c r="F1152" s="161" t="s">
        <v>1558</v>
      </c>
      <c r="G1152" s="161" t="s">
        <v>14</v>
      </c>
      <c r="H1152" s="161" t="s">
        <v>1561</v>
      </c>
      <c r="I1152" s="12"/>
      <c r="J1152" s="13">
        <v>523811</v>
      </c>
      <c r="K1152" s="2">
        <v>0</v>
      </c>
    </row>
    <row r="1153" spans="1:11" ht="15" customHeight="1" x14ac:dyDescent="0.35">
      <c r="A1153" s="160">
        <v>302247</v>
      </c>
      <c r="B1153" s="161" t="s">
        <v>95</v>
      </c>
      <c r="C1153" s="160">
        <v>151257</v>
      </c>
      <c r="D1153" s="161" t="s">
        <v>1611</v>
      </c>
      <c r="E1153" s="162" t="s">
        <v>6415</v>
      </c>
      <c r="F1153" s="161" t="s">
        <v>1558</v>
      </c>
      <c r="G1153" s="161" t="s">
        <v>14</v>
      </c>
      <c r="H1153" s="161" t="s">
        <v>1561</v>
      </c>
      <c r="I1153" s="12"/>
      <c r="J1153" s="13">
        <v>523823</v>
      </c>
      <c r="K1153" s="2">
        <v>0</v>
      </c>
    </row>
    <row r="1154" spans="1:11" ht="15" customHeight="1" x14ac:dyDescent="0.35">
      <c r="A1154" s="160">
        <v>302207</v>
      </c>
      <c r="B1154" s="161" t="s">
        <v>3703</v>
      </c>
      <c r="C1154" s="160">
        <v>151257</v>
      </c>
      <c r="D1154" s="161" t="s">
        <v>1611</v>
      </c>
      <c r="E1154" s="162" t="s">
        <v>6415</v>
      </c>
      <c r="F1154" s="161" t="s">
        <v>1558</v>
      </c>
      <c r="G1154" s="161" t="s">
        <v>14</v>
      </c>
      <c r="H1154" s="161" t="s">
        <v>1561</v>
      </c>
      <c r="I1154" s="12"/>
      <c r="J1154" s="13">
        <v>523835</v>
      </c>
      <c r="K1154" s="2">
        <v>0</v>
      </c>
    </row>
    <row r="1155" spans="1:11" ht="15" customHeight="1" x14ac:dyDescent="0.35">
      <c r="A1155" s="160">
        <v>914403</v>
      </c>
      <c r="B1155" s="161" t="s">
        <v>3710</v>
      </c>
      <c r="C1155" s="160">
        <v>151269</v>
      </c>
      <c r="D1155" s="161" t="s">
        <v>1730</v>
      </c>
      <c r="E1155" s="162" t="s">
        <v>6415</v>
      </c>
      <c r="F1155" s="161" t="s">
        <v>1558</v>
      </c>
      <c r="G1155" s="4" t="s">
        <v>148</v>
      </c>
      <c r="H1155" s="161" t="s">
        <v>1561</v>
      </c>
      <c r="I1155" s="12"/>
      <c r="J1155" s="13">
        <v>523859</v>
      </c>
      <c r="K1155" s="2">
        <v>0</v>
      </c>
    </row>
    <row r="1156" spans="1:11" ht="15" customHeight="1" x14ac:dyDescent="0.35">
      <c r="A1156" s="160">
        <v>914907</v>
      </c>
      <c r="B1156" s="161" t="s">
        <v>171</v>
      </c>
      <c r="C1156" s="160">
        <v>151269</v>
      </c>
      <c r="D1156" s="161" t="s">
        <v>1730</v>
      </c>
      <c r="E1156" s="162" t="s">
        <v>6415</v>
      </c>
      <c r="F1156" s="161" t="s">
        <v>1558</v>
      </c>
      <c r="G1156" s="4" t="s">
        <v>148</v>
      </c>
      <c r="H1156" s="161" t="s">
        <v>1561</v>
      </c>
      <c r="I1156" s="12"/>
      <c r="J1156" s="13">
        <v>523860</v>
      </c>
      <c r="K1156" s="2">
        <v>0</v>
      </c>
    </row>
    <row r="1157" spans="1:11" ht="15" customHeight="1" x14ac:dyDescent="0.35">
      <c r="A1157" s="160">
        <v>109316</v>
      </c>
      <c r="B1157" s="161" t="s">
        <v>3712</v>
      </c>
      <c r="C1157" s="160">
        <v>151282</v>
      </c>
      <c r="D1157" s="161" t="s">
        <v>1589</v>
      </c>
      <c r="E1157" s="162" t="s">
        <v>6415</v>
      </c>
      <c r="F1157" s="161" t="s">
        <v>1558</v>
      </c>
      <c r="G1157" s="4" t="s">
        <v>174</v>
      </c>
      <c r="H1157" s="161" t="s">
        <v>1561</v>
      </c>
      <c r="I1157" s="12"/>
      <c r="J1157" s="13">
        <v>523872</v>
      </c>
      <c r="K1157" s="2">
        <v>0</v>
      </c>
    </row>
    <row r="1158" spans="1:11" ht="15" customHeight="1" x14ac:dyDescent="0.35">
      <c r="A1158" s="160">
        <v>109681</v>
      </c>
      <c r="B1158" s="161" t="s">
        <v>194</v>
      </c>
      <c r="C1158" s="160">
        <v>151282</v>
      </c>
      <c r="D1158" s="161" t="s">
        <v>1589</v>
      </c>
      <c r="E1158" s="162" t="s">
        <v>6415</v>
      </c>
      <c r="F1158" s="161" t="s">
        <v>1558</v>
      </c>
      <c r="G1158" s="4" t="s">
        <v>174</v>
      </c>
      <c r="H1158" s="161" t="s">
        <v>1561</v>
      </c>
      <c r="I1158" s="12"/>
      <c r="J1158" s="13">
        <v>523884</v>
      </c>
      <c r="K1158" s="2">
        <v>0</v>
      </c>
    </row>
    <row r="1159" spans="1:11" ht="15" customHeight="1" x14ac:dyDescent="0.35">
      <c r="A1159" s="160">
        <v>109857</v>
      </c>
      <c r="B1159" s="161" t="s">
        <v>3715</v>
      </c>
      <c r="C1159" s="160">
        <v>151282</v>
      </c>
      <c r="D1159" s="161" t="s">
        <v>1589</v>
      </c>
      <c r="E1159" s="162" t="s">
        <v>6415</v>
      </c>
      <c r="F1159" s="161" t="s">
        <v>1558</v>
      </c>
      <c r="G1159" s="4" t="s">
        <v>174</v>
      </c>
      <c r="H1159" s="161" t="s">
        <v>1561</v>
      </c>
      <c r="I1159" s="12"/>
      <c r="J1159" s="13">
        <v>523896</v>
      </c>
      <c r="K1159" s="2">
        <v>0</v>
      </c>
    </row>
    <row r="1160" spans="1:11" ht="15" customHeight="1" x14ac:dyDescent="0.35">
      <c r="A1160" s="160">
        <v>109345</v>
      </c>
      <c r="B1160" s="161" t="s">
        <v>3713</v>
      </c>
      <c r="C1160" s="160">
        <v>151282</v>
      </c>
      <c r="D1160" s="161" t="s">
        <v>1589</v>
      </c>
      <c r="E1160" s="162" t="s">
        <v>6415</v>
      </c>
      <c r="F1160" s="161" t="s">
        <v>1558</v>
      </c>
      <c r="G1160" s="4" t="s">
        <v>174</v>
      </c>
      <c r="H1160" s="161" t="s">
        <v>1561</v>
      </c>
      <c r="I1160" s="12"/>
      <c r="J1160" s="13">
        <v>523902</v>
      </c>
      <c r="K1160" s="2">
        <v>0</v>
      </c>
    </row>
    <row r="1161" spans="1:11" ht="15" customHeight="1" x14ac:dyDescent="0.35">
      <c r="A1161" s="160">
        <v>109299</v>
      </c>
      <c r="B1161" s="161" t="s">
        <v>3711</v>
      </c>
      <c r="C1161" s="160">
        <v>151282</v>
      </c>
      <c r="D1161" s="161" t="s">
        <v>1589</v>
      </c>
      <c r="E1161" s="162" t="s">
        <v>6415</v>
      </c>
      <c r="F1161" s="161" t="s">
        <v>1558</v>
      </c>
      <c r="G1161" s="4" t="s">
        <v>174</v>
      </c>
      <c r="H1161" s="161" t="s">
        <v>1561</v>
      </c>
      <c r="I1161" s="12"/>
      <c r="J1161" s="13">
        <v>523914</v>
      </c>
      <c r="K1161" s="2">
        <v>0</v>
      </c>
    </row>
    <row r="1162" spans="1:11" ht="15" customHeight="1" x14ac:dyDescent="0.35">
      <c r="A1162" s="160">
        <v>109928</v>
      </c>
      <c r="B1162" s="161" t="s">
        <v>3716</v>
      </c>
      <c r="C1162" s="160">
        <v>151282</v>
      </c>
      <c r="D1162" s="161" t="s">
        <v>1589</v>
      </c>
      <c r="E1162" s="162" t="s">
        <v>6415</v>
      </c>
      <c r="F1162" s="161" t="s">
        <v>1558</v>
      </c>
      <c r="G1162" s="4" t="s">
        <v>174</v>
      </c>
      <c r="H1162" s="161" t="s">
        <v>1561</v>
      </c>
      <c r="I1162" s="12"/>
      <c r="J1162" s="13">
        <v>523926</v>
      </c>
      <c r="K1162" s="2">
        <v>0</v>
      </c>
    </row>
    <row r="1163" spans="1:11" ht="15" customHeight="1" x14ac:dyDescent="0.35">
      <c r="A1163" s="160">
        <v>109529</v>
      </c>
      <c r="B1163" s="161" t="s">
        <v>3714</v>
      </c>
      <c r="C1163" s="160">
        <v>151282</v>
      </c>
      <c r="D1163" s="161" t="s">
        <v>1589</v>
      </c>
      <c r="E1163" s="162" t="s">
        <v>6415</v>
      </c>
      <c r="F1163" s="161" t="s">
        <v>1558</v>
      </c>
      <c r="G1163" s="4" t="s">
        <v>174</v>
      </c>
      <c r="H1163" s="161" t="s">
        <v>1561</v>
      </c>
      <c r="I1163" s="12"/>
      <c r="J1163" s="13">
        <v>523938</v>
      </c>
      <c r="K1163" s="2">
        <v>0</v>
      </c>
    </row>
    <row r="1164" spans="1:11" ht="15" customHeight="1" x14ac:dyDescent="0.35">
      <c r="A1164" s="160">
        <v>109331</v>
      </c>
      <c r="B1164" s="161" t="s">
        <v>193</v>
      </c>
      <c r="C1164" s="160">
        <v>151294</v>
      </c>
      <c r="D1164" s="161" t="s">
        <v>192</v>
      </c>
      <c r="E1164" s="162" t="s">
        <v>6415</v>
      </c>
      <c r="F1164" s="161" t="s">
        <v>1558</v>
      </c>
      <c r="G1164" s="4" t="s">
        <v>174</v>
      </c>
      <c r="H1164" s="161" t="s">
        <v>1561</v>
      </c>
      <c r="I1164" s="12"/>
      <c r="J1164" s="13">
        <v>523940</v>
      </c>
      <c r="K1164" s="2">
        <v>0</v>
      </c>
    </row>
    <row r="1165" spans="1:11" ht="15" customHeight="1" x14ac:dyDescent="0.35">
      <c r="A1165" s="160">
        <v>109831</v>
      </c>
      <c r="B1165" s="161" t="s">
        <v>3717</v>
      </c>
      <c r="C1165" s="160">
        <v>151294</v>
      </c>
      <c r="D1165" s="161" t="s">
        <v>192</v>
      </c>
      <c r="E1165" s="162" t="s">
        <v>6415</v>
      </c>
      <c r="F1165" s="161" t="s">
        <v>1558</v>
      </c>
      <c r="G1165" s="4" t="s">
        <v>174</v>
      </c>
      <c r="H1165" s="161" t="s">
        <v>1561</v>
      </c>
      <c r="I1165" s="12"/>
      <c r="J1165" s="13">
        <v>523951</v>
      </c>
      <c r="K1165" s="2">
        <v>0</v>
      </c>
    </row>
    <row r="1166" spans="1:11" ht="15" customHeight="1" x14ac:dyDescent="0.35">
      <c r="A1166" s="160">
        <v>1304244</v>
      </c>
      <c r="B1166" s="161" t="s">
        <v>3718</v>
      </c>
      <c r="C1166" s="160">
        <v>151294</v>
      </c>
      <c r="D1166" s="161" t="s">
        <v>192</v>
      </c>
      <c r="E1166" s="162" t="s">
        <v>6415</v>
      </c>
      <c r="F1166" s="161" t="s">
        <v>1558</v>
      </c>
      <c r="G1166" s="161" t="s">
        <v>8</v>
      </c>
      <c r="H1166" s="161" t="s">
        <v>1561</v>
      </c>
      <c r="I1166" s="12"/>
      <c r="J1166" s="13">
        <v>523963</v>
      </c>
      <c r="K1166" s="2">
        <v>0</v>
      </c>
    </row>
    <row r="1167" spans="1:11" ht="15" customHeight="1" x14ac:dyDescent="0.35">
      <c r="A1167" s="160">
        <v>106122</v>
      </c>
      <c r="B1167" s="161" t="s">
        <v>3720</v>
      </c>
      <c r="C1167" s="160">
        <v>151312</v>
      </c>
      <c r="D1167" s="161" t="s">
        <v>180</v>
      </c>
      <c r="E1167" s="162" t="s">
        <v>6415</v>
      </c>
      <c r="F1167" s="161" t="s">
        <v>1558</v>
      </c>
      <c r="G1167" s="4" t="s">
        <v>174</v>
      </c>
      <c r="H1167" s="161" t="s">
        <v>1561</v>
      </c>
      <c r="I1167" s="12"/>
      <c r="J1167" s="13">
        <v>523975</v>
      </c>
      <c r="K1167" s="2">
        <v>0</v>
      </c>
    </row>
    <row r="1168" spans="1:11" ht="15" customHeight="1" x14ac:dyDescent="0.35">
      <c r="A1168" s="160">
        <v>106147</v>
      </c>
      <c r="B1168" s="161" t="s">
        <v>3721</v>
      </c>
      <c r="C1168" s="160">
        <v>151312</v>
      </c>
      <c r="D1168" s="161" t="s">
        <v>180</v>
      </c>
      <c r="E1168" s="162" t="s">
        <v>6415</v>
      </c>
      <c r="F1168" s="161" t="s">
        <v>1558</v>
      </c>
      <c r="G1168" s="4" t="s">
        <v>174</v>
      </c>
      <c r="H1168" s="161" t="s">
        <v>1561</v>
      </c>
      <c r="I1168" s="12"/>
      <c r="J1168" s="13">
        <v>523987</v>
      </c>
      <c r="K1168" s="2">
        <v>0</v>
      </c>
    </row>
    <row r="1169" spans="1:11" ht="15" customHeight="1" x14ac:dyDescent="0.35">
      <c r="A1169" s="160">
        <v>106324</v>
      </c>
      <c r="B1169" s="161" t="s">
        <v>3723</v>
      </c>
      <c r="C1169" s="160">
        <v>151312</v>
      </c>
      <c r="D1169" s="161" t="s">
        <v>180</v>
      </c>
      <c r="E1169" s="162" t="s">
        <v>6415</v>
      </c>
      <c r="F1169" s="161" t="s">
        <v>1558</v>
      </c>
      <c r="G1169" s="4" t="s">
        <v>174</v>
      </c>
      <c r="H1169" s="161" t="s">
        <v>1561</v>
      </c>
      <c r="I1169" s="12"/>
      <c r="J1169" s="13">
        <v>524001</v>
      </c>
      <c r="K1169" s="2">
        <v>0</v>
      </c>
    </row>
    <row r="1170" spans="1:11" ht="15" customHeight="1" x14ac:dyDescent="0.35">
      <c r="A1170" s="160">
        <v>106033</v>
      </c>
      <c r="B1170" s="161" t="s">
        <v>3719</v>
      </c>
      <c r="C1170" s="160">
        <v>151312</v>
      </c>
      <c r="D1170" s="161" t="s">
        <v>180</v>
      </c>
      <c r="E1170" s="162" t="s">
        <v>6415</v>
      </c>
      <c r="F1170" s="161" t="s">
        <v>1558</v>
      </c>
      <c r="G1170" s="4" t="s">
        <v>174</v>
      </c>
      <c r="H1170" s="161" t="s">
        <v>1561</v>
      </c>
      <c r="I1170" s="12"/>
      <c r="J1170" s="13">
        <v>524013</v>
      </c>
      <c r="K1170" s="2">
        <v>0</v>
      </c>
    </row>
    <row r="1171" spans="1:11" ht="15" customHeight="1" x14ac:dyDescent="0.35">
      <c r="A1171" s="160">
        <v>106802</v>
      </c>
      <c r="B1171" s="161" t="s">
        <v>3724</v>
      </c>
      <c r="C1171" s="160">
        <v>151312</v>
      </c>
      <c r="D1171" s="161" t="s">
        <v>180</v>
      </c>
      <c r="E1171" s="162" t="s">
        <v>6415</v>
      </c>
      <c r="F1171" s="161" t="s">
        <v>1558</v>
      </c>
      <c r="G1171" s="4" t="s">
        <v>174</v>
      </c>
      <c r="H1171" s="161" t="s">
        <v>1561</v>
      </c>
      <c r="I1171" s="12"/>
      <c r="J1171" s="13">
        <v>524025</v>
      </c>
      <c r="K1171" s="2">
        <v>0</v>
      </c>
    </row>
    <row r="1172" spans="1:11" ht="15" customHeight="1" x14ac:dyDescent="0.35">
      <c r="A1172" s="160">
        <v>106295</v>
      </c>
      <c r="B1172" s="161" t="s">
        <v>3722</v>
      </c>
      <c r="C1172" s="160">
        <v>151312</v>
      </c>
      <c r="D1172" s="161" t="s">
        <v>180</v>
      </c>
      <c r="E1172" s="162" t="s">
        <v>6415</v>
      </c>
      <c r="F1172" s="161" t="s">
        <v>1558</v>
      </c>
      <c r="G1172" s="4" t="s">
        <v>174</v>
      </c>
      <c r="H1172" s="161" t="s">
        <v>1561</v>
      </c>
      <c r="I1172" s="12"/>
      <c r="J1172" s="13">
        <v>524049</v>
      </c>
      <c r="K1172" s="2">
        <v>0</v>
      </c>
    </row>
    <row r="1173" spans="1:11" ht="15" customHeight="1" x14ac:dyDescent="0.35">
      <c r="A1173" s="160">
        <v>106146</v>
      </c>
      <c r="B1173" s="161" t="s">
        <v>181</v>
      </c>
      <c r="C1173" s="160">
        <v>151312</v>
      </c>
      <c r="D1173" s="161" t="s">
        <v>180</v>
      </c>
      <c r="E1173" s="162" t="s">
        <v>6415</v>
      </c>
      <c r="F1173" s="161" t="s">
        <v>1558</v>
      </c>
      <c r="G1173" s="4" t="s">
        <v>174</v>
      </c>
      <c r="H1173" s="161" t="s">
        <v>1561</v>
      </c>
      <c r="I1173" s="12"/>
      <c r="J1173" s="13">
        <v>524050</v>
      </c>
      <c r="K1173" s="2">
        <v>0</v>
      </c>
    </row>
    <row r="1174" spans="1:11" ht="15" customHeight="1" x14ac:dyDescent="0.35">
      <c r="A1174" s="160">
        <v>113176</v>
      </c>
      <c r="B1174" s="161" t="s">
        <v>203</v>
      </c>
      <c r="C1174" s="160">
        <v>151324</v>
      </c>
      <c r="D1174" s="161" t="s">
        <v>1576</v>
      </c>
      <c r="E1174" s="162" t="s">
        <v>6415</v>
      </c>
      <c r="F1174" s="161" t="s">
        <v>1558</v>
      </c>
      <c r="G1174" s="4" t="s">
        <v>174</v>
      </c>
      <c r="H1174" s="161" t="s">
        <v>1561</v>
      </c>
      <c r="I1174" s="12"/>
      <c r="J1174" s="13">
        <v>524062</v>
      </c>
      <c r="K1174" s="2">
        <v>0</v>
      </c>
    </row>
    <row r="1175" spans="1:11" ht="15" customHeight="1" x14ac:dyDescent="0.35">
      <c r="A1175" s="160">
        <v>113109</v>
      </c>
      <c r="B1175" s="161" t="s">
        <v>3726</v>
      </c>
      <c r="C1175" s="160">
        <v>151324</v>
      </c>
      <c r="D1175" s="161" t="s">
        <v>1576</v>
      </c>
      <c r="E1175" s="162" t="s">
        <v>6415</v>
      </c>
      <c r="F1175" s="161" t="s">
        <v>1558</v>
      </c>
      <c r="G1175" s="4" t="s">
        <v>174</v>
      </c>
      <c r="H1175" s="161" t="s">
        <v>1561</v>
      </c>
      <c r="I1175" s="12"/>
      <c r="J1175" s="13">
        <v>524074</v>
      </c>
      <c r="K1175" s="2">
        <v>0</v>
      </c>
    </row>
    <row r="1176" spans="1:11" ht="15" customHeight="1" x14ac:dyDescent="0.35">
      <c r="A1176" s="160">
        <v>113561</v>
      </c>
      <c r="B1176" s="161" t="s">
        <v>3727</v>
      </c>
      <c r="C1176" s="160">
        <v>151324</v>
      </c>
      <c r="D1176" s="161" t="s">
        <v>1576</v>
      </c>
      <c r="E1176" s="162" t="s">
        <v>6415</v>
      </c>
      <c r="F1176" s="161" t="s">
        <v>1558</v>
      </c>
      <c r="G1176" s="4" t="s">
        <v>174</v>
      </c>
      <c r="H1176" s="161" t="s">
        <v>1561</v>
      </c>
      <c r="I1176" s="12"/>
      <c r="J1176" s="13">
        <v>524086</v>
      </c>
      <c r="K1176" s="2">
        <v>0</v>
      </c>
    </row>
    <row r="1177" spans="1:11" ht="15" customHeight="1" x14ac:dyDescent="0.35">
      <c r="A1177" s="160">
        <v>113513</v>
      </c>
      <c r="B1177" s="161" t="s">
        <v>204</v>
      </c>
      <c r="C1177" s="160">
        <v>151324</v>
      </c>
      <c r="D1177" s="161" t="s">
        <v>1576</v>
      </c>
      <c r="E1177" s="162" t="s">
        <v>6415</v>
      </c>
      <c r="F1177" s="161" t="s">
        <v>1558</v>
      </c>
      <c r="G1177" s="4" t="s">
        <v>174</v>
      </c>
      <c r="H1177" s="161" t="s">
        <v>1561</v>
      </c>
      <c r="I1177" s="12"/>
      <c r="J1177" s="13">
        <v>524098</v>
      </c>
      <c r="K1177" s="2">
        <v>0</v>
      </c>
    </row>
    <row r="1178" spans="1:11" ht="15" customHeight="1" x14ac:dyDescent="0.35">
      <c r="A1178" s="160">
        <v>113728</v>
      </c>
      <c r="B1178" s="161" t="s">
        <v>3728</v>
      </c>
      <c r="C1178" s="160">
        <v>151324</v>
      </c>
      <c r="D1178" s="161" t="s">
        <v>1576</v>
      </c>
      <c r="E1178" s="162" t="s">
        <v>6415</v>
      </c>
      <c r="F1178" s="161" t="s">
        <v>1558</v>
      </c>
      <c r="G1178" s="4" t="s">
        <v>174</v>
      </c>
      <c r="H1178" s="161" t="s">
        <v>1561</v>
      </c>
      <c r="I1178" s="12"/>
      <c r="J1178" s="13">
        <v>524104</v>
      </c>
      <c r="K1178" s="2">
        <v>0</v>
      </c>
    </row>
    <row r="1179" spans="1:11" ht="15" customHeight="1" x14ac:dyDescent="0.35">
      <c r="A1179" s="160">
        <v>113095</v>
      </c>
      <c r="B1179" s="161" t="s">
        <v>3725</v>
      </c>
      <c r="C1179" s="160">
        <v>151324</v>
      </c>
      <c r="D1179" s="161" t="s">
        <v>1576</v>
      </c>
      <c r="E1179" s="162" t="s">
        <v>6415</v>
      </c>
      <c r="F1179" s="161" t="s">
        <v>1558</v>
      </c>
      <c r="G1179" s="4" t="s">
        <v>174</v>
      </c>
      <c r="H1179" s="161" t="s">
        <v>1561</v>
      </c>
      <c r="I1179" s="12"/>
      <c r="J1179" s="13">
        <v>524128</v>
      </c>
      <c r="K1179" s="2">
        <v>0</v>
      </c>
    </row>
    <row r="1180" spans="1:11" ht="15" customHeight="1" x14ac:dyDescent="0.35">
      <c r="A1180" s="160">
        <v>107002</v>
      </c>
      <c r="B1180" s="161" t="s">
        <v>3729</v>
      </c>
      <c r="C1180" s="160">
        <v>151336</v>
      </c>
      <c r="D1180" s="161" t="s">
        <v>1568</v>
      </c>
      <c r="E1180" s="162" t="s">
        <v>6415</v>
      </c>
      <c r="F1180" s="161" t="s">
        <v>1558</v>
      </c>
      <c r="G1180" s="4" t="s">
        <v>174</v>
      </c>
      <c r="H1180" s="161" t="s">
        <v>1561</v>
      </c>
      <c r="I1180" s="12"/>
      <c r="J1180" s="13">
        <v>524130</v>
      </c>
      <c r="K1180" s="2">
        <v>0</v>
      </c>
    </row>
    <row r="1181" spans="1:11" ht="15" customHeight="1" x14ac:dyDescent="0.35">
      <c r="A1181" s="160">
        <v>107003</v>
      </c>
      <c r="B1181" s="161" t="s">
        <v>3730</v>
      </c>
      <c r="C1181" s="160">
        <v>151336</v>
      </c>
      <c r="D1181" s="161" t="s">
        <v>1568</v>
      </c>
      <c r="E1181" s="162" t="s">
        <v>6415</v>
      </c>
      <c r="F1181" s="161" t="s">
        <v>1558</v>
      </c>
      <c r="G1181" s="4" t="s">
        <v>174</v>
      </c>
      <c r="H1181" s="161" t="s">
        <v>1561</v>
      </c>
      <c r="I1181" s="12"/>
      <c r="J1181" s="13">
        <v>524153</v>
      </c>
      <c r="K1181" s="2">
        <v>0</v>
      </c>
    </row>
    <row r="1182" spans="1:11" ht="15" customHeight="1" x14ac:dyDescent="0.35">
      <c r="A1182" s="160">
        <v>107850</v>
      </c>
      <c r="B1182" s="161" t="s">
        <v>176</v>
      </c>
      <c r="C1182" s="160">
        <v>151336</v>
      </c>
      <c r="D1182" s="161" t="s">
        <v>1568</v>
      </c>
      <c r="E1182" s="162" t="s">
        <v>6415</v>
      </c>
      <c r="F1182" s="161" t="s">
        <v>1558</v>
      </c>
      <c r="G1182" s="4" t="s">
        <v>174</v>
      </c>
      <c r="H1182" s="161" t="s">
        <v>1561</v>
      </c>
      <c r="I1182" s="12"/>
      <c r="J1182" s="13">
        <v>524177</v>
      </c>
      <c r="K1182" s="2">
        <v>0</v>
      </c>
    </row>
    <row r="1183" spans="1:11" ht="15" customHeight="1" x14ac:dyDescent="0.35">
      <c r="A1183" s="160">
        <v>107743</v>
      </c>
      <c r="B1183" s="161" t="s">
        <v>175</v>
      </c>
      <c r="C1183" s="160">
        <v>151336</v>
      </c>
      <c r="D1183" s="161" t="s">
        <v>1568</v>
      </c>
      <c r="E1183" s="162" t="s">
        <v>6415</v>
      </c>
      <c r="F1183" s="161" t="s">
        <v>1558</v>
      </c>
      <c r="G1183" s="4" t="s">
        <v>174</v>
      </c>
      <c r="H1183" s="161" t="s">
        <v>1561</v>
      </c>
      <c r="I1183" s="12"/>
      <c r="J1183" s="13">
        <v>524189</v>
      </c>
      <c r="K1183" s="2">
        <v>0</v>
      </c>
    </row>
    <row r="1184" spans="1:11" ht="15" customHeight="1" x14ac:dyDescent="0.35">
      <c r="A1184" s="160">
        <v>107412</v>
      </c>
      <c r="B1184" s="161" t="s">
        <v>3731</v>
      </c>
      <c r="C1184" s="160">
        <v>151336</v>
      </c>
      <c r="D1184" s="161" t="s">
        <v>1568</v>
      </c>
      <c r="E1184" s="162" t="s">
        <v>6415</v>
      </c>
      <c r="F1184" s="161" t="s">
        <v>1558</v>
      </c>
      <c r="G1184" s="4" t="s">
        <v>174</v>
      </c>
      <c r="H1184" s="161" t="s">
        <v>1561</v>
      </c>
      <c r="I1184" s="12"/>
      <c r="J1184" s="13">
        <v>524190</v>
      </c>
      <c r="K1184" s="2">
        <v>0</v>
      </c>
    </row>
    <row r="1185" spans="1:11" ht="15" customHeight="1" x14ac:dyDescent="0.35">
      <c r="A1185" s="160">
        <v>113001</v>
      </c>
      <c r="B1185" s="161" t="s">
        <v>3732</v>
      </c>
      <c r="C1185" s="160">
        <v>151348</v>
      </c>
      <c r="D1185" s="161" t="s">
        <v>1574</v>
      </c>
      <c r="E1185" s="162" t="s">
        <v>6415</v>
      </c>
      <c r="F1185" s="161" t="s">
        <v>1558</v>
      </c>
      <c r="G1185" s="4" t="s">
        <v>174</v>
      </c>
      <c r="H1185" s="161" t="s">
        <v>1561</v>
      </c>
      <c r="I1185" s="12"/>
      <c r="J1185" s="13">
        <v>524219</v>
      </c>
      <c r="K1185" s="2">
        <v>0</v>
      </c>
    </row>
    <row r="1186" spans="1:11" ht="15" customHeight="1" x14ac:dyDescent="0.35">
      <c r="A1186" s="160">
        <v>113470</v>
      </c>
      <c r="B1186" s="161" t="s">
        <v>215</v>
      </c>
      <c r="C1186" s="160">
        <v>151348</v>
      </c>
      <c r="D1186" s="161" t="s">
        <v>1574</v>
      </c>
      <c r="E1186" s="162" t="s">
        <v>6415</v>
      </c>
      <c r="F1186" s="161" t="s">
        <v>1558</v>
      </c>
      <c r="G1186" s="4" t="s">
        <v>174</v>
      </c>
      <c r="H1186" s="161" t="s">
        <v>1561</v>
      </c>
      <c r="I1186" s="12"/>
      <c r="J1186" s="13">
        <v>524220</v>
      </c>
      <c r="K1186" s="2">
        <v>0</v>
      </c>
    </row>
    <row r="1187" spans="1:11" ht="15" customHeight="1" x14ac:dyDescent="0.35">
      <c r="A1187" s="160">
        <v>113293</v>
      </c>
      <c r="B1187" s="161" t="s">
        <v>3733</v>
      </c>
      <c r="C1187" s="160">
        <v>151348</v>
      </c>
      <c r="D1187" s="161" t="s">
        <v>1574</v>
      </c>
      <c r="E1187" s="162" t="s">
        <v>6415</v>
      </c>
      <c r="F1187" s="161" t="s">
        <v>1558</v>
      </c>
      <c r="G1187" s="4" t="s">
        <v>174</v>
      </c>
      <c r="H1187" s="161" t="s">
        <v>1561</v>
      </c>
      <c r="I1187" s="12"/>
      <c r="J1187" s="13">
        <v>524268</v>
      </c>
      <c r="K1187" s="2">
        <v>0</v>
      </c>
    </row>
    <row r="1188" spans="1:11" ht="15" customHeight="1" x14ac:dyDescent="0.35">
      <c r="A1188" s="160">
        <v>113435</v>
      </c>
      <c r="B1188" s="161" t="s">
        <v>3734</v>
      </c>
      <c r="C1188" s="160">
        <v>151348</v>
      </c>
      <c r="D1188" s="161" t="s">
        <v>1574</v>
      </c>
      <c r="E1188" s="162" t="s">
        <v>6415</v>
      </c>
      <c r="F1188" s="161" t="s">
        <v>1558</v>
      </c>
      <c r="G1188" s="4" t="s">
        <v>174</v>
      </c>
      <c r="H1188" s="161" t="s">
        <v>1561</v>
      </c>
      <c r="I1188" s="12"/>
      <c r="J1188" s="13">
        <v>524270</v>
      </c>
      <c r="K1188" s="2">
        <v>0</v>
      </c>
    </row>
    <row r="1189" spans="1:11" ht="15" customHeight="1" x14ac:dyDescent="0.35">
      <c r="A1189" s="160">
        <v>113401</v>
      </c>
      <c r="B1189" s="161" t="s">
        <v>214</v>
      </c>
      <c r="C1189" s="160">
        <v>151348</v>
      </c>
      <c r="D1189" s="161" t="s">
        <v>1574</v>
      </c>
      <c r="E1189" s="162" t="s">
        <v>6415</v>
      </c>
      <c r="F1189" s="161" t="s">
        <v>1558</v>
      </c>
      <c r="G1189" s="4" t="s">
        <v>174</v>
      </c>
      <c r="H1189" s="161" t="s">
        <v>1561</v>
      </c>
      <c r="I1189" s="12"/>
      <c r="J1189" s="13">
        <v>524293</v>
      </c>
      <c r="K1189" s="2">
        <v>0</v>
      </c>
    </row>
    <row r="1190" spans="1:11" ht="15" customHeight="1" x14ac:dyDescent="0.35">
      <c r="A1190" s="160">
        <v>113563</v>
      </c>
      <c r="B1190" s="161" t="s">
        <v>3735</v>
      </c>
      <c r="C1190" s="160">
        <v>151348</v>
      </c>
      <c r="D1190" s="161" t="s">
        <v>1574</v>
      </c>
      <c r="E1190" s="162" t="s">
        <v>6415</v>
      </c>
      <c r="F1190" s="161" t="s">
        <v>1558</v>
      </c>
      <c r="G1190" s="4" t="s">
        <v>174</v>
      </c>
      <c r="H1190" s="161" t="s">
        <v>1561</v>
      </c>
      <c r="I1190" s="12"/>
      <c r="J1190" s="13">
        <v>524300</v>
      </c>
      <c r="K1190" s="2">
        <v>0</v>
      </c>
    </row>
    <row r="1191" spans="1:11" ht="15" customHeight="1" x14ac:dyDescent="0.35">
      <c r="A1191" s="160">
        <v>113713</v>
      </c>
      <c r="B1191" s="161" t="s">
        <v>3736</v>
      </c>
      <c r="C1191" s="160">
        <v>151348</v>
      </c>
      <c r="D1191" s="161" t="s">
        <v>1574</v>
      </c>
      <c r="E1191" s="162" t="s">
        <v>6415</v>
      </c>
      <c r="F1191" s="161" t="s">
        <v>1558</v>
      </c>
      <c r="G1191" s="4" t="s">
        <v>174</v>
      </c>
      <c r="H1191" s="161" t="s">
        <v>1561</v>
      </c>
      <c r="I1191" s="12"/>
      <c r="J1191" s="13">
        <v>524311</v>
      </c>
      <c r="K1191" s="2">
        <v>0</v>
      </c>
    </row>
    <row r="1192" spans="1:11" ht="15" customHeight="1" x14ac:dyDescent="0.35">
      <c r="A1192" s="160">
        <v>109882</v>
      </c>
      <c r="B1192" s="161" t="s">
        <v>3740</v>
      </c>
      <c r="C1192" s="160">
        <v>151350</v>
      </c>
      <c r="D1192" s="161" t="s">
        <v>1588</v>
      </c>
      <c r="E1192" s="162" t="s">
        <v>6415</v>
      </c>
      <c r="F1192" s="161" t="s">
        <v>1558</v>
      </c>
      <c r="G1192" s="4" t="s">
        <v>174</v>
      </c>
      <c r="H1192" s="161" t="s">
        <v>1561</v>
      </c>
      <c r="I1192" s="12"/>
      <c r="J1192" s="13">
        <v>524323</v>
      </c>
      <c r="K1192" s="2">
        <v>0</v>
      </c>
    </row>
    <row r="1193" spans="1:11" ht="15" customHeight="1" x14ac:dyDescent="0.35">
      <c r="A1193" s="160">
        <v>109084</v>
      </c>
      <c r="B1193" s="161" t="s">
        <v>3737</v>
      </c>
      <c r="C1193" s="160">
        <v>151350</v>
      </c>
      <c r="D1193" s="161" t="s">
        <v>1588</v>
      </c>
      <c r="E1193" s="162" t="s">
        <v>6415</v>
      </c>
      <c r="F1193" s="161" t="s">
        <v>1558</v>
      </c>
      <c r="G1193" s="4" t="s">
        <v>174</v>
      </c>
      <c r="H1193" s="161" t="s">
        <v>1561</v>
      </c>
      <c r="I1193" s="12"/>
      <c r="J1193" s="13">
        <v>524347</v>
      </c>
      <c r="K1193" s="2">
        <v>0</v>
      </c>
    </row>
    <row r="1194" spans="1:11" ht="15" customHeight="1" x14ac:dyDescent="0.35">
      <c r="A1194" s="160">
        <v>109490</v>
      </c>
      <c r="B1194" s="161" t="s">
        <v>3738</v>
      </c>
      <c r="C1194" s="160">
        <v>151350</v>
      </c>
      <c r="D1194" s="161" t="s">
        <v>1588</v>
      </c>
      <c r="E1194" s="162" t="s">
        <v>6415</v>
      </c>
      <c r="F1194" s="161" t="s">
        <v>1558</v>
      </c>
      <c r="G1194" s="4" t="s">
        <v>174</v>
      </c>
      <c r="H1194" s="161" t="s">
        <v>1561</v>
      </c>
      <c r="I1194" s="12"/>
      <c r="J1194" s="13">
        <v>600015</v>
      </c>
      <c r="K1194" s="2">
        <v>0</v>
      </c>
    </row>
    <row r="1195" spans="1:11" ht="15" customHeight="1" x14ac:dyDescent="0.35">
      <c r="A1195" s="160">
        <v>109632</v>
      </c>
      <c r="B1195" s="161" t="s">
        <v>189</v>
      </c>
      <c r="C1195" s="160">
        <v>151350</v>
      </c>
      <c r="D1195" s="161" t="s">
        <v>1588</v>
      </c>
      <c r="E1195" s="162" t="s">
        <v>6415</v>
      </c>
      <c r="F1195" s="161" t="s">
        <v>1558</v>
      </c>
      <c r="G1195" s="4" t="s">
        <v>174</v>
      </c>
      <c r="H1195" s="161" t="s">
        <v>1561</v>
      </c>
      <c r="I1195" s="12"/>
      <c r="J1195" s="13">
        <v>610306</v>
      </c>
      <c r="K1195" s="2">
        <v>0</v>
      </c>
    </row>
    <row r="1196" spans="1:11" ht="15" customHeight="1" x14ac:dyDescent="0.35">
      <c r="A1196" s="160">
        <v>109536</v>
      </c>
      <c r="B1196" s="161" t="s">
        <v>3739</v>
      </c>
      <c r="C1196" s="160">
        <v>151350</v>
      </c>
      <c r="D1196" s="161" t="s">
        <v>1588</v>
      </c>
      <c r="E1196" s="162" t="s">
        <v>6415</v>
      </c>
      <c r="F1196" s="161" t="s">
        <v>1558</v>
      </c>
      <c r="G1196" s="4" t="s">
        <v>174</v>
      </c>
      <c r="H1196" s="161" t="s">
        <v>1561</v>
      </c>
      <c r="I1196" s="12"/>
      <c r="J1196" s="13">
        <v>610318</v>
      </c>
      <c r="K1196" s="2">
        <v>0</v>
      </c>
    </row>
    <row r="1197" spans="1:11" ht="15" customHeight="1" x14ac:dyDescent="0.35">
      <c r="A1197" s="160">
        <v>107001</v>
      </c>
      <c r="B1197" s="161" t="s">
        <v>3741</v>
      </c>
      <c r="C1197" s="160">
        <v>151361</v>
      </c>
      <c r="D1197" s="161" t="s">
        <v>1569</v>
      </c>
      <c r="E1197" s="162" t="s">
        <v>6415</v>
      </c>
      <c r="F1197" s="161" t="s">
        <v>1558</v>
      </c>
      <c r="G1197" s="4" t="s">
        <v>174</v>
      </c>
      <c r="H1197" s="161" t="s">
        <v>1561</v>
      </c>
      <c r="I1197" s="12"/>
      <c r="J1197" s="13">
        <v>700001</v>
      </c>
      <c r="K1197" s="2">
        <v>0</v>
      </c>
    </row>
    <row r="1198" spans="1:11" ht="15" customHeight="1" x14ac:dyDescent="0.35">
      <c r="A1198" s="160">
        <v>107625</v>
      </c>
      <c r="B1198" s="161" t="s">
        <v>3742</v>
      </c>
      <c r="C1198" s="160">
        <v>151361</v>
      </c>
      <c r="D1198" s="161" t="s">
        <v>1569</v>
      </c>
      <c r="E1198" s="162" t="s">
        <v>6415</v>
      </c>
      <c r="F1198" s="161" t="s">
        <v>1558</v>
      </c>
      <c r="G1198" s="4" t="s">
        <v>174</v>
      </c>
      <c r="H1198" s="161" t="s">
        <v>1561</v>
      </c>
      <c r="I1198" s="12"/>
      <c r="J1198" s="13">
        <v>700003</v>
      </c>
      <c r="K1198" s="2">
        <v>0</v>
      </c>
    </row>
    <row r="1199" spans="1:11" ht="15" customHeight="1" x14ac:dyDescent="0.35">
      <c r="A1199" s="160">
        <v>107083</v>
      </c>
      <c r="B1199" s="161" t="s">
        <v>200</v>
      </c>
      <c r="C1199" s="160">
        <v>151361</v>
      </c>
      <c r="D1199" s="161" t="s">
        <v>1569</v>
      </c>
      <c r="E1199" s="162" t="s">
        <v>6415</v>
      </c>
      <c r="F1199" s="161" t="s">
        <v>1558</v>
      </c>
      <c r="G1199" s="4" t="s">
        <v>174</v>
      </c>
      <c r="H1199" s="161" t="s">
        <v>1561</v>
      </c>
      <c r="I1199" s="12"/>
      <c r="J1199" s="13">
        <v>700004</v>
      </c>
      <c r="K1199" s="2">
        <v>0</v>
      </c>
    </row>
    <row r="1200" spans="1:11" ht="15" customHeight="1" x14ac:dyDescent="0.35">
      <c r="A1200" s="160">
        <v>107812</v>
      </c>
      <c r="B1200" s="161" t="s">
        <v>199</v>
      </c>
      <c r="C1200" s="160">
        <v>151361</v>
      </c>
      <c r="D1200" s="161" t="s">
        <v>1569</v>
      </c>
      <c r="E1200" s="162" t="s">
        <v>6415</v>
      </c>
      <c r="F1200" s="161" t="s">
        <v>1558</v>
      </c>
      <c r="G1200" s="4" t="s">
        <v>174</v>
      </c>
      <c r="H1200" s="161" t="s">
        <v>1561</v>
      </c>
      <c r="I1200" s="12"/>
      <c r="J1200" s="13">
        <v>700006</v>
      </c>
      <c r="K1200" s="2">
        <v>0</v>
      </c>
    </row>
    <row r="1201" spans="1:11" ht="15" customHeight="1" x14ac:dyDescent="0.35">
      <c r="A1201" s="160">
        <v>1312153</v>
      </c>
      <c r="B1201" s="161" t="s">
        <v>3743</v>
      </c>
      <c r="C1201" s="160">
        <v>151385</v>
      </c>
      <c r="D1201" s="161" t="s">
        <v>1873</v>
      </c>
      <c r="E1201" s="162" t="s">
        <v>6415</v>
      </c>
      <c r="F1201" s="161" t="s">
        <v>1558</v>
      </c>
      <c r="G1201" s="161" t="s">
        <v>8</v>
      </c>
      <c r="H1201" s="161" t="s">
        <v>1561</v>
      </c>
      <c r="I1201" s="12"/>
      <c r="J1201" s="13">
        <v>700008</v>
      </c>
      <c r="K1201" s="2">
        <v>0</v>
      </c>
    </row>
    <row r="1202" spans="1:11" ht="15" customHeight="1" x14ac:dyDescent="0.35">
      <c r="A1202" s="160">
        <v>1312422</v>
      </c>
      <c r="B1202" s="161" t="s">
        <v>3745</v>
      </c>
      <c r="C1202" s="160">
        <v>151385</v>
      </c>
      <c r="D1202" s="161" t="s">
        <v>1873</v>
      </c>
      <c r="E1202" s="162" t="s">
        <v>6415</v>
      </c>
      <c r="F1202" s="161" t="s">
        <v>1558</v>
      </c>
      <c r="G1202" s="161" t="s">
        <v>8</v>
      </c>
      <c r="H1202" s="161" t="s">
        <v>1561</v>
      </c>
      <c r="I1202" s="12"/>
      <c r="J1202" s="13">
        <v>700009</v>
      </c>
      <c r="K1202" s="2">
        <v>0</v>
      </c>
    </row>
    <row r="1203" spans="1:11" ht="15" customHeight="1" x14ac:dyDescent="0.35">
      <c r="A1203" s="160">
        <v>1312325</v>
      </c>
      <c r="B1203" s="161" t="s">
        <v>3744</v>
      </c>
      <c r="C1203" s="160">
        <v>151385</v>
      </c>
      <c r="D1203" s="161" t="s">
        <v>1873</v>
      </c>
      <c r="E1203" s="162" t="s">
        <v>6415</v>
      </c>
      <c r="F1203" s="161" t="s">
        <v>1558</v>
      </c>
      <c r="G1203" s="161" t="s">
        <v>8</v>
      </c>
      <c r="H1203" s="161" t="s">
        <v>1561</v>
      </c>
      <c r="I1203" s="12"/>
      <c r="J1203" s="13">
        <v>700010</v>
      </c>
      <c r="K1203" s="2">
        <v>0</v>
      </c>
    </row>
    <row r="1204" spans="1:11" ht="15" customHeight="1" x14ac:dyDescent="0.35">
      <c r="A1204" s="160">
        <v>1312113</v>
      </c>
      <c r="B1204" s="161" t="s">
        <v>317</v>
      </c>
      <c r="C1204" s="160">
        <v>151385</v>
      </c>
      <c r="D1204" s="161" t="s">
        <v>1873</v>
      </c>
      <c r="E1204" s="162" t="s">
        <v>6415</v>
      </c>
      <c r="F1204" s="161" t="s">
        <v>1558</v>
      </c>
      <c r="G1204" s="161" t="s">
        <v>8</v>
      </c>
      <c r="H1204" s="161" t="s">
        <v>1561</v>
      </c>
      <c r="I1204" s="12"/>
      <c r="J1204" s="13">
        <v>700011</v>
      </c>
      <c r="K1204" s="2">
        <v>0</v>
      </c>
    </row>
    <row r="1205" spans="1:11" ht="15" customHeight="1" x14ac:dyDescent="0.35">
      <c r="A1205" s="160">
        <v>1317753</v>
      </c>
      <c r="B1205" s="161" t="s">
        <v>3751</v>
      </c>
      <c r="C1205" s="160">
        <v>151397</v>
      </c>
      <c r="D1205" s="161" t="s">
        <v>1945</v>
      </c>
      <c r="E1205" s="162" t="s">
        <v>6415</v>
      </c>
      <c r="F1205" s="161" t="s">
        <v>1558</v>
      </c>
      <c r="G1205" s="161" t="s">
        <v>8</v>
      </c>
      <c r="H1205" s="161" t="s">
        <v>1561</v>
      </c>
      <c r="I1205" s="12"/>
      <c r="J1205" s="13">
        <v>700012</v>
      </c>
      <c r="K1205" s="2">
        <v>0</v>
      </c>
    </row>
    <row r="1206" spans="1:11" ht="15" customHeight="1" x14ac:dyDescent="0.35">
      <c r="A1206" s="160">
        <v>1317156</v>
      </c>
      <c r="B1206" s="161" t="s">
        <v>3747</v>
      </c>
      <c r="C1206" s="160">
        <v>151397</v>
      </c>
      <c r="D1206" s="161" t="s">
        <v>1945</v>
      </c>
      <c r="E1206" s="162" t="s">
        <v>6415</v>
      </c>
      <c r="F1206" s="161" t="s">
        <v>1558</v>
      </c>
      <c r="G1206" s="161" t="s">
        <v>8</v>
      </c>
      <c r="H1206" s="161" t="s">
        <v>1561</v>
      </c>
      <c r="I1206" s="12"/>
      <c r="J1206" s="13">
        <v>700013</v>
      </c>
      <c r="K1206" s="2">
        <v>0</v>
      </c>
    </row>
    <row r="1207" spans="1:11" ht="15" customHeight="1" x14ac:dyDescent="0.35">
      <c r="A1207" s="160">
        <v>1317359</v>
      </c>
      <c r="B1207" s="161" t="s">
        <v>3748</v>
      </c>
      <c r="C1207" s="160">
        <v>151397</v>
      </c>
      <c r="D1207" s="161" t="s">
        <v>1945</v>
      </c>
      <c r="E1207" s="162" t="s">
        <v>6415</v>
      </c>
      <c r="F1207" s="161" t="s">
        <v>1558</v>
      </c>
      <c r="G1207" s="161" t="s">
        <v>8</v>
      </c>
      <c r="H1207" s="161" t="s">
        <v>1561</v>
      </c>
      <c r="I1207" s="12"/>
      <c r="J1207" s="13">
        <v>700014</v>
      </c>
      <c r="K1207" s="2">
        <v>0</v>
      </c>
    </row>
    <row r="1208" spans="1:11" ht="15" customHeight="1" x14ac:dyDescent="0.35">
      <c r="A1208" s="160">
        <v>1317093</v>
      </c>
      <c r="B1208" s="161" t="s">
        <v>3746</v>
      </c>
      <c r="C1208" s="160">
        <v>151397</v>
      </c>
      <c r="D1208" s="161" t="s">
        <v>1945</v>
      </c>
      <c r="E1208" s="162" t="s">
        <v>6415</v>
      </c>
      <c r="F1208" s="161" t="s">
        <v>1558</v>
      </c>
      <c r="G1208" s="161" t="s">
        <v>8</v>
      </c>
      <c r="H1208" s="161" t="s">
        <v>1561</v>
      </c>
      <c r="I1208" s="12"/>
      <c r="J1208" s="13">
        <v>700015</v>
      </c>
      <c r="K1208" s="2">
        <v>0</v>
      </c>
    </row>
    <row r="1209" spans="1:11" ht="15" customHeight="1" x14ac:dyDescent="0.35">
      <c r="A1209" s="160">
        <v>1317702</v>
      </c>
      <c r="B1209" s="161" t="s">
        <v>3750</v>
      </c>
      <c r="C1209" s="160">
        <v>151397</v>
      </c>
      <c r="D1209" s="161" t="s">
        <v>1945</v>
      </c>
      <c r="E1209" s="162" t="s">
        <v>6415</v>
      </c>
      <c r="F1209" s="161" t="s">
        <v>1558</v>
      </c>
      <c r="G1209" s="161" t="s">
        <v>8</v>
      </c>
      <c r="H1209" s="161" t="s">
        <v>1561</v>
      </c>
      <c r="I1209" s="12"/>
      <c r="J1209" s="13">
        <v>700016</v>
      </c>
      <c r="K1209" s="2">
        <v>0</v>
      </c>
    </row>
    <row r="1210" spans="1:11" ht="15" customHeight="1" x14ac:dyDescent="0.35">
      <c r="A1210" s="160">
        <v>1317790</v>
      </c>
      <c r="B1210" s="161" t="s">
        <v>347</v>
      </c>
      <c r="C1210" s="160">
        <v>151397</v>
      </c>
      <c r="D1210" s="161" t="s">
        <v>1945</v>
      </c>
      <c r="E1210" s="162" t="s">
        <v>6415</v>
      </c>
      <c r="F1210" s="161" t="s">
        <v>1558</v>
      </c>
      <c r="G1210" s="161" t="s">
        <v>8</v>
      </c>
      <c r="H1210" s="161" t="s">
        <v>1561</v>
      </c>
      <c r="I1210" s="12"/>
      <c r="J1210" s="13">
        <v>700017</v>
      </c>
      <c r="K1210" s="2">
        <v>0</v>
      </c>
    </row>
    <row r="1211" spans="1:11" ht="15" customHeight="1" x14ac:dyDescent="0.35">
      <c r="A1211" s="160">
        <v>1317632</v>
      </c>
      <c r="B1211" s="161" t="s">
        <v>3749</v>
      </c>
      <c r="C1211" s="160">
        <v>151397</v>
      </c>
      <c r="D1211" s="161" t="s">
        <v>1945</v>
      </c>
      <c r="E1211" s="162" t="s">
        <v>6415</v>
      </c>
      <c r="F1211" s="161" t="s">
        <v>1558</v>
      </c>
      <c r="G1211" s="161" t="s">
        <v>8</v>
      </c>
      <c r="H1211" s="161" t="s">
        <v>1561</v>
      </c>
      <c r="I1211" s="12"/>
      <c r="J1211" s="13">
        <v>710022</v>
      </c>
      <c r="K1211" s="2">
        <v>0</v>
      </c>
    </row>
    <row r="1212" spans="1:11" ht="15" customHeight="1" x14ac:dyDescent="0.35">
      <c r="A1212" s="160">
        <v>1308793</v>
      </c>
      <c r="B1212" s="161" t="s">
        <v>3754</v>
      </c>
      <c r="C1212" s="160">
        <v>151403</v>
      </c>
      <c r="D1212" s="161" t="s">
        <v>1791</v>
      </c>
      <c r="E1212" s="162" t="s">
        <v>6415</v>
      </c>
      <c r="F1212" s="161" t="s">
        <v>1558</v>
      </c>
      <c r="G1212" s="161" t="s">
        <v>8</v>
      </c>
      <c r="H1212" s="161" t="s">
        <v>1561</v>
      </c>
      <c r="I1212" s="12"/>
      <c r="J1212" s="13">
        <v>710025</v>
      </c>
      <c r="K1212" s="2">
        <v>0</v>
      </c>
    </row>
    <row r="1213" spans="1:11" ht="15" customHeight="1" x14ac:dyDescent="0.35">
      <c r="A1213" s="160">
        <v>1308859</v>
      </c>
      <c r="B1213" s="161" t="s">
        <v>3755</v>
      </c>
      <c r="C1213" s="160">
        <v>151403</v>
      </c>
      <c r="D1213" s="161" t="s">
        <v>1791</v>
      </c>
      <c r="E1213" s="162" t="s">
        <v>6415</v>
      </c>
      <c r="F1213" s="161" t="s">
        <v>1558</v>
      </c>
      <c r="G1213" s="161" t="s">
        <v>8</v>
      </c>
      <c r="H1213" s="161" t="s">
        <v>1561</v>
      </c>
      <c r="I1213" s="12"/>
      <c r="J1213" s="13">
        <v>710028</v>
      </c>
      <c r="K1213" s="2">
        <v>0</v>
      </c>
    </row>
    <row r="1214" spans="1:11" ht="15" customHeight="1" x14ac:dyDescent="0.35">
      <c r="A1214" s="160">
        <v>1308245</v>
      </c>
      <c r="B1214" s="161" t="s">
        <v>1792</v>
      </c>
      <c r="C1214" s="160">
        <v>151403</v>
      </c>
      <c r="D1214" s="161" t="s">
        <v>1791</v>
      </c>
      <c r="E1214" s="162" t="s">
        <v>6415</v>
      </c>
      <c r="F1214" s="161" t="s">
        <v>1558</v>
      </c>
      <c r="G1214" s="161" t="s">
        <v>8</v>
      </c>
      <c r="H1214" s="161" t="s">
        <v>1561</v>
      </c>
      <c r="I1214" s="12"/>
      <c r="J1214" s="13">
        <v>710039</v>
      </c>
      <c r="K1214" s="2">
        <v>0</v>
      </c>
    </row>
    <row r="1215" spans="1:11" ht="15" customHeight="1" x14ac:dyDescent="0.35">
      <c r="A1215" s="160">
        <v>1308002</v>
      </c>
      <c r="B1215" s="161" t="s">
        <v>3752</v>
      </c>
      <c r="C1215" s="160">
        <v>151403</v>
      </c>
      <c r="D1215" s="161" t="s">
        <v>1791</v>
      </c>
      <c r="E1215" s="162" t="s">
        <v>6415</v>
      </c>
      <c r="F1215" s="161" t="s">
        <v>1558</v>
      </c>
      <c r="G1215" s="161" t="s">
        <v>8</v>
      </c>
      <c r="H1215" s="161" t="s">
        <v>1561</v>
      </c>
      <c r="I1215" s="12"/>
      <c r="J1215" s="13">
        <v>800005</v>
      </c>
      <c r="K1215" s="2">
        <v>0</v>
      </c>
    </row>
    <row r="1216" spans="1:11" ht="15" customHeight="1" x14ac:dyDescent="0.35">
      <c r="A1216" s="160">
        <v>1308005</v>
      </c>
      <c r="B1216" s="161" t="s">
        <v>3753</v>
      </c>
      <c r="C1216" s="160">
        <v>151403</v>
      </c>
      <c r="D1216" s="161" t="s">
        <v>1791</v>
      </c>
      <c r="E1216" s="162" t="s">
        <v>6415</v>
      </c>
      <c r="F1216" s="161" t="s">
        <v>1558</v>
      </c>
      <c r="G1216" s="161" t="s">
        <v>8</v>
      </c>
      <c r="H1216" s="161" t="s">
        <v>1561</v>
      </c>
      <c r="I1216" s="12"/>
      <c r="J1216" s="13">
        <v>800007</v>
      </c>
      <c r="K1216" s="2">
        <v>0</v>
      </c>
    </row>
    <row r="1217" spans="1:11" ht="15" customHeight="1" x14ac:dyDescent="0.35">
      <c r="A1217" s="160">
        <v>1308261</v>
      </c>
      <c r="B1217" s="161" t="s">
        <v>269</v>
      </c>
      <c r="C1217" s="160">
        <v>151403</v>
      </c>
      <c r="D1217" s="161" t="s">
        <v>1791</v>
      </c>
      <c r="E1217" s="162" t="s">
        <v>6415</v>
      </c>
      <c r="F1217" s="161" t="s">
        <v>1558</v>
      </c>
      <c r="G1217" s="161" t="s">
        <v>8</v>
      </c>
      <c r="H1217" s="161" t="s">
        <v>1561</v>
      </c>
      <c r="I1217" s="12"/>
      <c r="J1217" s="13">
        <v>800008</v>
      </c>
      <c r="K1217" s="2">
        <v>0</v>
      </c>
    </row>
    <row r="1218" spans="1:11" ht="15" customHeight="1" x14ac:dyDescent="0.35">
      <c r="A1218" s="160">
        <v>1317391</v>
      </c>
      <c r="B1218" s="161" t="s">
        <v>3762</v>
      </c>
      <c r="C1218" s="160">
        <v>151427</v>
      </c>
      <c r="D1218" s="161" t="s">
        <v>1947</v>
      </c>
      <c r="E1218" s="162" t="s">
        <v>6415</v>
      </c>
      <c r="F1218" s="161" t="s">
        <v>1558</v>
      </c>
      <c r="G1218" s="161" t="s">
        <v>8</v>
      </c>
      <c r="H1218" s="161" t="s">
        <v>1561</v>
      </c>
      <c r="I1218" s="12"/>
      <c r="J1218" s="13">
        <v>800009</v>
      </c>
      <c r="K1218" s="2">
        <v>0</v>
      </c>
    </row>
    <row r="1219" spans="1:11" ht="15" customHeight="1" x14ac:dyDescent="0.35">
      <c r="A1219" s="160">
        <v>1317173</v>
      </c>
      <c r="B1219" s="161" t="s">
        <v>3761</v>
      </c>
      <c r="C1219" s="160">
        <v>151427</v>
      </c>
      <c r="D1219" s="161" t="s">
        <v>1947</v>
      </c>
      <c r="E1219" s="162" t="s">
        <v>6415</v>
      </c>
      <c r="F1219" s="161" t="s">
        <v>1558</v>
      </c>
      <c r="G1219" s="161" t="s">
        <v>8</v>
      </c>
      <c r="H1219" s="161" t="s">
        <v>1561</v>
      </c>
      <c r="I1219" s="12"/>
      <c r="J1219" s="13">
        <v>800010</v>
      </c>
      <c r="K1219" s="2">
        <v>0</v>
      </c>
    </row>
    <row r="1220" spans="1:11" ht="15" customHeight="1" x14ac:dyDescent="0.35">
      <c r="A1220" s="160">
        <v>1317577</v>
      </c>
      <c r="B1220" s="161" t="s">
        <v>3764</v>
      </c>
      <c r="C1220" s="160">
        <v>151427</v>
      </c>
      <c r="D1220" s="161" t="s">
        <v>1947</v>
      </c>
      <c r="E1220" s="162" t="s">
        <v>6415</v>
      </c>
      <c r="F1220" s="161" t="s">
        <v>1558</v>
      </c>
      <c r="G1220" s="161" t="s">
        <v>8</v>
      </c>
      <c r="H1220" s="161" t="s">
        <v>1561</v>
      </c>
      <c r="I1220" s="12"/>
      <c r="J1220" s="13">
        <v>800011</v>
      </c>
      <c r="K1220" s="2">
        <v>0</v>
      </c>
    </row>
    <row r="1221" spans="1:11" ht="15" customHeight="1" x14ac:dyDescent="0.35">
      <c r="A1221" s="160">
        <v>1317544</v>
      </c>
      <c r="B1221" s="161" t="s">
        <v>3763</v>
      </c>
      <c r="C1221" s="160">
        <v>151427</v>
      </c>
      <c r="D1221" s="161" t="s">
        <v>1947</v>
      </c>
      <c r="E1221" s="162" t="s">
        <v>6415</v>
      </c>
      <c r="F1221" s="161" t="s">
        <v>1558</v>
      </c>
      <c r="G1221" s="161" t="s">
        <v>8</v>
      </c>
      <c r="H1221" s="161" t="s">
        <v>1561</v>
      </c>
      <c r="I1221" s="12"/>
      <c r="J1221" s="13">
        <v>800012</v>
      </c>
      <c r="K1221" s="2">
        <v>0</v>
      </c>
    </row>
    <row r="1222" spans="1:11" ht="15" customHeight="1" x14ac:dyDescent="0.35">
      <c r="A1222" s="160">
        <v>1317128</v>
      </c>
      <c r="B1222" s="161" t="s">
        <v>3759</v>
      </c>
      <c r="C1222" s="160">
        <v>151427</v>
      </c>
      <c r="D1222" s="161" t="s">
        <v>1947</v>
      </c>
      <c r="E1222" s="162" t="s">
        <v>6415</v>
      </c>
      <c r="F1222" s="161" t="s">
        <v>1558</v>
      </c>
      <c r="G1222" s="161" t="s">
        <v>8</v>
      </c>
      <c r="H1222" s="161" t="s">
        <v>1561</v>
      </c>
      <c r="I1222" s="12"/>
      <c r="J1222" s="13">
        <v>800013</v>
      </c>
      <c r="K1222" s="2">
        <v>0</v>
      </c>
    </row>
    <row r="1223" spans="1:11" ht="15" customHeight="1" x14ac:dyDescent="0.35">
      <c r="A1223" s="160">
        <v>1317749</v>
      </c>
      <c r="B1223" s="161" t="s">
        <v>3767</v>
      </c>
      <c r="C1223" s="160">
        <v>151427</v>
      </c>
      <c r="D1223" s="161" t="s">
        <v>1947</v>
      </c>
      <c r="E1223" s="162" t="s">
        <v>6415</v>
      </c>
      <c r="F1223" s="161" t="s">
        <v>1558</v>
      </c>
      <c r="G1223" s="161" t="s">
        <v>8</v>
      </c>
      <c r="H1223" s="161" t="s">
        <v>1561</v>
      </c>
      <c r="I1223" s="12"/>
      <c r="J1223" s="13">
        <v>800014</v>
      </c>
      <c r="K1223" s="2">
        <v>0</v>
      </c>
    </row>
    <row r="1224" spans="1:11" ht="15" customHeight="1" x14ac:dyDescent="0.35">
      <c r="A1224" s="160">
        <v>1317705</v>
      </c>
      <c r="B1224" s="161" t="s">
        <v>3766</v>
      </c>
      <c r="C1224" s="160">
        <v>151427</v>
      </c>
      <c r="D1224" s="161" t="s">
        <v>1947</v>
      </c>
      <c r="E1224" s="162" t="s">
        <v>6415</v>
      </c>
      <c r="F1224" s="161" t="s">
        <v>1558</v>
      </c>
      <c r="G1224" s="161" t="s">
        <v>8</v>
      </c>
      <c r="H1224" s="161" t="s">
        <v>1561</v>
      </c>
      <c r="I1224" s="12"/>
      <c r="J1224" s="13">
        <v>800016</v>
      </c>
      <c r="K1224" s="2">
        <v>0</v>
      </c>
    </row>
    <row r="1225" spans="1:11" ht="15" customHeight="1" x14ac:dyDescent="0.35">
      <c r="A1225" s="160">
        <v>1317024</v>
      </c>
      <c r="B1225" s="161" t="s">
        <v>3757</v>
      </c>
      <c r="C1225" s="160">
        <v>151427</v>
      </c>
      <c r="D1225" s="161" t="s">
        <v>1947</v>
      </c>
      <c r="E1225" s="162" t="s">
        <v>6415</v>
      </c>
      <c r="F1225" s="161" t="s">
        <v>1558</v>
      </c>
      <c r="G1225" s="161" t="s">
        <v>8</v>
      </c>
      <c r="H1225" s="161" t="s">
        <v>1561</v>
      </c>
      <c r="I1225" s="12"/>
      <c r="J1225" s="13">
        <v>800018</v>
      </c>
      <c r="K1225" s="2">
        <v>0</v>
      </c>
    </row>
    <row r="1226" spans="1:11" ht="15" customHeight="1" x14ac:dyDescent="0.35">
      <c r="A1226" s="160">
        <v>1317585</v>
      </c>
      <c r="B1226" s="161" t="s">
        <v>3765</v>
      </c>
      <c r="C1226" s="160">
        <v>151427</v>
      </c>
      <c r="D1226" s="161" t="s">
        <v>1947</v>
      </c>
      <c r="E1226" s="162" t="s">
        <v>6415</v>
      </c>
      <c r="F1226" s="161" t="s">
        <v>1558</v>
      </c>
      <c r="G1226" s="161" t="s">
        <v>8</v>
      </c>
      <c r="H1226" s="161" t="s">
        <v>1561</v>
      </c>
      <c r="I1226" s="12"/>
      <c r="J1226" s="13">
        <v>800020</v>
      </c>
      <c r="K1226" s="2">
        <v>0</v>
      </c>
    </row>
    <row r="1227" spans="1:11" ht="15" customHeight="1" x14ac:dyDescent="0.35">
      <c r="A1227" s="160">
        <v>1317076</v>
      </c>
      <c r="B1227" s="161" t="s">
        <v>3758</v>
      </c>
      <c r="C1227" s="160">
        <v>151427</v>
      </c>
      <c r="D1227" s="161" t="s">
        <v>1947</v>
      </c>
      <c r="E1227" s="162" t="s">
        <v>6415</v>
      </c>
      <c r="F1227" s="161" t="s">
        <v>1558</v>
      </c>
      <c r="G1227" s="161" t="s">
        <v>8</v>
      </c>
      <c r="H1227" s="161" t="s">
        <v>1561</v>
      </c>
      <c r="I1227" s="12"/>
      <c r="J1227" s="13">
        <v>800021</v>
      </c>
      <c r="K1227" s="2">
        <v>0</v>
      </c>
    </row>
    <row r="1228" spans="1:11" ht="15" customHeight="1" x14ac:dyDescent="0.35">
      <c r="A1228" s="160">
        <v>1317021</v>
      </c>
      <c r="B1228" s="161" t="s">
        <v>3756</v>
      </c>
      <c r="C1228" s="160">
        <v>151427</v>
      </c>
      <c r="D1228" s="161" t="s">
        <v>1947</v>
      </c>
      <c r="E1228" s="162" t="s">
        <v>6415</v>
      </c>
      <c r="F1228" s="161" t="s">
        <v>1558</v>
      </c>
      <c r="G1228" s="161" t="s">
        <v>8</v>
      </c>
      <c r="H1228" s="161" t="s">
        <v>1561</v>
      </c>
      <c r="I1228" s="12"/>
      <c r="J1228" s="13">
        <v>800022</v>
      </c>
      <c r="K1228" s="2">
        <v>0</v>
      </c>
    </row>
    <row r="1229" spans="1:11" ht="15" customHeight="1" x14ac:dyDescent="0.35">
      <c r="A1229" s="160">
        <v>1317136</v>
      </c>
      <c r="B1229" s="161" t="s">
        <v>3760</v>
      </c>
      <c r="C1229" s="160">
        <v>151427</v>
      </c>
      <c r="D1229" s="161" t="s">
        <v>1947</v>
      </c>
      <c r="E1229" s="162" t="s">
        <v>6415</v>
      </c>
      <c r="F1229" s="161" t="s">
        <v>1558</v>
      </c>
      <c r="G1229" s="161" t="s">
        <v>8</v>
      </c>
      <c r="H1229" s="161" t="s">
        <v>1561</v>
      </c>
      <c r="I1229" s="12"/>
      <c r="J1229" s="13">
        <v>800023</v>
      </c>
      <c r="K1229" s="2">
        <v>0</v>
      </c>
    </row>
    <row r="1230" spans="1:11" ht="15" customHeight="1" x14ac:dyDescent="0.35">
      <c r="A1230" s="160">
        <v>1317761</v>
      </c>
      <c r="B1230" s="161" t="s">
        <v>3768</v>
      </c>
      <c r="C1230" s="160">
        <v>151427</v>
      </c>
      <c r="D1230" s="161" t="s">
        <v>1947</v>
      </c>
      <c r="E1230" s="162" t="s">
        <v>6415</v>
      </c>
      <c r="F1230" s="161" t="s">
        <v>1558</v>
      </c>
      <c r="G1230" s="161" t="s">
        <v>8</v>
      </c>
      <c r="H1230" s="161" t="s">
        <v>1561</v>
      </c>
      <c r="I1230" s="12"/>
      <c r="J1230" s="13">
        <v>800024</v>
      </c>
      <c r="K1230" s="2">
        <v>0</v>
      </c>
    </row>
    <row r="1231" spans="1:11" ht="15" customHeight="1" x14ac:dyDescent="0.35">
      <c r="A1231" s="160">
        <v>1317651</v>
      </c>
      <c r="B1231" s="161" t="s">
        <v>281</v>
      </c>
      <c r="C1231" s="160">
        <v>151427</v>
      </c>
      <c r="D1231" s="161" t="s">
        <v>1947</v>
      </c>
      <c r="E1231" s="162" t="s">
        <v>6415</v>
      </c>
      <c r="F1231" s="161" t="s">
        <v>1558</v>
      </c>
      <c r="G1231" s="161" t="s">
        <v>8</v>
      </c>
      <c r="H1231" s="161" t="s">
        <v>1561</v>
      </c>
      <c r="I1231" s="12"/>
      <c r="J1231" s="13">
        <v>800025</v>
      </c>
      <c r="K1231" s="2">
        <v>0</v>
      </c>
    </row>
    <row r="1232" spans="1:11" ht="15" customHeight="1" x14ac:dyDescent="0.35">
      <c r="A1232" s="160">
        <v>1303444</v>
      </c>
      <c r="B1232" s="161" t="s">
        <v>3770</v>
      </c>
      <c r="C1232" s="160">
        <v>151439</v>
      </c>
      <c r="D1232" s="161" t="s">
        <v>1744</v>
      </c>
      <c r="E1232" s="162" t="s">
        <v>6415</v>
      </c>
      <c r="F1232" s="161" t="s">
        <v>1558</v>
      </c>
      <c r="G1232" s="161" t="s">
        <v>370</v>
      </c>
      <c r="H1232" s="161" t="s">
        <v>1561</v>
      </c>
      <c r="I1232" s="12"/>
      <c r="J1232" s="13">
        <v>800026</v>
      </c>
      <c r="K1232" s="2">
        <v>0</v>
      </c>
    </row>
    <row r="1233" spans="1:11" ht="15" customHeight="1" x14ac:dyDescent="0.35">
      <c r="A1233" s="160">
        <v>1303542</v>
      </c>
      <c r="B1233" s="161" t="s">
        <v>3771</v>
      </c>
      <c r="C1233" s="160">
        <v>151439</v>
      </c>
      <c r="D1233" s="161" t="s">
        <v>1744</v>
      </c>
      <c r="E1233" s="162" t="s">
        <v>6415</v>
      </c>
      <c r="F1233" s="161" t="s">
        <v>1558</v>
      </c>
      <c r="G1233" s="161" t="s">
        <v>370</v>
      </c>
      <c r="H1233" s="161" t="s">
        <v>1561</v>
      </c>
      <c r="I1233" s="12"/>
      <c r="J1233" s="13">
        <v>800028</v>
      </c>
      <c r="K1233" s="2">
        <v>0</v>
      </c>
    </row>
    <row r="1234" spans="1:11" ht="15" customHeight="1" x14ac:dyDescent="0.35">
      <c r="A1234" s="160">
        <v>1303819</v>
      </c>
      <c r="B1234" s="161" t="s">
        <v>387</v>
      </c>
      <c r="C1234" s="160">
        <v>151439</v>
      </c>
      <c r="D1234" s="161" t="s">
        <v>1744</v>
      </c>
      <c r="E1234" s="162" t="s">
        <v>6415</v>
      </c>
      <c r="F1234" s="161" t="s">
        <v>1558</v>
      </c>
      <c r="G1234" s="161" t="s">
        <v>370</v>
      </c>
      <c r="H1234" s="161" t="s">
        <v>1561</v>
      </c>
      <c r="I1234" s="12"/>
      <c r="J1234" s="13">
        <v>800029</v>
      </c>
      <c r="K1234" s="2">
        <v>0</v>
      </c>
    </row>
    <row r="1235" spans="1:11" ht="15" customHeight="1" x14ac:dyDescent="0.35">
      <c r="A1235" s="160">
        <v>1303002</v>
      </c>
      <c r="B1235" s="161" t="s">
        <v>3769</v>
      </c>
      <c r="C1235" s="160">
        <v>151439</v>
      </c>
      <c r="D1235" s="161" t="s">
        <v>1744</v>
      </c>
      <c r="E1235" s="162" t="s">
        <v>6415</v>
      </c>
      <c r="F1235" s="161" t="s">
        <v>1558</v>
      </c>
      <c r="G1235" s="161" t="s">
        <v>370</v>
      </c>
      <c r="H1235" s="161" t="s">
        <v>1561</v>
      </c>
      <c r="I1235" s="12"/>
      <c r="J1235" s="13">
        <v>800030</v>
      </c>
      <c r="K1235" s="2">
        <v>0</v>
      </c>
    </row>
    <row r="1236" spans="1:11" ht="15" customHeight="1" x14ac:dyDescent="0.35">
      <c r="A1236" s="160">
        <v>1303930</v>
      </c>
      <c r="B1236" s="161" t="s">
        <v>3776</v>
      </c>
      <c r="C1236" s="160">
        <v>151440</v>
      </c>
      <c r="D1236" s="161" t="s">
        <v>388</v>
      </c>
      <c r="E1236" s="162" t="s">
        <v>6415</v>
      </c>
      <c r="F1236" s="161" t="s">
        <v>1558</v>
      </c>
      <c r="G1236" s="161" t="s">
        <v>370</v>
      </c>
      <c r="H1236" s="161" t="s">
        <v>1561</v>
      </c>
      <c r="I1236" s="12"/>
      <c r="J1236" s="13">
        <v>800031</v>
      </c>
      <c r="K1236" s="2">
        <v>0</v>
      </c>
    </row>
    <row r="1237" spans="1:11" ht="15" customHeight="1" x14ac:dyDescent="0.35">
      <c r="A1237" s="160">
        <v>1303001</v>
      </c>
      <c r="B1237" s="161" t="s">
        <v>3772</v>
      </c>
      <c r="C1237" s="160">
        <v>151440</v>
      </c>
      <c r="D1237" s="161" t="s">
        <v>388</v>
      </c>
      <c r="E1237" s="162" t="s">
        <v>6415</v>
      </c>
      <c r="F1237" s="161" t="s">
        <v>1558</v>
      </c>
      <c r="G1237" s="161" t="s">
        <v>370</v>
      </c>
      <c r="H1237" s="161" t="s">
        <v>1561</v>
      </c>
      <c r="I1237" s="12"/>
      <c r="J1237" s="13">
        <v>800033</v>
      </c>
      <c r="K1237" s="2">
        <v>0</v>
      </c>
    </row>
    <row r="1238" spans="1:11" ht="15" customHeight="1" x14ac:dyDescent="0.35">
      <c r="A1238" s="160">
        <v>1303099</v>
      </c>
      <c r="B1238" s="161" t="s">
        <v>3773</v>
      </c>
      <c r="C1238" s="160">
        <v>151440</v>
      </c>
      <c r="D1238" s="161" t="s">
        <v>388</v>
      </c>
      <c r="E1238" s="162" t="s">
        <v>6415</v>
      </c>
      <c r="F1238" s="161" t="s">
        <v>1558</v>
      </c>
      <c r="G1238" s="161" t="s">
        <v>370</v>
      </c>
      <c r="H1238" s="161" t="s">
        <v>1561</v>
      </c>
      <c r="I1238" s="12"/>
      <c r="J1238" s="13">
        <v>800034</v>
      </c>
      <c r="K1238" s="2">
        <v>0</v>
      </c>
    </row>
    <row r="1239" spans="1:11" ht="15" customHeight="1" x14ac:dyDescent="0.35">
      <c r="A1239" s="160">
        <v>1303606</v>
      </c>
      <c r="B1239" s="161" t="s">
        <v>3774</v>
      </c>
      <c r="C1239" s="160">
        <v>151440</v>
      </c>
      <c r="D1239" s="161" t="s">
        <v>388</v>
      </c>
      <c r="E1239" s="162" t="s">
        <v>6415</v>
      </c>
      <c r="F1239" s="161" t="s">
        <v>1558</v>
      </c>
      <c r="G1239" s="161" t="s">
        <v>370</v>
      </c>
      <c r="H1239" s="161" t="s">
        <v>1561</v>
      </c>
      <c r="I1239" s="12"/>
      <c r="J1239" s="13">
        <v>800035</v>
      </c>
      <c r="K1239" s="2">
        <v>0</v>
      </c>
    </row>
    <row r="1240" spans="1:11" ht="15" customHeight="1" x14ac:dyDescent="0.35">
      <c r="A1240" s="160">
        <v>1303909</v>
      </c>
      <c r="B1240" s="161" t="s">
        <v>3775</v>
      </c>
      <c r="C1240" s="160">
        <v>151440</v>
      </c>
      <c r="D1240" s="161" t="s">
        <v>388</v>
      </c>
      <c r="E1240" s="162" t="s">
        <v>6415</v>
      </c>
      <c r="F1240" s="161" t="s">
        <v>1558</v>
      </c>
      <c r="G1240" s="161" t="s">
        <v>370</v>
      </c>
      <c r="H1240" s="161" t="s">
        <v>1561</v>
      </c>
      <c r="I1240" s="12"/>
      <c r="J1240" s="13">
        <v>800036</v>
      </c>
      <c r="K1240" s="2">
        <v>0</v>
      </c>
    </row>
    <row r="1241" spans="1:11" ht="15" customHeight="1" x14ac:dyDescent="0.35">
      <c r="A1241" s="160">
        <v>1303635</v>
      </c>
      <c r="B1241" s="161" t="s">
        <v>389</v>
      </c>
      <c r="C1241" s="160">
        <v>151440</v>
      </c>
      <c r="D1241" s="161" t="s">
        <v>388</v>
      </c>
      <c r="E1241" s="162" t="s">
        <v>6415</v>
      </c>
      <c r="F1241" s="161" t="s">
        <v>1558</v>
      </c>
      <c r="G1241" s="161" t="s">
        <v>370</v>
      </c>
      <c r="H1241" s="161" t="s">
        <v>1561</v>
      </c>
      <c r="I1241" s="12"/>
      <c r="J1241" s="13">
        <v>800037</v>
      </c>
      <c r="K1241" s="2">
        <v>0</v>
      </c>
    </row>
    <row r="1242" spans="1:11" ht="15" customHeight="1" x14ac:dyDescent="0.35">
      <c r="A1242" s="160">
        <v>1310001</v>
      </c>
      <c r="B1242" s="161" t="s">
        <v>3777</v>
      </c>
      <c r="C1242" s="160">
        <v>151452</v>
      </c>
      <c r="D1242" s="161" t="s">
        <v>1803</v>
      </c>
      <c r="E1242" s="162" t="s">
        <v>6415</v>
      </c>
      <c r="F1242" s="161" t="s">
        <v>1558</v>
      </c>
      <c r="G1242" s="161" t="s">
        <v>370</v>
      </c>
      <c r="H1242" s="161" t="s">
        <v>1561</v>
      </c>
      <c r="I1242" s="12"/>
      <c r="J1242" s="13">
        <v>800038</v>
      </c>
      <c r="K1242" s="2">
        <v>0</v>
      </c>
    </row>
    <row r="1243" spans="1:11" ht="15" customHeight="1" x14ac:dyDescent="0.35">
      <c r="A1243" s="160">
        <v>1310869</v>
      </c>
      <c r="B1243" s="161" t="s">
        <v>416</v>
      </c>
      <c r="C1243" s="160">
        <v>151452</v>
      </c>
      <c r="D1243" s="161" t="s">
        <v>1803</v>
      </c>
      <c r="E1243" s="162" t="s">
        <v>6415</v>
      </c>
      <c r="F1243" s="161" t="s">
        <v>1558</v>
      </c>
      <c r="G1243" s="161" t="s">
        <v>370</v>
      </c>
      <c r="H1243" s="161" t="s">
        <v>1561</v>
      </c>
      <c r="I1243" s="12"/>
      <c r="J1243" s="13">
        <v>800039</v>
      </c>
      <c r="K1243" s="2">
        <v>0</v>
      </c>
    </row>
    <row r="1244" spans="1:11" ht="15" customHeight="1" x14ac:dyDescent="0.35">
      <c r="A1244" s="160">
        <v>1310012</v>
      </c>
      <c r="B1244" s="161" t="s">
        <v>3778</v>
      </c>
      <c r="C1244" s="160">
        <v>151452</v>
      </c>
      <c r="D1244" s="161" t="s">
        <v>1803</v>
      </c>
      <c r="E1244" s="162" t="s">
        <v>6415</v>
      </c>
      <c r="F1244" s="161" t="s">
        <v>1558</v>
      </c>
      <c r="G1244" s="161" t="s">
        <v>370</v>
      </c>
      <c r="H1244" s="161" t="s">
        <v>1561</v>
      </c>
      <c r="I1244" s="12"/>
      <c r="J1244" s="13">
        <v>800043</v>
      </c>
      <c r="K1244" s="2">
        <v>0</v>
      </c>
    </row>
    <row r="1245" spans="1:11" ht="15" customHeight="1" x14ac:dyDescent="0.35">
      <c r="A1245" s="160">
        <v>1310527</v>
      </c>
      <c r="B1245" s="161" t="s">
        <v>417</v>
      </c>
      <c r="C1245" s="160">
        <v>151452</v>
      </c>
      <c r="D1245" s="161" t="s">
        <v>1803</v>
      </c>
      <c r="E1245" s="162" t="s">
        <v>6415</v>
      </c>
      <c r="F1245" s="161" t="s">
        <v>1558</v>
      </c>
      <c r="G1245" s="161" t="s">
        <v>370</v>
      </c>
      <c r="H1245" s="161" t="s">
        <v>1561</v>
      </c>
      <c r="I1245" s="12"/>
      <c r="J1245" s="13">
        <v>800045</v>
      </c>
      <c r="K1245" s="2">
        <v>0</v>
      </c>
    </row>
    <row r="1246" spans="1:11" ht="15" customHeight="1" x14ac:dyDescent="0.35">
      <c r="A1246" s="160">
        <v>1305006</v>
      </c>
      <c r="B1246" s="161" t="s">
        <v>3781</v>
      </c>
      <c r="C1246" s="160">
        <v>151464</v>
      </c>
      <c r="D1246" s="161" t="s">
        <v>1759</v>
      </c>
      <c r="E1246" s="162" t="s">
        <v>6415</v>
      </c>
      <c r="F1246" s="161" t="s">
        <v>1558</v>
      </c>
      <c r="G1246" s="163" t="s">
        <v>370</v>
      </c>
      <c r="H1246" s="161" t="s">
        <v>1561</v>
      </c>
      <c r="I1246" s="12"/>
      <c r="J1246" s="13">
        <v>800046</v>
      </c>
      <c r="K1246" s="2">
        <v>0</v>
      </c>
    </row>
    <row r="1247" spans="1:11" ht="15" customHeight="1" x14ac:dyDescent="0.35">
      <c r="A1247" s="160">
        <v>1305009</v>
      </c>
      <c r="B1247" s="161" t="s">
        <v>391</v>
      </c>
      <c r="C1247" s="160">
        <v>151464</v>
      </c>
      <c r="D1247" s="161" t="s">
        <v>1759</v>
      </c>
      <c r="E1247" s="162" t="s">
        <v>6415</v>
      </c>
      <c r="F1247" s="161" t="s">
        <v>1558</v>
      </c>
      <c r="G1247" s="161" t="s">
        <v>370</v>
      </c>
      <c r="H1247" s="161" t="s">
        <v>1561</v>
      </c>
      <c r="I1247" s="12"/>
      <c r="J1247" s="13">
        <v>800047</v>
      </c>
      <c r="K1247" s="2">
        <v>0</v>
      </c>
    </row>
    <row r="1248" spans="1:11" ht="15" customHeight="1" x14ac:dyDescent="0.35">
      <c r="A1248" s="160">
        <v>1305343</v>
      </c>
      <c r="B1248" s="161" t="s">
        <v>3783</v>
      </c>
      <c r="C1248" s="160">
        <v>151464</v>
      </c>
      <c r="D1248" s="161" t="s">
        <v>1759</v>
      </c>
      <c r="E1248" s="162" t="s">
        <v>6415</v>
      </c>
      <c r="F1248" s="161" t="s">
        <v>1558</v>
      </c>
      <c r="G1248" s="161" t="s">
        <v>370</v>
      </c>
      <c r="H1248" s="161" t="s">
        <v>1561</v>
      </c>
      <c r="I1248" s="12"/>
      <c r="J1248" s="13">
        <v>800048</v>
      </c>
      <c r="K1248" s="2">
        <v>0</v>
      </c>
    </row>
    <row r="1249" spans="1:11" ht="15" customHeight="1" x14ac:dyDescent="0.35">
      <c r="A1249" s="160">
        <v>1305003</v>
      </c>
      <c r="B1249" s="161" t="s">
        <v>3780</v>
      </c>
      <c r="C1249" s="160">
        <v>151464</v>
      </c>
      <c r="D1249" s="161" t="s">
        <v>1759</v>
      </c>
      <c r="E1249" s="162" t="s">
        <v>6415</v>
      </c>
      <c r="F1249" s="161" t="s">
        <v>1558</v>
      </c>
      <c r="G1249" s="161" t="s">
        <v>370</v>
      </c>
      <c r="H1249" s="161" t="s">
        <v>1561</v>
      </c>
      <c r="I1249" s="12"/>
      <c r="J1249" s="13">
        <v>800049</v>
      </c>
      <c r="K1249" s="2">
        <v>0</v>
      </c>
    </row>
    <row r="1250" spans="1:11" ht="15" customHeight="1" x14ac:dyDescent="0.35">
      <c r="A1250" s="160">
        <v>1305002</v>
      </c>
      <c r="B1250" s="161" t="s">
        <v>3779</v>
      </c>
      <c r="C1250" s="160">
        <v>151464</v>
      </c>
      <c r="D1250" s="161" t="s">
        <v>1759</v>
      </c>
      <c r="E1250" s="162" t="s">
        <v>6415</v>
      </c>
      <c r="F1250" s="161" t="s">
        <v>1558</v>
      </c>
      <c r="G1250" s="164" t="s">
        <v>370</v>
      </c>
      <c r="H1250" s="161" t="s">
        <v>1561</v>
      </c>
      <c r="I1250" s="12"/>
      <c r="J1250" s="13">
        <v>800050</v>
      </c>
      <c r="K1250" s="2">
        <v>0</v>
      </c>
    </row>
    <row r="1251" spans="1:11" ht="15" customHeight="1" x14ac:dyDescent="0.35">
      <c r="A1251" s="160">
        <v>1305339</v>
      </c>
      <c r="B1251" s="161" t="s">
        <v>3782</v>
      </c>
      <c r="C1251" s="160">
        <v>151464</v>
      </c>
      <c r="D1251" s="161" t="s">
        <v>1759</v>
      </c>
      <c r="E1251" s="162" t="s">
        <v>6415</v>
      </c>
      <c r="F1251" s="161" t="s">
        <v>1558</v>
      </c>
      <c r="G1251" s="161" t="s">
        <v>370</v>
      </c>
      <c r="H1251" s="161" t="s">
        <v>1561</v>
      </c>
      <c r="I1251" s="12"/>
      <c r="J1251" s="13">
        <v>800051</v>
      </c>
      <c r="K1251" s="2">
        <v>0</v>
      </c>
    </row>
    <row r="1252" spans="1:11" ht="15" customHeight="1" x14ac:dyDescent="0.35">
      <c r="A1252" s="160">
        <v>1309006</v>
      </c>
      <c r="B1252" s="161" t="s">
        <v>407</v>
      </c>
      <c r="C1252" s="160">
        <v>151476</v>
      </c>
      <c r="D1252" s="161" t="s">
        <v>1797</v>
      </c>
      <c r="E1252" s="162" t="s">
        <v>6415</v>
      </c>
      <c r="F1252" s="161" t="s">
        <v>1558</v>
      </c>
      <c r="G1252" s="161" t="s">
        <v>370</v>
      </c>
      <c r="H1252" s="161" t="s">
        <v>1561</v>
      </c>
      <c r="I1252" s="12"/>
      <c r="J1252" s="13">
        <v>800052</v>
      </c>
      <c r="K1252" s="2">
        <v>0</v>
      </c>
    </row>
    <row r="1253" spans="1:11" ht="15" customHeight="1" x14ac:dyDescent="0.35">
      <c r="A1253" s="160">
        <v>1309245</v>
      </c>
      <c r="B1253" s="161" t="s">
        <v>405</v>
      </c>
      <c r="C1253" s="160">
        <v>151476</v>
      </c>
      <c r="D1253" s="161" t="s">
        <v>1797</v>
      </c>
      <c r="E1253" s="162" t="s">
        <v>6415</v>
      </c>
      <c r="F1253" s="161" t="s">
        <v>1558</v>
      </c>
      <c r="G1253" s="161" t="s">
        <v>370</v>
      </c>
      <c r="H1253" s="161" t="s">
        <v>1561</v>
      </c>
      <c r="I1253" s="12"/>
      <c r="J1253" s="13">
        <v>800053</v>
      </c>
      <c r="K1253" s="2">
        <v>0</v>
      </c>
    </row>
    <row r="1254" spans="1:11" ht="15" customHeight="1" x14ac:dyDescent="0.35">
      <c r="A1254" s="160">
        <v>1309003</v>
      </c>
      <c r="B1254" s="161" t="s">
        <v>3785</v>
      </c>
      <c r="C1254" s="160">
        <v>151476</v>
      </c>
      <c r="D1254" s="161" t="s">
        <v>1797</v>
      </c>
      <c r="E1254" s="162" t="s">
        <v>6415</v>
      </c>
      <c r="F1254" s="161" t="s">
        <v>1558</v>
      </c>
      <c r="G1254" s="161" t="s">
        <v>370</v>
      </c>
      <c r="H1254" s="161" t="s">
        <v>1561</v>
      </c>
      <c r="I1254" s="12"/>
      <c r="J1254" s="13">
        <v>800054</v>
      </c>
      <c r="K1254" s="2">
        <v>0</v>
      </c>
    </row>
    <row r="1255" spans="1:11" ht="15" customHeight="1" x14ac:dyDescent="0.35">
      <c r="A1255" s="160">
        <v>1309002</v>
      </c>
      <c r="B1255" s="161" t="s">
        <v>3784</v>
      </c>
      <c r="C1255" s="160">
        <v>151476</v>
      </c>
      <c r="D1255" s="161" t="s">
        <v>1797</v>
      </c>
      <c r="E1255" s="162" t="s">
        <v>6415</v>
      </c>
      <c r="F1255" s="161" t="s">
        <v>1558</v>
      </c>
      <c r="G1255" s="161" t="s">
        <v>370</v>
      </c>
      <c r="H1255" s="161" t="s">
        <v>1561</v>
      </c>
      <c r="I1255" s="12"/>
      <c r="J1255" s="13">
        <v>800055</v>
      </c>
      <c r="K1255" s="2">
        <v>0</v>
      </c>
    </row>
    <row r="1256" spans="1:11" ht="15" customHeight="1" x14ac:dyDescent="0.35">
      <c r="A1256" s="160">
        <v>1309016</v>
      </c>
      <c r="B1256" s="161" t="s">
        <v>3786</v>
      </c>
      <c r="C1256" s="160">
        <v>151476</v>
      </c>
      <c r="D1256" s="161" t="s">
        <v>1797</v>
      </c>
      <c r="E1256" s="162" t="s">
        <v>6415</v>
      </c>
      <c r="F1256" s="161" t="s">
        <v>1558</v>
      </c>
      <c r="G1256" s="161" t="s">
        <v>370</v>
      </c>
      <c r="H1256" s="161" t="s">
        <v>1561</v>
      </c>
      <c r="I1256" s="12"/>
      <c r="J1256" s="13">
        <v>800057</v>
      </c>
      <c r="K1256" s="2">
        <v>0</v>
      </c>
    </row>
    <row r="1257" spans="1:11" ht="15" customHeight="1" x14ac:dyDescent="0.35">
      <c r="A1257" s="160">
        <v>1309014</v>
      </c>
      <c r="B1257" s="161" t="s">
        <v>3788</v>
      </c>
      <c r="C1257" s="160">
        <v>151488</v>
      </c>
      <c r="D1257" s="161" t="s">
        <v>408</v>
      </c>
      <c r="E1257" s="162" t="s">
        <v>6415</v>
      </c>
      <c r="F1257" s="161" t="s">
        <v>1558</v>
      </c>
      <c r="G1257" s="161" t="s">
        <v>370</v>
      </c>
      <c r="H1257" s="161" t="s">
        <v>1561</v>
      </c>
      <c r="I1257" s="12"/>
      <c r="J1257" s="13">
        <v>800058</v>
      </c>
      <c r="K1257" s="2">
        <v>0</v>
      </c>
    </row>
    <row r="1258" spans="1:11" ht="15" customHeight="1" x14ac:dyDescent="0.35">
      <c r="A1258" s="160">
        <v>1309931</v>
      </c>
      <c r="B1258" s="161" t="s">
        <v>409</v>
      </c>
      <c r="C1258" s="160">
        <v>151488</v>
      </c>
      <c r="D1258" s="161" t="s">
        <v>408</v>
      </c>
      <c r="E1258" s="162" t="s">
        <v>6415</v>
      </c>
      <c r="F1258" s="161" t="s">
        <v>1558</v>
      </c>
      <c r="G1258" s="161" t="s">
        <v>370</v>
      </c>
      <c r="H1258" s="161" t="s">
        <v>1561</v>
      </c>
      <c r="I1258" s="12"/>
      <c r="J1258" s="13">
        <v>800059</v>
      </c>
      <c r="K1258" s="2">
        <v>0</v>
      </c>
    </row>
    <row r="1259" spans="1:11" ht="15" customHeight="1" x14ac:dyDescent="0.35">
      <c r="A1259" s="160">
        <v>1309015</v>
      </c>
      <c r="B1259" s="161" t="s">
        <v>3789</v>
      </c>
      <c r="C1259" s="160">
        <v>151488</v>
      </c>
      <c r="D1259" s="161" t="s">
        <v>408</v>
      </c>
      <c r="E1259" s="162" t="s">
        <v>6415</v>
      </c>
      <c r="F1259" s="161" t="s">
        <v>1558</v>
      </c>
      <c r="G1259" s="161" t="s">
        <v>370</v>
      </c>
      <c r="H1259" s="161" t="s">
        <v>1561</v>
      </c>
      <c r="I1259" s="12"/>
      <c r="J1259" s="13">
        <v>800060</v>
      </c>
      <c r="K1259" s="2">
        <v>0</v>
      </c>
    </row>
    <row r="1260" spans="1:11" ht="15" customHeight="1" x14ac:dyDescent="0.35">
      <c r="A1260" s="160">
        <v>1309007</v>
      </c>
      <c r="B1260" s="161" t="s">
        <v>3787</v>
      </c>
      <c r="C1260" s="160">
        <v>151488</v>
      </c>
      <c r="D1260" s="161" t="s">
        <v>408</v>
      </c>
      <c r="E1260" s="162" t="s">
        <v>6415</v>
      </c>
      <c r="F1260" s="161" t="s">
        <v>1558</v>
      </c>
      <c r="G1260" s="161" t="s">
        <v>370</v>
      </c>
      <c r="H1260" s="161" t="s">
        <v>1561</v>
      </c>
      <c r="I1260" s="12"/>
      <c r="J1260" s="13">
        <v>800064</v>
      </c>
      <c r="K1260" s="2">
        <v>0</v>
      </c>
    </row>
    <row r="1261" spans="1:11" ht="15" customHeight="1" x14ac:dyDescent="0.35">
      <c r="A1261" s="160">
        <v>1303239</v>
      </c>
      <c r="B1261" s="161" t="s">
        <v>3792</v>
      </c>
      <c r="C1261" s="160">
        <v>151490</v>
      </c>
      <c r="D1261" s="161" t="s">
        <v>441</v>
      </c>
      <c r="E1261" s="162" t="s">
        <v>6415</v>
      </c>
      <c r="F1261" s="161" t="s">
        <v>1558</v>
      </c>
      <c r="G1261" s="161" t="s">
        <v>370</v>
      </c>
      <c r="H1261" s="161" t="s">
        <v>1561</v>
      </c>
      <c r="I1261" s="12"/>
      <c r="J1261" s="13">
        <v>800070</v>
      </c>
      <c r="K1261" s="2">
        <v>0</v>
      </c>
    </row>
    <row r="1262" spans="1:11" ht="15" customHeight="1" x14ac:dyDescent="0.35">
      <c r="A1262" s="160">
        <v>1303919</v>
      </c>
      <c r="B1262" s="161" t="s">
        <v>3798</v>
      </c>
      <c r="C1262" s="160">
        <v>151490</v>
      </c>
      <c r="D1262" s="161" t="s">
        <v>441</v>
      </c>
      <c r="E1262" s="162" t="s">
        <v>6415</v>
      </c>
      <c r="F1262" s="161" t="s">
        <v>1558</v>
      </c>
      <c r="G1262" s="161" t="s">
        <v>370</v>
      </c>
      <c r="H1262" s="161" t="s">
        <v>1561</v>
      </c>
      <c r="I1262" s="12"/>
      <c r="J1262" s="13">
        <v>800072</v>
      </c>
      <c r="K1262" s="2">
        <v>0</v>
      </c>
    </row>
    <row r="1263" spans="1:11" ht="15" customHeight="1" x14ac:dyDescent="0.35">
      <c r="A1263" s="160">
        <v>1303615</v>
      </c>
      <c r="B1263" s="161" t="s">
        <v>3795</v>
      </c>
      <c r="C1263" s="160">
        <v>151490</v>
      </c>
      <c r="D1263" s="161" t="s">
        <v>441</v>
      </c>
      <c r="E1263" s="162" t="s">
        <v>6415</v>
      </c>
      <c r="F1263" s="161" t="s">
        <v>1558</v>
      </c>
      <c r="G1263" s="161" t="s">
        <v>370</v>
      </c>
      <c r="H1263" s="161" t="s">
        <v>1561</v>
      </c>
      <c r="I1263" s="12"/>
      <c r="J1263" s="13">
        <v>800087</v>
      </c>
      <c r="K1263" s="2">
        <v>0</v>
      </c>
    </row>
    <row r="1264" spans="1:11" ht="15" customHeight="1" x14ac:dyDescent="0.35">
      <c r="A1264" s="160">
        <v>1303008</v>
      </c>
      <c r="B1264" s="161" t="s">
        <v>3791</v>
      </c>
      <c r="C1264" s="160">
        <v>151490</v>
      </c>
      <c r="D1264" s="161" t="s">
        <v>441</v>
      </c>
      <c r="E1264" s="162" t="s">
        <v>6415</v>
      </c>
      <c r="F1264" s="161" t="s">
        <v>1558</v>
      </c>
      <c r="G1264" s="161" t="s">
        <v>370</v>
      </c>
      <c r="H1264" s="161" t="s">
        <v>1561</v>
      </c>
      <c r="I1264" s="12"/>
      <c r="J1264" s="13">
        <v>800088</v>
      </c>
      <c r="K1264" s="2">
        <v>0</v>
      </c>
    </row>
    <row r="1265" spans="1:11" ht="15" customHeight="1" x14ac:dyDescent="0.35">
      <c r="A1265" s="160">
        <v>1303844</v>
      </c>
      <c r="B1265" s="161" t="s">
        <v>442</v>
      </c>
      <c r="C1265" s="160">
        <v>151490</v>
      </c>
      <c r="D1265" s="161" t="s">
        <v>441</v>
      </c>
      <c r="E1265" s="162" t="s">
        <v>6415</v>
      </c>
      <c r="F1265" s="161" t="s">
        <v>1558</v>
      </c>
      <c r="G1265" s="161" t="s">
        <v>370</v>
      </c>
      <c r="H1265" s="161" t="s">
        <v>1561</v>
      </c>
      <c r="I1265" s="12"/>
      <c r="J1265" s="13">
        <v>800089</v>
      </c>
      <c r="K1265" s="2">
        <v>0</v>
      </c>
    </row>
    <row r="1266" spans="1:11" ht="15" customHeight="1" x14ac:dyDescent="0.35">
      <c r="A1266" s="160">
        <v>1303792</v>
      </c>
      <c r="B1266" s="161" t="s">
        <v>3797</v>
      </c>
      <c r="C1266" s="160">
        <v>151490</v>
      </c>
      <c r="D1266" s="161" t="s">
        <v>441</v>
      </c>
      <c r="E1266" s="162" t="s">
        <v>6415</v>
      </c>
      <c r="F1266" s="161" t="s">
        <v>1558</v>
      </c>
      <c r="G1266" s="161" t="s">
        <v>370</v>
      </c>
      <c r="H1266" s="161" t="s">
        <v>1561</v>
      </c>
      <c r="I1266" s="12"/>
      <c r="J1266" s="13">
        <v>800090</v>
      </c>
      <c r="K1266" s="2">
        <v>0</v>
      </c>
    </row>
    <row r="1267" spans="1:11" ht="15" customHeight="1" x14ac:dyDescent="0.35">
      <c r="A1267" s="160">
        <v>1303004</v>
      </c>
      <c r="B1267" s="161" t="s">
        <v>3790</v>
      </c>
      <c r="C1267" s="160">
        <v>151490</v>
      </c>
      <c r="D1267" s="161" t="s">
        <v>441</v>
      </c>
      <c r="E1267" s="162" t="s">
        <v>6415</v>
      </c>
      <c r="F1267" s="161" t="s">
        <v>1558</v>
      </c>
      <c r="G1267" s="161" t="s">
        <v>370</v>
      </c>
      <c r="H1267" s="161" t="s">
        <v>1561</v>
      </c>
      <c r="I1267" s="12"/>
      <c r="J1267" s="13">
        <v>800091</v>
      </c>
      <c r="K1267" s="2">
        <v>0</v>
      </c>
    </row>
    <row r="1268" spans="1:11" ht="15" customHeight="1" x14ac:dyDescent="0.35">
      <c r="A1268" s="160">
        <v>1303623</v>
      </c>
      <c r="B1268" s="161" t="s">
        <v>3796</v>
      </c>
      <c r="C1268" s="160">
        <v>151490</v>
      </c>
      <c r="D1268" s="161" t="s">
        <v>441</v>
      </c>
      <c r="E1268" s="162" t="s">
        <v>6415</v>
      </c>
      <c r="F1268" s="161" t="s">
        <v>1558</v>
      </c>
      <c r="G1268" s="161" t="s">
        <v>370</v>
      </c>
      <c r="H1268" s="161" t="s">
        <v>1561</v>
      </c>
      <c r="I1268" s="12"/>
      <c r="J1268" s="13">
        <v>800092</v>
      </c>
      <c r="K1268" s="2">
        <v>0</v>
      </c>
    </row>
    <row r="1269" spans="1:11" ht="15" customHeight="1" x14ac:dyDescent="0.35">
      <c r="A1269" s="160">
        <v>1303247</v>
      </c>
      <c r="B1269" s="161" t="s">
        <v>3793</v>
      </c>
      <c r="C1269" s="160">
        <v>151490</v>
      </c>
      <c r="D1269" s="161" t="s">
        <v>441</v>
      </c>
      <c r="E1269" s="162" t="s">
        <v>6415</v>
      </c>
      <c r="F1269" s="161" t="s">
        <v>1558</v>
      </c>
      <c r="G1269" s="161" t="s">
        <v>370</v>
      </c>
      <c r="H1269" s="161" t="s">
        <v>1561</v>
      </c>
      <c r="I1269" s="12"/>
      <c r="J1269" s="13">
        <v>800094</v>
      </c>
      <c r="K1269" s="2">
        <v>0</v>
      </c>
    </row>
    <row r="1270" spans="1:11" ht="15" customHeight="1" x14ac:dyDescent="0.35">
      <c r="A1270" s="160">
        <v>1303256</v>
      </c>
      <c r="B1270" s="161" t="s">
        <v>3794</v>
      </c>
      <c r="C1270" s="160">
        <v>151490</v>
      </c>
      <c r="D1270" s="161" t="s">
        <v>441</v>
      </c>
      <c r="E1270" s="162" t="s">
        <v>6415</v>
      </c>
      <c r="F1270" s="161" t="s">
        <v>1558</v>
      </c>
      <c r="G1270" s="161" t="s">
        <v>370</v>
      </c>
      <c r="H1270" s="161" t="s">
        <v>1561</v>
      </c>
      <c r="I1270" s="12"/>
      <c r="J1270" s="13">
        <v>800095</v>
      </c>
      <c r="K1270" s="2">
        <v>0</v>
      </c>
    </row>
    <row r="1271" spans="1:11" ht="15" customHeight="1" x14ac:dyDescent="0.35">
      <c r="A1271" s="160">
        <v>1303011</v>
      </c>
      <c r="B1271" s="161" t="s">
        <v>443</v>
      </c>
      <c r="C1271" s="160">
        <v>151490</v>
      </c>
      <c r="D1271" s="161" t="s">
        <v>441</v>
      </c>
      <c r="E1271" s="162" t="s">
        <v>6415</v>
      </c>
      <c r="F1271" s="161" t="s">
        <v>1558</v>
      </c>
      <c r="G1271" s="161" t="s">
        <v>370</v>
      </c>
      <c r="H1271" s="161" t="s">
        <v>1561</v>
      </c>
      <c r="I1271" s="12"/>
      <c r="J1271" s="13">
        <v>800099</v>
      </c>
      <c r="K1271" s="2">
        <v>0</v>
      </c>
    </row>
    <row r="1272" spans="1:11" ht="15" customHeight="1" x14ac:dyDescent="0.35">
      <c r="A1272" s="160">
        <v>1303989</v>
      </c>
      <c r="B1272" s="161" t="s">
        <v>3803</v>
      </c>
      <c r="C1272" s="160">
        <v>151506</v>
      </c>
      <c r="D1272" s="161" t="s">
        <v>1743</v>
      </c>
      <c r="E1272" s="162" t="s">
        <v>6415</v>
      </c>
      <c r="F1272" s="161" t="s">
        <v>1558</v>
      </c>
      <c r="G1272" s="161" t="s">
        <v>370</v>
      </c>
      <c r="H1272" s="161" t="s">
        <v>1561</v>
      </c>
      <c r="I1272" s="12"/>
      <c r="J1272" s="13">
        <v>800100</v>
      </c>
      <c r="K1272" s="2">
        <v>0</v>
      </c>
    </row>
    <row r="1273" spans="1:11" ht="15" customHeight="1" x14ac:dyDescent="0.35">
      <c r="A1273" s="160">
        <v>1303003</v>
      </c>
      <c r="B1273" s="161" t="s">
        <v>3799</v>
      </c>
      <c r="C1273" s="160">
        <v>151506</v>
      </c>
      <c r="D1273" s="161" t="s">
        <v>1743</v>
      </c>
      <c r="E1273" s="162" t="s">
        <v>6415</v>
      </c>
      <c r="F1273" s="161" t="s">
        <v>1558</v>
      </c>
      <c r="G1273" s="161" t="s">
        <v>370</v>
      </c>
      <c r="H1273" s="161" t="s">
        <v>1561</v>
      </c>
      <c r="I1273" s="12"/>
      <c r="J1273" s="13">
        <v>800104</v>
      </c>
      <c r="K1273" s="2">
        <v>0</v>
      </c>
    </row>
    <row r="1274" spans="1:11" ht="15" customHeight="1" x14ac:dyDescent="0.35">
      <c r="A1274" s="160">
        <v>1303101</v>
      </c>
      <c r="B1274" s="161" t="s">
        <v>3802</v>
      </c>
      <c r="C1274" s="160">
        <v>151506</v>
      </c>
      <c r="D1274" s="161" t="s">
        <v>1743</v>
      </c>
      <c r="E1274" s="162" t="s">
        <v>6415</v>
      </c>
      <c r="F1274" s="161" t="s">
        <v>1558</v>
      </c>
      <c r="G1274" s="161" t="s">
        <v>370</v>
      </c>
      <c r="H1274" s="161" t="s">
        <v>1561</v>
      </c>
      <c r="I1274" s="12"/>
      <c r="J1274" s="13">
        <v>800107</v>
      </c>
      <c r="K1274" s="2">
        <v>0</v>
      </c>
    </row>
    <row r="1275" spans="1:11" ht="15" customHeight="1" x14ac:dyDescent="0.35">
      <c r="A1275" s="160">
        <v>1303007</v>
      </c>
      <c r="B1275" s="161" t="s">
        <v>3801</v>
      </c>
      <c r="C1275" s="160">
        <v>151506</v>
      </c>
      <c r="D1275" s="161" t="s">
        <v>1743</v>
      </c>
      <c r="E1275" s="162" t="s">
        <v>6415</v>
      </c>
      <c r="F1275" s="161" t="s">
        <v>1558</v>
      </c>
      <c r="G1275" s="161" t="s">
        <v>370</v>
      </c>
      <c r="H1275" s="161" t="s">
        <v>1561</v>
      </c>
      <c r="I1275" s="12"/>
      <c r="J1275" s="13">
        <v>800131</v>
      </c>
      <c r="K1275" s="2">
        <v>0</v>
      </c>
    </row>
    <row r="1276" spans="1:11" ht="15" customHeight="1" x14ac:dyDescent="0.35">
      <c r="A1276" s="160">
        <v>1303006</v>
      </c>
      <c r="B1276" s="161" t="s">
        <v>3800</v>
      </c>
      <c r="C1276" s="160">
        <v>151506</v>
      </c>
      <c r="D1276" s="161" t="s">
        <v>1743</v>
      </c>
      <c r="E1276" s="162" t="s">
        <v>6415</v>
      </c>
      <c r="F1276" s="161" t="s">
        <v>1558</v>
      </c>
      <c r="G1276" s="161" t="s">
        <v>370</v>
      </c>
      <c r="H1276" s="161" t="s">
        <v>1561</v>
      </c>
      <c r="I1276" s="12"/>
      <c r="J1276" s="13">
        <v>800134</v>
      </c>
      <c r="K1276" s="2">
        <v>0</v>
      </c>
    </row>
    <row r="1277" spans="1:11" ht="15" customHeight="1" x14ac:dyDescent="0.35">
      <c r="A1277" s="160">
        <v>1303465</v>
      </c>
      <c r="B1277" s="161" t="s">
        <v>445</v>
      </c>
      <c r="C1277" s="160">
        <v>151506</v>
      </c>
      <c r="D1277" s="161" t="s">
        <v>1743</v>
      </c>
      <c r="E1277" s="162" t="s">
        <v>6415</v>
      </c>
      <c r="F1277" s="161" t="s">
        <v>1558</v>
      </c>
      <c r="G1277" s="161" t="s">
        <v>370</v>
      </c>
      <c r="H1277" s="161" t="s">
        <v>1561</v>
      </c>
      <c r="I1277" s="12"/>
      <c r="J1277" s="13">
        <v>800135</v>
      </c>
      <c r="K1277" s="2">
        <v>0</v>
      </c>
    </row>
    <row r="1278" spans="1:11" ht="15" customHeight="1" x14ac:dyDescent="0.35">
      <c r="A1278" s="160">
        <v>1303905</v>
      </c>
      <c r="B1278" s="161" t="s">
        <v>444</v>
      </c>
      <c r="C1278" s="160">
        <v>151506</v>
      </c>
      <c r="D1278" s="161" t="s">
        <v>1743</v>
      </c>
      <c r="E1278" s="162" t="s">
        <v>6415</v>
      </c>
      <c r="F1278" s="161" t="s">
        <v>1558</v>
      </c>
      <c r="G1278" s="161" t="s">
        <v>370</v>
      </c>
      <c r="H1278" s="161" t="s">
        <v>1561</v>
      </c>
      <c r="I1278" s="12"/>
      <c r="J1278" s="13">
        <v>800137</v>
      </c>
      <c r="K1278" s="2">
        <v>0</v>
      </c>
    </row>
    <row r="1279" spans="1:11" ht="15" customHeight="1" x14ac:dyDescent="0.35">
      <c r="A1279" s="160">
        <v>1305049</v>
      </c>
      <c r="B1279" s="161" t="s">
        <v>3804</v>
      </c>
      <c r="C1279" s="160">
        <v>151518</v>
      </c>
      <c r="D1279" s="161" t="s">
        <v>1758</v>
      </c>
      <c r="E1279" s="162" t="s">
        <v>6415</v>
      </c>
      <c r="F1279" s="161" t="s">
        <v>1558</v>
      </c>
      <c r="G1279" s="161" t="s">
        <v>370</v>
      </c>
      <c r="H1279" s="161" t="s">
        <v>1561</v>
      </c>
      <c r="I1279" s="12"/>
      <c r="J1279" s="13">
        <v>800138</v>
      </c>
      <c r="K1279" s="2">
        <v>0</v>
      </c>
    </row>
    <row r="1280" spans="1:11" ht="15" customHeight="1" x14ac:dyDescent="0.35">
      <c r="A1280" s="160">
        <v>1305767</v>
      </c>
      <c r="B1280" s="161" t="s">
        <v>3809</v>
      </c>
      <c r="C1280" s="160">
        <v>151518</v>
      </c>
      <c r="D1280" s="161" t="s">
        <v>1758</v>
      </c>
      <c r="E1280" s="162" t="s">
        <v>6415</v>
      </c>
      <c r="F1280" s="161" t="s">
        <v>1558</v>
      </c>
      <c r="G1280" s="161" t="s">
        <v>370</v>
      </c>
      <c r="H1280" s="161" t="s">
        <v>1561</v>
      </c>
      <c r="I1280" s="12"/>
      <c r="J1280" s="13">
        <v>800139</v>
      </c>
      <c r="K1280" s="2">
        <v>0</v>
      </c>
    </row>
    <row r="1281" spans="1:11" ht="15" customHeight="1" x14ac:dyDescent="0.35">
      <c r="A1281" s="160">
        <v>1305488</v>
      </c>
      <c r="B1281" s="161" t="s">
        <v>3806</v>
      </c>
      <c r="C1281" s="160">
        <v>151518</v>
      </c>
      <c r="D1281" s="161" t="s">
        <v>1758</v>
      </c>
      <c r="E1281" s="162" t="s">
        <v>6415</v>
      </c>
      <c r="F1281" s="161" t="s">
        <v>1558</v>
      </c>
      <c r="G1281" s="161" t="s">
        <v>370</v>
      </c>
      <c r="H1281" s="161" t="s">
        <v>1561</v>
      </c>
      <c r="I1281" s="12"/>
      <c r="J1281" s="13">
        <v>800140</v>
      </c>
      <c r="K1281" s="2">
        <v>0</v>
      </c>
    </row>
    <row r="1282" spans="1:11" ht="15" customHeight="1" x14ac:dyDescent="0.35">
      <c r="A1282" s="160">
        <v>1305574</v>
      </c>
      <c r="B1282" s="161" t="s">
        <v>3807</v>
      </c>
      <c r="C1282" s="160">
        <v>151518</v>
      </c>
      <c r="D1282" s="161" t="s">
        <v>1758</v>
      </c>
      <c r="E1282" s="162" t="s">
        <v>6415</v>
      </c>
      <c r="F1282" s="161" t="s">
        <v>1558</v>
      </c>
      <c r="G1282" s="161" t="s">
        <v>370</v>
      </c>
      <c r="H1282" s="161" t="s">
        <v>1561</v>
      </c>
      <c r="I1282" s="12"/>
      <c r="J1282" s="13">
        <v>800141</v>
      </c>
      <c r="K1282" s="2">
        <v>0</v>
      </c>
    </row>
    <row r="1283" spans="1:11" ht="15" customHeight="1" x14ac:dyDescent="0.35">
      <c r="A1283" s="160">
        <v>1305380</v>
      </c>
      <c r="B1283" s="161" t="s">
        <v>3805</v>
      </c>
      <c r="C1283" s="160">
        <v>151518</v>
      </c>
      <c r="D1283" s="161" t="s">
        <v>1758</v>
      </c>
      <c r="E1283" s="162" t="s">
        <v>6415</v>
      </c>
      <c r="F1283" s="161" t="s">
        <v>1558</v>
      </c>
      <c r="G1283" s="161" t="s">
        <v>370</v>
      </c>
      <c r="H1283" s="161" t="s">
        <v>1561</v>
      </c>
      <c r="I1283" s="12"/>
      <c r="J1283" s="13">
        <v>800142</v>
      </c>
      <c r="K1283" s="2">
        <v>0</v>
      </c>
    </row>
    <row r="1284" spans="1:11" ht="15" customHeight="1" x14ac:dyDescent="0.35">
      <c r="A1284" s="160">
        <v>1305606</v>
      </c>
      <c r="B1284" s="161" t="s">
        <v>3808</v>
      </c>
      <c r="C1284" s="160">
        <v>151518</v>
      </c>
      <c r="D1284" s="161" t="s">
        <v>1758</v>
      </c>
      <c r="E1284" s="162" t="s">
        <v>6415</v>
      </c>
      <c r="F1284" s="161" t="s">
        <v>1558</v>
      </c>
      <c r="G1284" s="161" t="s">
        <v>370</v>
      </c>
      <c r="H1284" s="161" t="s">
        <v>1561</v>
      </c>
      <c r="I1284" s="12"/>
      <c r="J1284" s="13">
        <v>800143</v>
      </c>
      <c r="K1284" s="2">
        <v>0</v>
      </c>
    </row>
    <row r="1285" spans="1:11" ht="15" customHeight="1" x14ac:dyDescent="0.35">
      <c r="A1285" s="160">
        <v>1305015</v>
      </c>
      <c r="B1285" s="161" t="s">
        <v>390</v>
      </c>
      <c r="C1285" s="160">
        <v>151518</v>
      </c>
      <c r="D1285" s="161" t="s">
        <v>1758</v>
      </c>
      <c r="E1285" s="162" t="s">
        <v>6415</v>
      </c>
      <c r="F1285" s="161" t="s">
        <v>1558</v>
      </c>
      <c r="G1285" s="161" t="s">
        <v>370</v>
      </c>
      <c r="H1285" s="161" t="s">
        <v>1561</v>
      </c>
      <c r="I1285" s="12"/>
      <c r="J1285" s="13">
        <v>800144</v>
      </c>
      <c r="K1285" s="2">
        <v>0</v>
      </c>
    </row>
    <row r="1286" spans="1:11" ht="15" customHeight="1" x14ac:dyDescent="0.35">
      <c r="A1286" s="160">
        <v>1303850</v>
      </c>
      <c r="B1286" s="161" t="s">
        <v>386</v>
      </c>
      <c r="C1286" s="160">
        <v>151520</v>
      </c>
      <c r="D1286" s="161" t="s">
        <v>385</v>
      </c>
      <c r="E1286" s="162" t="s">
        <v>6415</v>
      </c>
      <c r="F1286" s="161" t="s">
        <v>1558</v>
      </c>
      <c r="G1286" s="161" t="s">
        <v>370</v>
      </c>
      <c r="H1286" s="161" t="s">
        <v>1561</v>
      </c>
      <c r="I1286" s="12"/>
      <c r="J1286" s="13">
        <v>800145</v>
      </c>
      <c r="K1286" s="2">
        <v>0</v>
      </c>
    </row>
    <row r="1287" spans="1:11" ht="15" customHeight="1" x14ac:dyDescent="0.35">
      <c r="A1287" s="160">
        <v>1303934</v>
      </c>
      <c r="B1287" s="161" t="s">
        <v>3813</v>
      </c>
      <c r="C1287" s="160">
        <v>151520</v>
      </c>
      <c r="D1287" s="161" t="s">
        <v>385</v>
      </c>
      <c r="E1287" s="162" t="s">
        <v>6415</v>
      </c>
      <c r="F1287" s="161" t="s">
        <v>1558</v>
      </c>
      <c r="G1287" s="161" t="s">
        <v>370</v>
      </c>
      <c r="H1287" s="161" t="s">
        <v>1561</v>
      </c>
      <c r="I1287" s="12"/>
      <c r="J1287" s="13">
        <v>800146</v>
      </c>
      <c r="K1287" s="2">
        <v>0</v>
      </c>
    </row>
    <row r="1288" spans="1:11" ht="15" customHeight="1" x14ac:dyDescent="0.35">
      <c r="A1288" s="160">
        <v>1303942</v>
      </c>
      <c r="B1288" s="161" t="s">
        <v>3814</v>
      </c>
      <c r="C1288" s="160">
        <v>151520</v>
      </c>
      <c r="D1288" s="161" t="s">
        <v>385</v>
      </c>
      <c r="E1288" s="162" t="s">
        <v>6415</v>
      </c>
      <c r="F1288" s="161" t="s">
        <v>1558</v>
      </c>
      <c r="G1288" s="161" t="s">
        <v>370</v>
      </c>
      <c r="H1288" s="161" t="s">
        <v>1561</v>
      </c>
      <c r="I1288" s="12"/>
      <c r="J1288" s="13">
        <v>800147</v>
      </c>
      <c r="K1288" s="2">
        <v>0</v>
      </c>
    </row>
    <row r="1289" spans="1:11" ht="15" customHeight="1" x14ac:dyDescent="0.35">
      <c r="A1289" s="160">
        <v>1303545</v>
      </c>
      <c r="B1289" s="161" t="s">
        <v>3812</v>
      </c>
      <c r="C1289" s="160">
        <v>151520</v>
      </c>
      <c r="D1289" s="161" t="s">
        <v>385</v>
      </c>
      <c r="E1289" s="162" t="s">
        <v>6415</v>
      </c>
      <c r="F1289" s="161" t="s">
        <v>1558</v>
      </c>
      <c r="G1289" s="161" t="s">
        <v>370</v>
      </c>
      <c r="H1289" s="161" t="s">
        <v>1561</v>
      </c>
      <c r="I1289" s="12"/>
      <c r="J1289" s="13">
        <v>800148</v>
      </c>
      <c r="K1289" s="2">
        <v>0</v>
      </c>
    </row>
    <row r="1290" spans="1:11" ht="15" customHeight="1" x14ac:dyDescent="0.35">
      <c r="A1290" s="160">
        <v>1303005</v>
      </c>
      <c r="B1290" s="161" t="s">
        <v>3810</v>
      </c>
      <c r="C1290" s="160">
        <v>151520</v>
      </c>
      <c r="D1290" s="161" t="s">
        <v>385</v>
      </c>
      <c r="E1290" s="162" t="s">
        <v>6415</v>
      </c>
      <c r="F1290" s="161" t="s">
        <v>1558</v>
      </c>
      <c r="G1290" s="161" t="s">
        <v>370</v>
      </c>
      <c r="H1290" s="161" t="s">
        <v>1561</v>
      </c>
      <c r="I1290" s="12"/>
      <c r="J1290" s="13">
        <v>800149</v>
      </c>
      <c r="K1290" s="2">
        <v>0</v>
      </c>
    </row>
    <row r="1291" spans="1:11" ht="15" customHeight="1" x14ac:dyDescent="0.35">
      <c r="A1291" s="160">
        <v>1303242</v>
      </c>
      <c r="B1291" s="161" t="s">
        <v>3811</v>
      </c>
      <c r="C1291" s="160">
        <v>151520</v>
      </c>
      <c r="D1291" s="161" t="s">
        <v>385</v>
      </c>
      <c r="E1291" s="162" t="s">
        <v>6415</v>
      </c>
      <c r="F1291" s="161" t="s">
        <v>1558</v>
      </c>
      <c r="G1291" s="161" t="s">
        <v>370</v>
      </c>
      <c r="H1291" s="161" t="s">
        <v>1561</v>
      </c>
      <c r="I1291" s="12"/>
      <c r="J1291" s="13">
        <v>800150</v>
      </c>
      <c r="K1291" s="2">
        <v>0</v>
      </c>
    </row>
    <row r="1292" spans="1:11" ht="15" customHeight="1" x14ac:dyDescent="0.35">
      <c r="A1292" s="160">
        <v>1305675</v>
      </c>
      <c r="B1292" s="161" t="s">
        <v>3820</v>
      </c>
      <c r="C1292" s="160">
        <v>151531</v>
      </c>
      <c r="D1292" s="161" t="s">
        <v>394</v>
      </c>
      <c r="E1292" s="162" t="s">
        <v>6415</v>
      </c>
      <c r="F1292" s="161" t="s">
        <v>1558</v>
      </c>
      <c r="G1292" s="161" t="s">
        <v>370</v>
      </c>
      <c r="H1292" s="161" t="s">
        <v>1561</v>
      </c>
      <c r="I1292" s="12"/>
      <c r="J1292" s="13">
        <v>800151</v>
      </c>
      <c r="K1292" s="2">
        <v>0</v>
      </c>
    </row>
    <row r="1293" spans="1:11" ht="15" customHeight="1" x14ac:dyDescent="0.35">
      <c r="A1293" s="160">
        <v>1305770</v>
      </c>
      <c r="B1293" s="161" t="s">
        <v>3821</v>
      </c>
      <c r="C1293" s="160">
        <v>151531</v>
      </c>
      <c r="D1293" s="161" t="s">
        <v>394</v>
      </c>
      <c r="E1293" s="162" t="s">
        <v>6415</v>
      </c>
      <c r="F1293" s="161" t="s">
        <v>1558</v>
      </c>
      <c r="G1293" s="161" t="s">
        <v>370</v>
      </c>
      <c r="H1293" s="161" t="s">
        <v>1561</v>
      </c>
      <c r="I1293" s="12"/>
      <c r="J1293" s="13">
        <v>800152</v>
      </c>
      <c r="K1293" s="2">
        <v>0</v>
      </c>
    </row>
    <row r="1294" spans="1:11" ht="15" customHeight="1" x14ac:dyDescent="0.35">
      <c r="A1294" s="160">
        <v>1305072</v>
      </c>
      <c r="B1294" s="161" t="s">
        <v>3817</v>
      </c>
      <c r="C1294" s="160">
        <v>151531</v>
      </c>
      <c r="D1294" s="161" t="s">
        <v>394</v>
      </c>
      <c r="E1294" s="162" t="s">
        <v>6415</v>
      </c>
      <c r="F1294" s="161" t="s">
        <v>1558</v>
      </c>
      <c r="G1294" s="161" t="s">
        <v>370</v>
      </c>
      <c r="H1294" s="161" t="s">
        <v>1561</v>
      </c>
      <c r="I1294" s="12"/>
      <c r="J1294" s="13">
        <v>800154</v>
      </c>
      <c r="K1294" s="2">
        <v>0</v>
      </c>
    </row>
    <row r="1295" spans="1:11" ht="15" customHeight="1" x14ac:dyDescent="0.35">
      <c r="A1295" s="160">
        <v>1305007</v>
      </c>
      <c r="B1295" s="161" t="s">
        <v>3816</v>
      </c>
      <c r="C1295" s="160">
        <v>151531</v>
      </c>
      <c r="D1295" s="161" t="s">
        <v>394</v>
      </c>
      <c r="E1295" s="162" t="s">
        <v>6415</v>
      </c>
      <c r="F1295" s="161" t="s">
        <v>1558</v>
      </c>
      <c r="G1295" s="161" t="s">
        <v>370</v>
      </c>
      <c r="H1295" s="161" t="s">
        <v>1561</v>
      </c>
      <c r="I1295" s="12"/>
      <c r="J1295" s="13">
        <v>800155</v>
      </c>
      <c r="K1295" s="2">
        <v>0</v>
      </c>
    </row>
    <row r="1296" spans="1:11" ht="15" customHeight="1" x14ac:dyDescent="0.35">
      <c r="A1296" s="160">
        <v>1305479</v>
      </c>
      <c r="B1296" s="161" t="s">
        <v>3819</v>
      </c>
      <c r="C1296" s="160">
        <v>151531</v>
      </c>
      <c r="D1296" s="161" t="s">
        <v>394</v>
      </c>
      <c r="E1296" s="162" t="s">
        <v>6415</v>
      </c>
      <c r="F1296" s="161" t="s">
        <v>1558</v>
      </c>
      <c r="G1296" s="161" t="s">
        <v>370</v>
      </c>
      <c r="H1296" s="161" t="s">
        <v>1561</v>
      </c>
      <c r="I1296" s="12"/>
      <c r="J1296" s="13">
        <v>800156</v>
      </c>
      <c r="K1296" s="2">
        <v>0</v>
      </c>
    </row>
    <row r="1297" spans="1:11" ht="15" customHeight="1" x14ac:dyDescent="0.35">
      <c r="A1297" s="160">
        <v>1305005</v>
      </c>
      <c r="B1297" s="161" t="s">
        <v>3815</v>
      </c>
      <c r="C1297" s="160">
        <v>151531</v>
      </c>
      <c r="D1297" s="161" t="s">
        <v>394</v>
      </c>
      <c r="E1297" s="162" t="s">
        <v>6415</v>
      </c>
      <c r="F1297" s="161" t="s">
        <v>1558</v>
      </c>
      <c r="G1297" s="161" t="s">
        <v>370</v>
      </c>
      <c r="H1297" s="161" t="s">
        <v>1561</v>
      </c>
      <c r="I1297" s="12"/>
      <c r="J1297" s="13">
        <v>800157</v>
      </c>
      <c r="K1297" s="2">
        <v>0</v>
      </c>
    </row>
    <row r="1298" spans="1:11" ht="15" customHeight="1" x14ac:dyDescent="0.35">
      <c r="A1298" s="160">
        <v>1305178</v>
      </c>
      <c r="B1298" s="161" t="s">
        <v>3818</v>
      </c>
      <c r="C1298" s="160">
        <v>151531</v>
      </c>
      <c r="D1298" s="161" t="s">
        <v>394</v>
      </c>
      <c r="E1298" s="162" t="s">
        <v>6415</v>
      </c>
      <c r="F1298" s="161" t="s">
        <v>1558</v>
      </c>
      <c r="G1298" s="161" t="s">
        <v>370</v>
      </c>
      <c r="H1298" s="161" t="s">
        <v>1561</v>
      </c>
      <c r="I1298" s="12"/>
      <c r="J1298" s="13">
        <v>800158</v>
      </c>
      <c r="K1298" s="2">
        <v>0</v>
      </c>
    </row>
    <row r="1299" spans="1:11" ht="15" customHeight="1" x14ac:dyDescent="0.35">
      <c r="A1299" s="160">
        <v>1305928</v>
      </c>
      <c r="B1299" s="161" t="s">
        <v>395</v>
      </c>
      <c r="C1299" s="160">
        <v>151531</v>
      </c>
      <c r="D1299" s="161" t="s">
        <v>394</v>
      </c>
      <c r="E1299" s="162" t="s">
        <v>6415</v>
      </c>
      <c r="F1299" s="161" t="s">
        <v>1558</v>
      </c>
      <c r="G1299" s="161" t="s">
        <v>370</v>
      </c>
      <c r="H1299" s="161" t="s">
        <v>1561</v>
      </c>
      <c r="I1299" s="12"/>
      <c r="J1299" s="13">
        <v>800159</v>
      </c>
      <c r="K1299" s="2">
        <v>0</v>
      </c>
    </row>
    <row r="1300" spans="1:11" ht="15" customHeight="1" x14ac:dyDescent="0.35">
      <c r="A1300" s="160">
        <v>1310014</v>
      </c>
      <c r="B1300" s="161" t="s">
        <v>420</v>
      </c>
      <c r="C1300" s="160">
        <v>151543</v>
      </c>
      <c r="D1300" s="161" t="s">
        <v>1806</v>
      </c>
      <c r="E1300" s="162" t="s">
        <v>6415</v>
      </c>
      <c r="F1300" s="161" t="s">
        <v>1558</v>
      </c>
      <c r="G1300" s="161" t="s">
        <v>370</v>
      </c>
      <c r="H1300" s="161" t="s">
        <v>1561</v>
      </c>
      <c r="I1300" s="12"/>
      <c r="J1300" s="13">
        <v>800160</v>
      </c>
      <c r="K1300" s="2">
        <v>0</v>
      </c>
    </row>
    <row r="1301" spans="1:11" ht="15" customHeight="1" x14ac:dyDescent="0.35">
      <c r="A1301" s="160">
        <v>1310002</v>
      </c>
      <c r="B1301" s="161" t="s">
        <v>3822</v>
      </c>
      <c r="C1301" s="160">
        <v>151543</v>
      </c>
      <c r="D1301" s="161" t="s">
        <v>1806</v>
      </c>
      <c r="E1301" s="162" t="s">
        <v>6415</v>
      </c>
      <c r="F1301" s="161" t="s">
        <v>1558</v>
      </c>
      <c r="G1301" s="161" t="s">
        <v>370</v>
      </c>
      <c r="H1301" s="161" t="s">
        <v>1561</v>
      </c>
      <c r="I1301" s="12"/>
      <c r="J1301" s="13">
        <v>800161</v>
      </c>
      <c r="K1301" s="2">
        <v>0</v>
      </c>
    </row>
    <row r="1302" spans="1:11" ht="15" customHeight="1" x14ac:dyDescent="0.35">
      <c r="A1302" s="160">
        <v>1310500</v>
      </c>
      <c r="B1302" s="161" t="s">
        <v>419</v>
      </c>
      <c r="C1302" s="160">
        <v>151543</v>
      </c>
      <c r="D1302" s="161" t="s">
        <v>1806</v>
      </c>
      <c r="E1302" s="162" t="s">
        <v>6415</v>
      </c>
      <c r="F1302" s="161" t="s">
        <v>1558</v>
      </c>
      <c r="G1302" s="161" t="s">
        <v>370</v>
      </c>
      <c r="H1302" s="161" t="s">
        <v>1561</v>
      </c>
      <c r="I1302" s="12"/>
      <c r="J1302" s="13">
        <v>800162</v>
      </c>
      <c r="K1302" s="2">
        <v>0</v>
      </c>
    </row>
    <row r="1303" spans="1:11" ht="15" customHeight="1" x14ac:dyDescent="0.35">
      <c r="A1303" s="160">
        <v>1310048</v>
      </c>
      <c r="B1303" s="161" t="s">
        <v>3823</v>
      </c>
      <c r="C1303" s="160">
        <v>151543</v>
      </c>
      <c r="D1303" s="161" t="s">
        <v>1806</v>
      </c>
      <c r="E1303" s="162" t="s">
        <v>6415</v>
      </c>
      <c r="F1303" s="161" t="s">
        <v>1558</v>
      </c>
      <c r="G1303" s="161" t="s">
        <v>370</v>
      </c>
      <c r="H1303" s="161" t="s">
        <v>1561</v>
      </c>
      <c r="I1303" s="12"/>
      <c r="J1303" s="13">
        <v>800163</v>
      </c>
      <c r="K1303" s="2">
        <v>0</v>
      </c>
    </row>
    <row r="1304" spans="1:11" ht="15" customHeight="1" x14ac:dyDescent="0.35">
      <c r="A1304" s="160">
        <v>1310808</v>
      </c>
      <c r="B1304" s="161" t="s">
        <v>3826</v>
      </c>
      <c r="C1304" s="160">
        <v>151555</v>
      </c>
      <c r="D1304" s="161" t="s">
        <v>1808</v>
      </c>
      <c r="E1304" s="162" t="s">
        <v>6415</v>
      </c>
      <c r="F1304" s="161" t="s">
        <v>1558</v>
      </c>
      <c r="G1304" s="161" t="s">
        <v>370</v>
      </c>
      <c r="H1304" s="161" t="s">
        <v>1561</v>
      </c>
      <c r="I1304" s="12"/>
      <c r="J1304" s="13">
        <v>800164</v>
      </c>
      <c r="K1304" s="2">
        <v>0</v>
      </c>
    </row>
    <row r="1305" spans="1:11" ht="15" customHeight="1" x14ac:dyDescent="0.35">
      <c r="A1305" s="160">
        <v>1310003</v>
      </c>
      <c r="B1305" s="161" t="s">
        <v>3824</v>
      </c>
      <c r="C1305" s="160">
        <v>151555</v>
      </c>
      <c r="D1305" s="161" t="s">
        <v>1808</v>
      </c>
      <c r="E1305" s="162" t="s">
        <v>6415</v>
      </c>
      <c r="F1305" s="161" t="s">
        <v>1558</v>
      </c>
      <c r="G1305" s="161" t="s">
        <v>370</v>
      </c>
      <c r="H1305" s="161" t="s">
        <v>1561</v>
      </c>
      <c r="I1305" s="12"/>
      <c r="J1305" s="13">
        <v>800165</v>
      </c>
      <c r="K1305" s="2">
        <v>0</v>
      </c>
    </row>
    <row r="1306" spans="1:11" ht="15" customHeight="1" x14ac:dyDescent="0.35">
      <c r="A1306" s="160">
        <v>1310758</v>
      </c>
      <c r="B1306" s="161" t="s">
        <v>425</v>
      </c>
      <c r="C1306" s="160">
        <v>151555</v>
      </c>
      <c r="D1306" s="161" t="s">
        <v>1808</v>
      </c>
      <c r="E1306" s="162" t="s">
        <v>6415</v>
      </c>
      <c r="F1306" s="161" t="s">
        <v>1558</v>
      </c>
      <c r="G1306" s="161" t="s">
        <v>370</v>
      </c>
      <c r="H1306" s="161" t="s">
        <v>1561</v>
      </c>
      <c r="I1306" s="12"/>
      <c r="J1306" s="13">
        <v>800166</v>
      </c>
      <c r="K1306" s="2">
        <v>0</v>
      </c>
    </row>
    <row r="1307" spans="1:11" ht="15" customHeight="1" x14ac:dyDescent="0.35">
      <c r="A1307" s="160">
        <v>1310955</v>
      </c>
      <c r="B1307" s="161" t="s">
        <v>424</v>
      </c>
      <c r="C1307" s="160">
        <v>151555</v>
      </c>
      <c r="D1307" s="161" t="s">
        <v>1808</v>
      </c>
      <c r="E1307" s="162" t="s">
        <v>6415</v>
      </c>
      <c r="F1307" s="161" t="s">
        <v>1558</v>
      </c>
      <c r="G1307" s="161" t="s">
        <v>370</v>
      </c>
      <c r="H1307" s="161" t="s">
        <v>1561</v>
      </c>
      <c r="I1307" s="12"/>
      <c r="J1307" s="13">
        <v>800167</v>
      </c>
      <c r="K1307" s="2">
        <v>0</v>
      </c>
    </row>
    <row r="1308" spans="1:11" ht="15" customHeight="1" x14ac:dyDescent="0.35">
      <c r="A1308" s="160">
        <v>1310004</v>
      </c>
      <c r="B1308" s="161" t="s">
        <v>3825</v>
      </c>
      <c r="C1308" s="160">
        <v>151555</v>
      </c>
      <c r="D1308" s="161" t="s">
        <v>1808</v>
      </c>
      <c r="E1308" s="162" t="s">
        <v>6415</v>
      </c>
      <c r="F1308" s="161" t="s">
        <v>1558</v>
      </c>
      <c r="G1308" s="161" t="s">
        <v>370</v>
      </c>
      <c r="H1308" s="161" t="s">
        <v>1561</v>
      </c>
      <c r="I1308" s="12"/>
      <c r="J1308" s="13">
        <v>800168</v>
      </c>
      <c r="K1308" s="2">
        <v>0</v>
      </c>
    </row>
    <row r="1309" spans="1:11" ht="15" customHeight="1" x14ac:dyDescent="0.35">
      <c r="A1309" s="160">
        <v>1609039</v>
      </c>
      <c r="B1309" s="161" t="s">
        <v>3827</v>
      </c>
      <c r="C1309" s="160">
        <v>151567</v>
      </c>
      <c r="D1309" s="161" t="s">
        <v>464</v>
      </c>
      <c r="E1309" s="162" t="s">
        <v>6415</v>
      </c>
      <c r="F1309" s="161" t="s">
        <v>1558</v>
      </c>
      <c r="G1309" s="161" t="s">
        <v>446</v>
      </c>
      <c r="H1309" s="161" t="s">
        <v>1561</v>
      </c>
      <c r="I1309" s="12"/>
      <c r="J1309" s="13">
        <v>800169</v>
      </c>
      <c r="K1309" s="2">
        <v>0</v>
      </c>
    </row>
    <row r="1310" spans="1:11" ht="15" customHeight="1" x14ac:dyDescent="0.35">
      <c r="A1310" s="160">
        <v>1609802</v>
      </c>
      <c r="B1310" s="161" t="s">
        <v>466</v>
      </c>
      <c r="C1310" s="160">
        <v>151567</v>
      </c>
      <c r="D1310" s="161" t="s">
        <v>464</v>
      </c>
      <c r="E1310" s="162" t="s">
        <v>6415</v>
      </c>
      <c r="F1310" s="161" t="s">
        <v>1558</v>
      </c>
      <c r="G1310" s="161" t="s">
        <v>446</v>
      </c>
      <c r="H1310" s="161" t="s">
        <v>1561</v>
      </c>
      <c r="I1310" s="12"/>
      <c r="J1310" s="13">
        <v>800170</v>
      </c>
      <c r="K1310" s="2">
        <v>0</v>
      </c>
    </row>
    <row r="1311" spans="1:11" ht="15" customHeight="1" x14ac:dyDescent="0.35">
      <c r="A1311" s="160">
        <v>1609486</v>
      </c>
      <c r="B1311" s="161" t="s">
        <v>465</v>
      </c>
      <c r="C1311" s="160">
        <v>151567</v>
      </c>
      <c r="D1311" s="161" t="s">
        <v>464</v>
      </c>
      <c r="E1311" s="162" t="s">
        <v>6415</v>
      </c>
      <c r="F1311" s="161" t="s">
        <v>1558</v>
      </c>
      <c r="G1311" s="161" t="s">
        <v>446</v>
      </c>
      <c r="H1311" s="161" t="s">
        <v>1561</v>
      </c>
      <c r="I1311" s="12"/>
      <c r="J1311" s="13">
        <v>800171</v>
      </c>
      <c r="K1311" s="2">
        <v>0</v>
      </c>
    </row>
    <row r="1312" spans="1:11" ht="15" customHeight="1" x14ac:dyDescent="0.35">
      <c r="A1312" s="160">
        <v>1610300</v>
      </c>
      <c r="B1312" s="161" t="s">
        <v>3830</v>
      </c>
      <c r="C1312" s="160">
        <v>151579</v>
      </c>
      <c r="D1312" s="161" t="s">
        <v>1985</v>
      </c>
      <c r="E1312" s="162" t="s">
        <v>6415</v>
      </c>
      <c r="F1312" s="161" t="s">
        <v>1558</v>
      </c>
      <c r="G1312" s="161" t="s">
        <v>446</v>
      </c>
      <c r="H1312" s="161" t="s">
        <v>1561</v>
      </c>
      <c r="I1312" s="12"/>
      <c r="J1312" s="13">
        <v>800173</v>
      </c>
      <c r="K1312" s="2">
        <v>0</v>
      </c>
    </row>
    <row r="1313" spans="1:11" ht="15" customHeight="1" x14ac:dyDescent="0.35">
      <c r="A1313" s="160">
        <v>1610209</v>
      </c>
      <c r="B1313" s="161" t="s">
        <v>3829</v>
      </c>
      <c r="C1313" s="160">
        <v>151579</v>
      </c>
      <c r="D1313" s="161" t="s">
        <v>1985</v>
      </c>
      <c r="E1313" s="162" t="s">
        <v>6415</v>
      </c>
      <c r="F1313" s="161" t="s">
        <v>1558</v>
      </c>
      <c r="G1313" s="161" t="s">
        <v>446</v>
      </c>
      <c r="H1313" s="161" t="s">
        <v>1561</v>
      </c>
      <c r="I1313" s="12"/>
      <c r="J1313" s="13">
        <v>800174</v>
      </c>
      <c r="K1313" s="2">
        <v>0</v>
      </c>
    </row>
    <row r="1314" spans="1:11" ht="15" customHeight="1" x14ac:dyDescent="0.35">
      <c r="A1314" s="160">
        <v>1610001</v>
      </c>
      <c r="B1314" s="161" t="s">
        <v>3828</v>
      </c>
      <c r="C1314" s="160">
        <v>151579</v>
      </c>
      <c r="D1314" s="161" t="s">
        <v>1985</v>
      </c>
      <c r="E1314" s="162" t="s">
        <v>6415</v>
      </c>
      <c r="F1314" s="161" t="s">
        <v>1558</v>
      </c>
      <c r="G1314" s="161" t="s">
        <v>446</v>
      </c>
      <c r="H1314" s="161" t="s">
        <v>1561</v>
      </c>
      <c r="I1314" s="12"/>
      <c r="J1314" s="13">
        <v>800175</v>
      </c>
      <c r="K1314" s="2">
        <v>0</v>
      </c>
    </row>
    <row r="1315" spans="1:11" ht="15" customHeight="1" x14ac:dyDescent="0.35">
      <c r="A1315" s="160">
        <v>1610981</v>
      </c>
      <c r="B1315" s="161" t="s">
        <v>467</v>
      </c>
      <c r="C1315" s="160">
        <v>151579</v>
      </c>
      <c r="D1315" s="161" t="s">
        <v>1985</v>
      </c>
      <c r="E1315" s="162" t="s">
        <v>6415</v>
      </c>
      <c r="F1315" s="161" t="s">
        <v>1558</v>
      </c>
      <c r="G1315" s="161" t="s">
        <v>446</v>
      </c>
      <c r="H1315" s="161" t="s">
        <v>1561</v>
      </c>
      <c r="I1315" s="12"/>
      <c r="J1315" s="13">
        <v>800176</v>
      </c>
      <c r="K1315" s="2">
        <v>0</v>
      </c>
    </row>
    <row r="1316" spans="1:11" ht="15" customHeight="1" x14ac:dyDescent="0.35">
      <c r="A1316" s="160">
        <v>1609421</v>
      </c>
      <c r="B1316" s="161" t="s">
        <v>3833</v>
      </c>
      <c r="C1316" s="160">
        <v>151580</v>
      </c>
      <c r="D1316" s="161" t="s">
        <v>1979</v>
      </c>
      <c r="E1316" s="162" t="s">
        <v>6415</v>
      </c>
      <c r="F1316" s="161" t="s">
        <v>1558</v>
      </c>
      <c r="G1316" s="161" t="s">
        <v>446</v>
      </c>
      <c r="H1316" s="161" t="s">
        <v>1561</v>
      </c>
      <c r="I1316" s="12"/>
      <c r="J1316" s="13">
        <v>800177</v>
      </c>
      <c r="K1316" s="2">
        <v>0</v>
      </c>
    </row>
    <row r="1317" spans="1:11" ht="15" customHeight="1" x14ac:dyDescent="0.35">
      <c r="A1317" s="160">
        <v>1609239</v>
      </c>
      <c r="B1317" s="161" t="s">
        <v>3832</v>
      </c>
      <c r="C1317" s="160">
        <v>151580</v>
      </c>
      <c r="D1317" s="161" t="s">
        <v>1979</v>
      </c>
      <c r="E1317" s="162" t="s">
        <v>6415</v>
      </c>
      <c r="F1317" s="161" t="s">
        <v>1558</v>
      </c>
      <c r="G1317" s="161" t="s">
        <v>446</v>
      </c>
      <c r="H1317" s="161" t="s">
        <v>1561</v>
      </c>
      <c r="I1317" s="12"/>
      <c r="J1317" s="13">
        <v>800178</v>
      </c>
      <c r="K1317" s="2">
        <v>0</v>
      </c>
    </row>
    <row r="1318" spans="1:11" ht="15" customHeight="1" x14ac:dyDescent="0.35">
      <c r="A1318" s="160">
        <v>1609889</v>
      </c>
      <c r="B1318" s="161" t="s">
        <v>3834</v>
      </c>
      <c r="C1318" s="160">
        <v>151580</v>
      </c>
      <c r="D1318" s="161" t="s">
        <v>1979</v>
      </c>
      <c r="E1318" s="162" t="s">
        <v>6415</v>
      </c>
      <c r="F1318" s="161" t="s">
        <v>1558</v>
      </c>
      <c r="G1318" s="161" t="s">
        <v>446</v>
      </c>
      <c r="H1318" s="161" t="s">
        <v>1561</v>
      </c>
      <c r="I1318" s="12"/>
      <c r="J1318" s="13">
        <v>800185</v>
      </c>
      <c r="K1318" s="2">
        <v>0</v>
      </c>
    </row>
    <row r="1319" spans="1:11" ht="15" customHeight="1" x14ac:dyDescent="0.35">
      <c r="A1319" s="160">
        <v>1609007</v>
      </c>
      <c r="B1319" s="161" t="s">
        <v>3831</v>
      </c>
      <c r="C1319" s="160">
        <v>151580</v>
      </c>
      <c r="D1319" s="161" t="s">
        <v>1979</v>
      </c>
      <c r="E1319" s="162" t="s">
        <v>6415</v>
      </c>
      <c r="F1319" s="161" t="s">
        <v>1558</v>
      </c>
      <c r="G1319" s="161" t="s">
        <v>446</v>
      </c>
      <c r="H1319" s="161" t="s">
        <v>1561</v>
      </c>
      <c r="I1319" s="12"/>
      <c r="J1319" s="13">
        <v>800195</v>
      </c>
      <c r="K1319" s="2">
        <v>0</v>
      </c>
    </row>
    <row r="1320" spans="1:11" ht="15" customHeight="1" x14ac:dyDescent="0.35">
      <c r="A1320" s="160">
        <v>1609141</v>
      </c>
      <c r="B1320" s="161" t="s">
        <v>476</v>
      </c>
      <c r="C1320" s="160">
        <v>151580</v>
      </c>
      <c r="D1320" s="161" t="s">
        <v>1979</v>
      </c>
      <c r="E1320" s="162" t="s">
        <v>6415</v>
      </c>
      <c r="F1320" s="161" t="s">
        <v>1558</v>
      </c>
      <c r="G1320" s="161" t="s">
        <v>446</v>
      </c>
      <c r="H1320" s="161" t="s">
        <v>1561</v>
      </c>
      <c r="I1320" s="12"/>
      <c r="J1320" s="13">
        <v>800196</v>
      </c>
      <c r="K1320" s="2">
        <v>0</v>
      </c>
    </row>
    <row r="1321" spans="1:11" ht="15" customHeight="1" x14ac:dyDescent="0.35">
      <c r="A1321" s="160">
        <v>1609928</v>
      </c>
      <c r="B1321" s="161" t="s">
        <v>3839</v>
      </c>
      <c r="C1321" s="160">
        <v>151592</v>
      </c>
      <c r="D1321" s="161" t="s">
        <v>1983</v>
      </c>
      <c r="E1321" s="162" t="s">
        <v>6415</v>
      </c>
      <c r="F1321" s="161" t="s">
        <v>1558</v>
      </c>
      <c r="G1321" s="161" t="s">
        <v>446</v>
      </c>
      <c r="H1321" s="161" t="s">
        <v>1561</v>
      </c>
      <c r="I1321" s="12"/>
      <c r="J1321" s="13">
        <v>800197</v>
      </c>
      <c r="K1321" s="2">
        <v>0</v>
      </c>
    </row>
    <row r="1322" spans="1:11" ht="15" customHeight="1" x14ac:dyDescent="0.35">
      <c r="A1322" s="160">
        <v>1609944</v>
      </c>
      <c r="B1322" s="161" t="s">
        <v>3840</v>
      </c>
      <c r="C1322" s="160">
        <v>151592</v>
      </c>
      <c r="D1322" s="161" t="s">
        <v>1983</v>
      </c>
      <c r="E1322" s="162" t="s">
        <v>6415</v>
      </c>
      <c r="F1322" s="161" t="s">
        <v>1558</v>
      </c>
      <c r="G1322" s="161" t="s">
        <v>446</v>
      </c>
      <c r="H1322" s="161" t="s">
        <v>1561</v>
      </c>
      <c r="I1322" s="12"/>
      <c r="J1322" s="13">
        <v>800198</v>
      </c>
      <c r="K1322" s="2">
        <v>0</v>
      </c>
    </row>
    <row r="1323" spans="1:11" ht="15" customHeight="1" x14ac:dyDescent="0.35">
      <c r="A1323" s="160">
        <v>1609184</v>
      </c>
      <c r="B1323" s="161" t="s">
        <v>3837</v>
      </c>
      <c r="C1323" s="160">
        <v>151592</v>
      </c>
      <c r="D1323" s="161" t="s">
        <v>1983</v>
      </c>
      <c r="E1323" s="162" t="s">
        <v>6415</v>
      </c>
      <c r="F1323" s="161" t="s">
        <v>1558</v>
      </c>
      <c r="G1323" s="161" t="s">
        <v>446</v>
      </c>
      <c r="H1323" s="161" t="s">
        <v>1561</v>
      </c>
      <c r="I1323" s="12"/>
      <c r="J1323" s="13">
        <v>800199</v>
      </c>
      <c r="K1323" s="2">
        <v>0</v>
      </c>
    </row>
    <row r="1324" spans="1:11" ht="15" customHeight="1" x14ac:dyDescent="0.35">
      <c r="A1324" s="160">
        <v>1609123</v>
      </c>
      <c r="B1324" s="161" t="s">
        <v>3835</v>
      </c>
      <c r="C1324" s="160">
        <v>151592</v>
      </c>
      <c r="D1324" s="161" t="s">
        <v>1983</v>
      </c>
      <c r="E1324" s="162" t="s">
        <v>6415</v>
      </c>
      <c r="F1324" s="161" t="s">
        <v>1558</v>
      </c>
      <c r="G1324" s="161" t="s">
        <v>446</v>
      </c>
      <c r="H1324" s="161" t="s">
        <v>1561</v>
      </c>
      <c r="I1324" s="12"/>
      <c r="J1324" s="13">
        <v>800200</v>
      </c>
      <c r="K1324" s="2">
        <v>0</v>
      </c>
    </row>
    <row r="1325" spans="1:11" ht="15" customHeight="1" x14ac:dyDescent="0.35">
      <c r="A1325" s="160">
        <v>1609152</v>
      </c>
      <c r="B1325" s="161" t="s">
        <v>3836</v>
      </c>
      <c r="C1325" s="160">
        <v>151592</v>
      </c>
      <c r="D1325" s="161" t="s">
        <v>1983</v>
      </c>
      <c r="E1325" s="162" t="s">
        <v>6415</v>
      </c>
      <c r="F1325" s="161" t="s">
        <v>1558</v>
      </c>
      <c r="G1325" s="161" t="s">
        <v>446</v>
      </c>
      <c r="H1325" s="161" t="s">
        <v>1561</v>
      </c>
      <c r="I1325" s="12"/>
      <c r="J1325" s="13">
        <v>800217</v>
      </c>
      <c r="K1325" s="2">
        <v>0</v>
      </c>
    </row>
    <row r="1326" spans="1:11" ht="15" customHeight="1" x14ac:dyDescent="0.35">
      <c r="A1326" s="160">
        <v>1609295</v>
      </c>
      <c r="B1326" s="161" t="s">
        <v>3838</v>
      </c>
      <c r="C1326" s="160">
        <v>151592</v>
      </c>
      <c r="D1326" s="161" t="s">
        <v>1983</v>
      </c>
      <c r="E1326" s="162" t="s">
        <v>6415</v>
      </c>
      <c r="F1326" s="161" t="s">
        <v>1558</v>
      </c>
      <c r="G1326" s="161" t="s">
        <v>446</v>
      </c>
      <c r="H1326" s="161" t="s">
        <v>1561</v>
      </c>
      <c r="I1326" s="12"/>
      <c r="J1326" s="13">
        <v>800218</v>
      </c>
      <c r="K1326" s="2">
        <v>0</v>
      </c>
    </row>
    <row r="1327" spans="1:11" ht="15" customHeight="1" x14ac:dyDescent="0.35">
      <c r="A1327" s="160">
        <v>1609118</v>
      </c>
      <c r="B1327" s="161" t="s">
        <v>479</v>
      </c>
      <c r="C1327" s="160">
        <v>151592</v>
      </c>
      <c r="D1327" s="161" t="s">
        <v>1983</v>
      </c>
      <c r="E1327" s="162" t="s">
        <v>6415</v>
      </c>
      <c r="F1327" s="161" t="s">
        <v>1558</v>
      </c>
      <c r="G1327" s="161" t="s">
        <v>446</v>
      </c>
      <c r="H1327" s="161" t="s">
        <v>1561</v>
      </c>
      <c r="I1327" s="12"/>
      <c r="J1327" s="13">
        <v>800259</v>
      </c>
      <c r="K1327" s="2">
        <v>0</v>
      </c>
    </row>
    <row r="1328" spans="1:11" ht="15" customHeight="1" x14ac:dyDescent="0.35">
      <c r="A1328" s="160">
        <v>113509</v>
      </c>
      <c r="B1328" s="161" t="s">
        <v>3844</v>
      </c>
      <c r="C1328" s="160">
        <v>151609</v>
      </c>
      <c r="D1328" s="161" t="s">
        <v>1575</v>
      </c>
      <c r="E1328" s="162" t="s">
        <v>6415</v>
      </c>
      <c r="F1328" s="161" t="s">
        <v>1558</v>
      </c>
      <c r="G1328" s="4" t="s">
        <v>174</v>
      </c>
      <c r="H1328" s="161" t="s">
        <v>1561</v>
      </c>
      <c r="I1328" s="12"/>
      <c r="J1328" s="13">
        <v>800268</v>
      </c>
      <c r="K1328" s="2">
        <v>0</v>
      </c>
    </row>
    <row r="1329" spans="1:11" ht="15" customHeight="1" x14ac:dyDescent="0.35">
      <c r="A1329" s="160">
        <v>113486</v>
      </c>
      <c r="B1329" s="161" t="s">
        <v>3843</v>
      </c>
      <c r="C1329" s="160">
        <v>151609</v>
      </c>
      <c r="D1329" s="161" t="s">
        <v>1575</v>
      </c>
      <c r="E1329" s="162" t="s">
        <v>6415</v>
      </c>
      <c r="F1329" s="161" t="s">
        <v>1558</v>
      </c>
      <c r="G1329" s="4" t="s">
        <v>174</v>
      </c>
      <c r="H1329" s="161" t="s">
        <v>1561</v>
      </c>
      <c r="I1329" s="12"/>
      <c r="J1329" s="13">
        <v>800272</v>
      </c>
      <c r="K1329" s="2">
        <v>0</v>
      </c>
    </row>
    <row r="1330" spans="1:11" ht="15" customHeight="1" x14ac:dyDescent="0.35">
      <c r="A1330" s="160">
        <v>113350</v>
      </c>
      <c r="B1330" s="161" t="s">
        <v>3842</v>
      </c>
      <c r="C1330" s="160">
        <v>151609</v>
      </c>
      <c r="D1330" s="161" t="s">
        <v>1575</v>
      </c>
      <c r="E1330" s="162" t="s">
        <v>6415</v>
      </c>
      <c r="F1330" s="161" t="s">
        <v>1558</v>
      </c>
      <c r="G1330" s="4" t="s">
        <v>174</v>
      </c>
      <c r="H1330" s="161" t="s">
        <v>1561</v>
      </c>
      <c r="I1330" s="12"/>
      <c r="J1330" s="13">
        <v>800273</v>
      </c>
      <c r="K1330" s="2">
        <v>0</v>
      </c>
    </row>
    <row r="1331" spans="1:11" ht="15" customHeight="1" x14ac:dyDescent="0.35">
      <c r="A1331" s="160">
        <v>113010</v>
      </c>
      <c r="B1331" s="161" t="s">
        <v>201</v>
      </c>
      <c r="C1331" s="160">
        <v>151609</v>
      </c>
      <c r="D1331" s="161" t="s">
        <v>1575</v>
      </c>
      <c r="E1331" s="162" t="s">
        <v>6415</v>
      </c>
      <c r="F1331" s="161" t="s">
        <v>1558</v>
      </c>
      <c r="G1331" s="4" t="s">
        <v>174</v>
      </c>
      <c r="H1331" s="161" t="s">
        <v>1561</v>
      </c>
      <c r="I1331" s="12"/>
      <c r="J1331" s="13">
        <v>800274</v>
      </c>
      <c r="K1331" s="2">
        <v>0</v>
      </c>
    </row>
    <row r="1332" spans="1:11" ht="15" customHeight="1" x14ac:dyDescent="0.35">
      <c r="A1332" s="160">
        <v>113551</v>
      </c>
      <c r="B1332" s="161" t="s">
        <v>3845</v>
      </c>
      <c r="C1332" s="160">
        <v>151609</v>
      </c>
      <c r="D1332" s="161" t="s">
        <v>1575</v>
      </c>
      <c r="E1332" s="162" t="s">
        <v>6415</v>
      </c>
      <c r="F1332" s="161" t="s">
        <v>1558</v>
      </c>
      <c r="G1332" s="4" t="s">
        <v>174</v>
      </c>
      <c r="H1332" s="161" t="s">
        <v>1561</v>
      </c>
      <c r="I1332" s="12"/>
      <c r="J1332" s="13">
        <v>800281</v>
      </c>
      <c r="K1332" s="2">
        <v>0</v>
      </c>
    </row>
    <row r="1333" spans="1:11" ht="15" customHeight="1" x14ac:dyDescent="0.35">
      <c r="A1333" s="160">
        <v>113009</v>
      </c>
      <c r="B1333" s="161" t="s">
        <v>202</v>
      </c>
      <c r="C1333" s="160">
        <v>151609</v>
      </c>
      <c r="D1333" s="161" t="s">
        <v>1575</v>
      </c>
      <c r="E1333" s="162" t="s">
        <v>6415</v>
      </c>
      <c r="F1333" s="161" t="s">
        <v>1558</v>
      </c>
      <c r="G1333" s="4" t="s">
        <v>174</v>
      </c>
      <c r="H1333" s="161" t="s">
        <v>1561</v>
      </c>
      <c r="I1333" s="12"/>
      <c r="J1333" s="13">
        <v>800282</v>
      </c>
      <c r="K1333" s="2">
        <v>525</v>
      </c>
    </row>
    <row r="1334" spans="1:11" ht="15" customHeight="1" x14ac:dyDescent="0.35">
      <c r="A1334" s="160">
        <v>113966</v>
      </c>
      <c r="B1334" s="161" t="s">
        <v>3846</v>
      </c>
      <c r="C1334" s="160">
        <v>151609</v>
      </c>
      <c r="D1334" s="161" t="s">
        <v>1575</v>
      </c>
      <c r="E1334" s="162" t="s">
        <v>6415</v>
      </c>
      <c r="F1334" s="161" t="s">
        <v>1558</v>
      </c>
      <c r="G1334" s="4" t="s">
        <v>174</v>
      </c>
      <c r="H1334" s="161" t="s">
        <v>1561</v>
      </c>
      <c r="I1334" s="12"/>
      <c r="J1334" s="13">
        <v>800290</v>
      </c>
      <c r="K1334" s="2">
        <v>0</v>
      </c>
    </row>
    <row r="1335" spans="1:11" ht="15" customHeight="1" x14ac:dyDescent="0.35">
      <c r="A1335" s="160">
        <v>113079</v>
      </c>
      <c r="B1335" s="161" t="s">
        <v>3841</v>
      </c>
      <c r="C1335" s="160">
        <v>151609</v>
      </c>
      <c r="D1335" s="161" t="s">
        <v>1575</v>
      </c>
      <c r="E1335" s="162" t="s">
        <v>6415</v>
      </c>
      <c r="F1335" s="161" t="s">
        <v>1558</v>
      </c>
      <c r="G1335" s="4" t="s">
        <v>174</v>
      </c>
      <c r="H1335" s="161" t="s">
        <v>1561</v>
      </c>
      <c r="I1335" s="12"/>
      <c r="J1335" s="13">
        <v>800296</v>
      </c>
      <c r="K1335" s="2">
        <v>0</v>
      </c>
    </row>
    <row r="1336" spans="1:11" ht="15" customHeight="1" x14ac:dyDescent="0.35">
      <c r="A1336" s="160">
        <v>1308865</v>
      </c>
      <c r="B1336" s="161" t="s">
        <v>3849</v>
      </c>
      <c r="C1336" s="160">
        <v>151610</v>
      </c>
      <c r="D1336" s="161" t="s">
        <v>1789</v>
      </c>
      <c r="E1336" s="162" t="s">
        <v>6415</v>
      </c>
      <c r="F1336" s="161" t="s">
        <v>1558</v>
      </c>
      <c r="G1336" s="161" t="s">
        <v>8</v>
      </c>
      <c r="H1336" s="161" t="s">
        <v>1561</v>
      </c>
      <c r="I1336" s="12"/>
      <c r="J1336" s="13">
        <v>800297</v>
      </c>
      <c r="K1336" s="2">
        <v>0</v>
      </c>
    </row>
    <row r="1337" spans="1:11" ht="15" customHeight="1" x14ac:dyDescent="0.35">
      <c r="A1337" s="160">
        <v>1308456</v>
      </c>
      <c r="B1337" s="161" t="s">
        <v>3847</v>
      </c>
      <c r="C1337" s="160">
        <v>151610</v>
      </c>
      <c r="D1337" s="161" t="s">
        <v>1789</v>
      </c>
      <c r="E1337" s="162" t="s">
        <v>6415</v>
      </c>
      <c r="F1337" s="161" t="s">
        <v>1558</v>
      </c>
      <c r="G1337" s="161" t="s">
        <v>8</v>
      </c>
      <c r="H1337" s="161" t="s">
        <v>1561</v>
      </c>
      <c r="I1337" s="12"/>
      <c r="J1337" s="13">
        <v>800300</v>
      </c>
      <c r="K1337" s="2">
        <v>0</v>
      </c>
    </row>
    <row r="1338" spans="1:11" ht="15" customHeight="1" x14ac:dyDescent="0.35">
      <c r="A1338" s="160">
        <v>1308021</v>
      </c>
      <c r="B1338" s="161" t="s">
        <v>366</v>
      </c>
      <c r="C1338" s="160">
        <v>151610</v>
      </c>
      <c r="D1338" s="161" t="s">
        <v>1789</v>
      </c>
      <c r="E1338" s="162" t="s">
        <v>6415</v>
      </c>
      <c r="F1338" s="161" t="s">
        <v>1558</v>
      </c>
      <c r="G1338" s="161" t="s">
        <v>8</v>
      </c>
      <c r="H1338" s="161" t="s">
        <v>1561</v>
      </c>
      <c r="I1338" s="12"/>
      <c r="J1338" s="13">
        <v>800301</v>
      </c>
      <c r="K1338" s="2">
        <v>0</v>
      </c>
    </row>
    <row r="1339" spans="1:11" ht="15" customHeight="1" x14ac:dyDescent="0.35">
      <c r="A1339" s="160">
        <v>1308639</v>
      </c>
      <c r="B1339" s="161" t="s">
        <v>3848</v>
      </c>
      <c r="C1339" s="160">
        <v>151610</v>
      </c>
      <c r="D1339" s="161" t="s">
        <v>1789</v>
      </c>
      <c r="E1339" s="162" t="s">
        <v>6415</v>
      </c>
      <c r="F1339" s="161" t="s">
        <v>1558</v>
      </c>
      <c r="G1339" s="161" t="s">
        <v>8</v>
      </c>
      <c r="H1339" s="161" t="s">
        <v>1561</v>
      </c>
      <c r="I1339" s="12"/>
      <c r="J1339" s="13">
        <v>800302</v>
      </c>
      <c r="K1339" s="2">
        <v>0</v>
      </c>
    </row>
    <row r="1340" spans="1:11" ht="15" customHeight="1" x14ac:dyDescent="0.35">
      <c r="A1340" s="160">
        <v>1308872</v>
      </c>
      <c r="B1340" s="161" t="s">
        <v>365</v>
      </c>
      <c r="C1340" s="160">
        <v>151610</v>
      </c>
      <c r="D1340" s="161" t="s">
        <v>1789</v>
      </c>
      <c r="E1340" s="162" t="s">
        <v>6415</v>
      </c>
      <c r="F1340" s="161" t="s">
        <v>1558</v>
      </c>
      <c r="G1340" s="161" t="s">
        <v>8</v>
      </c>
      <c r="H1340" s="161" t="s">
        <v>1561</v>
      </c>
      <c r="I1340" s="12"/>
      <c r="J1340" s="13">
        <v>800303</v>
      </c>
      <c r="K1340" s="2">
        <v>0</v>
      </c>
    </row>
    <row r="1341" spans="1:11" ht="15" customHeight="1" x14ac:dyDescent="0.35">
      <c r="A1341" s="160">
        <v>104001</v>
      </c>
      <c r="B1341" s="161" t="s">
        <v>3850</v>
      </c>
      <c r="C1341" s="160">
        <v>151622</v>
      </c>
      <c r="D1341" s="161" t="s">
        <v>1562</v>
      </c>
      <c r="E1341" s="162" t="s">
        <v>6415</v>
      </c>
      <c r="F1341" s="161" t="s">
        <v>1558</v>
      </c>
      <c r="G1341" s="4" t="s">
        <v>174</v>
      </c>
      <c r="H1341" s="161" t="s">
        <v>1561</v>
      </c>
      <c r="I1341" s="12"/>
      <c r="J1341" s="13">
        <v>800304</v>
      </c>
      <c r="K1341" s="2">
        <v>0</v>
      </c>
    </row>
    <row r="1342" spans="1:11" ht="15" customHeight="1" x14ac:dyDescent="0.35">
      <c r="A1342" s="160">
        <v>104026</v>
      </c>
      <c r="B1342" s="161" t="s">
        <v>3851</v>
      </c>
      <c r="C1342" s="160">
        <v>151622</v>
      </c>
      <c r="D1342" s="161" t="s">
        <v>1562</v>
      </c>
      <c r="E1342" s="162" t="s">
        <v>6415</v>
      </c>
      <c r="F1342" s="161" t="s">
        <v>1558</v>
      </c>
      <c r="G1342" s="4" t="s">
        <v>174</v>
      </c>
      <c r="H1342" s="161" t="s">
        <v>1561</v>
      </c>
      <c r="I1342" s="12"/>
      <c r="J1342" s="13">
        <v>800305</v>
      </c>
      <c r="K1342" s="2">
        <v>0</v>
      </c>
    </row>
    <row r="1343" spans="1:11" ht="15" customHeight="1" x14ac:dyDescent="0.35">
      <c r="A1343" s="160">
        <v>104783</v>
      </c>
      <c r="B1343" s="161" t="s">
        <v>3852</v>
      </c>
      <c r="C1343" s="160">
        <v>151622</v>
      </c>
      <c r="D1343" s="161" t="s">
        <v>1562</v>
      </c>
      <c r="E1343" s="162" t="s">
        <v>6415</v>
      </c>
      <c r="F1343" s="161" t="s">
        <v>1558</v>
      </c>
      <c r="G1343" s="4" t="s">
        <v>174</v>
      </c>
      <c r="H1343" s="161" t="s">
        <v>1561</v>
      </c>
      <c r="I1343" s="12"/>
      <c r="J1343" s="13">
        <v>800306</v>
      </c>
      <c r="K1343" s="2">
        <v>0</v>
      </c>
    </row>
    <row r="1344" spans="1:11" ht="15" customHeight="1" x14ac:dyDescent="0.35">
      <c r="A1344" s="160">
        <v>104118</v>
      </c>
      <c r="B1344" s="161" t="s">
        <v>211</v>
      </c>
      <c r="C1344" s="160">
        <v>151622</v>
      </c>
      <c r="D1344" s="161" t="s">
        <v>1562</v>
      </c>
      <c r="E1344" s="162" t="s">
        <v>6415</v>
      </c>
      <c r="F1344" s="161" t="s">
        <v>1558</v>
      </c>
      <c r="G1344" s="4" t="s">
        <v>174</v>
      </c>
      <c r="H1344" s="161" t="s">
        <v>1561</v>
      </c>
      <c r="I1344" s="12"/>
      <c r="J1344" s="13">
        <v>800307</v>
      </c>
      <c r="K1344" s="2">
        <v>0</v>
      </c>
    </row>
    <row r="1345" spans="1:11" ht="15" customHeight="1" x14ac:dyDescent="0.35">
      <c r="A1345" s="160">
        <v>104358</v>
      </c>
      <c r="B1345" s="161" t="s">
        <v>187</v>
      </c>
      <c r="C1345" s="160">
        <v>151634</v>
      </c>
      <c r="D1345" s="161" t="s">
        <v>186</v>
      </c>
      <c r="E1345" s="162" t="s">
        <v>6415</v>
      </c>
      <c r="F1345" s="161" t="s">
        <v>1558</v>
      </c>
      <c r="G1345" s="4" t="s">
        <v>174</v>
      </c>
      <c r="H1345" s="161" t="s">
        <v>1561</v>
      </c>
      <c r="I1345" s="12"/>
      <c r="J1345" s="13">
        <v>800308</v>
      </c>
      <c r="K1345" s="2">
        <v>0</v>
      </c>
    </row>
    <row r="1346" spans="1:11" ht="15" customHeight="1" x14ac:dyDescent="0.35">
      <c r="A1346" s="160">
        <v>104488</v>
      </c>
      <c r="B1346" s="161" t="s">
        <v>3857</v>
      </c>
      <c r="C1346" s="160">
        <v>151634</v>
      </c>
      <c r="D1346" s="161" t="s">
        <v>186</v>
      </c>
      <c r="E1346" s="162" t="s">
        <v>6415</v>
      </c>
      <c r="F1346" s="161" t="s">
        <v>1558</v>
      </c>
      <c r="G1346" s="4" t="s">
        <v>174</v>
      </c>
      <c r="H1346" s="161" t="s">
        <v>1561</v>
      </c>
      <c r="I1346" s="12"/>
      <c r="J1346" s="13">
        <v>800311</v>
      </c>
      <c r="K1346" s="2">
        <v>0</v>
      </c>
    </row>
    <row r="1347" spans="1:11" ht="15" customHeight="1" x14ac:dyDescent="0.35">
      <c r="A1347" s="160">
        <v>104052</v>
      </c>
      <c r="B1347" s="161" t="s">
        <v>3855</v>
      </c>
      <c r="C1347" s="160">
        <v>151634</v>
      </c>
      <c r="D1347" s="161" t="s">
        <v>186</v>
      </c>
      <c r="E1347" s="162" t="s">
        <v>6415</v>
      </c>
      <c r="F1347" s="161" t="s">
        <v>1558</v>
      </c>
      <c r="G1347" s="4" t="s">
        <v>174</v>
      </c>
      <c r="H1347" s="161" t="s">
        <v>1561</v>
      </c>
      <c r="I1347" s="12"/>
      <c r="J1347" s="13">
        <v>800312</v>
      </c>
      <c r="K1347" s="2">
        <v>0</v>
      </c>
    </row>
    <row r="1348" spans="1:11" ht="15" customHeight="1" x14ac:dyDescent="0.35">
      <c r="A1348" s="160">
        <v>104860</v>
      </c>
      <c r="B1348" s="161" t="s">
        <v>3859</v>
      </c>
      <c r="C1348" s="160">
        <v>151634</v>
      </c>
      <c r="D1348" s="161" t="s">
        <v>186</v>
      </c>
      <c r="E1348" s="162" t="s">
        <v>6415</v>
      </c>
      <c r="F1348" s="161" t="s">
        <v>1558</v>
      </c>
      <c r="G1348" s="4" t="s">
        <v>174</v>
      </c>
      <c r="H1348" s="161" t="s">
        <v>1561</v>
      </c>
      <c r="I1348" s="12"/>
      <c r="J1348" s="13">
        <v>800314</v>
      </c>
      <c r="K1348" s="2">
        <v>0</v>
      </c>
    </row>
    <row r="1349" spans="1:11" ht="15" customHeight="1" x14ac:dyDescent="0.35">
      <c r="A1349" s="160">
        <v>104002</v>
      </c>
      <c r="B1349" s="161" t="s">
        <v>3853</v>
      </c>
      <c r="C1349" s="160">
        <v>151634</v>
      </c>
      <c r="D1349" s="161" t="s">
        <v>186</v>
      </c>
      <c r="E1349" s="162" t="s">
        <v>6415</v>
      </c>
      <c r="F1349" s="161" t="s">
        <v>1558</v>
      </c>
      <c r="G1349" s="4" t="s">
        <v>174</v>
      </c>
      <c r="H1349" s="161" t="s">
        <v>1561</v>
      </c>
      <c r="I1349" s="12"/>
      <c r="J1349" s="13">
        <v>800315</v>
      </c>
      <c r="K1349" s="2">
        <v>0</v>
      </c>
    </row>
    <row r="1350" spans="1:11" ht="15" customHeight="1" x14ac:dyDescent="0.35">
      <c r="A1350" s="160">
        <v>104156</v>
      </c>
      <c r="B1350" s="161" t="s">
        <v>3856</v>
      </c>
      <c r="C1350" s="160">
        <v>151634</v>
      </c>
      <c r="D1350" s="161" t="s">
        <v>186</v>
      </c>
      <c r="E1350" s="162" t="s">
        <v>6415</v>
      </c>
      <c r="F1350" s="161" t="s">
        <v>1558</v>
      </c>
      <c r="G1350" s="4" t="s">
        <v>174</v>
      </c>
      <c r="H1350" s="161" t="s">
        <v>1561</v>
      </c>
      <c r="I1350" s="12"/>
      <c r="J1350" s="13">
        <v>800317</v>
      </c>
      <c r="K1350" s="2">
        <v>420</v>
      </c>
    </row>
    <row r="1351" spans="1:11" ht="15" customHeight="1" x14ac:dyDescent="0.35">
      <c r="A1351" s="160">
        <v>104585</v>
      </c>
      <c r="B1351" s="161" t="s">
        <v>3858</v>
      </c>
      <c r="C1351" s="160">
        <v>151634</v>
      </c>
      <c r="D1351" s="161" t="s">
        <v>186</v>
      </c>
      <c r="E1351" s="162" t="s">
        <v>6415</v>
      </c>
      <c r="F1351" s="161" t="s">
        <v>1558</v>
      </c>
      <c r="G1351" s="4" t="s">
        <v>174</v>
      </c>
      <c r="H1351" s="161" t="s">
        <v>1561</v>
      </c>
      <c r="I1351" s="12"/>
      <c r="J1351" s="13">
        <v>800318</v>
      </c>
      <c r="K1351" s="2">
        <v>0</v>
      </c>
    </row>
    <row r="1352" spans="1:11" ht="15" customHeight="1" x14ac:dyDescent="0.35">
      <c r="A1352" s="160">
        <v>104040</v>
      </c>
      <c r="B1352" s="161" t="s">
        <v>3854</v>
      </c>
      <c r="C1352" s="160">
        <v>151634</v>
      </c>
      <c r="D1352" s="161" t="s">
        <v>186</v>
      </c>
      <c r="E1352" s="162" t="s">
        <v>6415</v>
      </c>
      <c r="F1352" s="161" t="s">
        <v>1558</v>
      </c>
      <c r="G1352" s="4" t="s">
        <v>174</v>
      </c>
      <c r="H1352" s="161" t="s">
        <v>1561</v>
      </c>
      <c r="I1352" s="12"/>
      <c r="J1352" s="13">
        <v>800319</v>
      </c>
      <c r="K1352" s="2">
        <v>0</v>
      </c>
    </row>
    <row r="1353" spans="1:11" ht="15" customHeight="1" x14ac:dyDescent="0.35">
      <c r="A1353" s="160">
        <v>104958</v>
      </c>
      <c r="B1353" s="161" t="s">
        <v>3860</v>
      </c>
      <c r="C1353" s="160">
        <v>151634</v>
      </c>
      <c r="D1353" s="161" t="s">
        <v>186</v>
      </c>
      <c r="E1353" s="162" t="s">
        <v>6415</v>
      </c>
      <c r="F1353" s="161" t="s">
        <v>1558</v>
      </c>
      <c r="G1353" s="4" t="s">
        <v>174</v>
      </c>
      <c r="H1353" s="161" t="s">
        <v>1561</v>
      </c>
      <c r="I1353" s="12"/>
      <c r="J1353" s="13">
        <v>800323</v>
      </c>
      <c r="K1353" s="2">
        <v>0</v>
      </c>
    </row>
    <row r="1354" spans="1:11" ht="15" customHeight="1" x14ac:dyDescent="0.35">
      <c r="A1354" s="160">
        <v>104548</v>
      </c>
      <c r="B1354" s="161" t="s">
        <v>188</v>
      </c>
      <c r="C1354" s="160">
        <v>151634</v>
      </c>
      <c r="D1354" s="161" t="s">
        <v>186</v>
      </c>
      <c r="E1354" s="162" t="s">
        <v>6415</v>
      </c>
      <c r="F1354" s="161" t="s">
        <v>1558</v>
      </c>
      <c r="G1354" s="4" t="s">
        <v>174</v>
      </c>
      <c r="H1354" s="161" t="s">
        <v>1561</v>
      </c>
      <c r="I1354" s="12"/>
      <c r="J1354" s="13">
        <v>800324</v>
      </c>
      <c r="K1354" s="2">
        <v>0</v>
      </c>
    </row>
    <row r="1355" spans="1:11" ht="15" customHeight="1" x14ac:dyDescent="0.35">
      <c r="A1355" s="160">
        <v>106244</v>
      </c>
      <c r="B1355" s="161" t="s">
        <v>3862</v>
      </c>
      <c r="C1355" s="160">
        <v>151646</v>
      </c>
      <c r="D1355" s="161" t="s">
        <v>182</v>
      </c>
      <c r="E1355" s="162" t="s">
        <v>6415</v>
      </c>
      <c r="F1355" s="161" t="s">
        <v>1558</v>
      </c>
      <c r="G1355" s="4" t="s">
        <v>174</v>
      </c>
      <c r="H1355" s="161" t="s">
        <v>1561</v>
      </c>
      <c r="I1355" s="12"/>
      <c r="J1355" s="13">
        <v>800326</v>
      </c>
      <c r="K1355" s="2">
        <v>0</v>
      </c>
    </row>
    <row r="1356" spans="1:11" ht="15" customHeight="1" x14ac:dyDescent="0.35">
      <c r="A1356" s="160">
        <v>106658</v>
      </c>
      <c r="B1356" s="161" t="s">
        <v>183</v>
      </c>
      <c r="C1356" s="160">
        <v>151646</v>
      </c>
      <c r="D1356" s="161" t="s">
        <v>182</v>
      </c>
      <c r="E1356" s="162" t="s">
        <v>6415</v>
      </c>
      <c r="F1356" s="161" t="s">
        <v>1558</v>
      </c>
      <c r="G1356" s="4" t="s">
        <v>174</v>
      </c>
      <c r="H1356" s="161" t="s">
        <v>1561</v>
      </c>
      <c r="I1356" s="12"/>
      <c r="J1356" s="13">
        <v>800327</v>
      </c>
      <c r="K1356" s="2">
        <v>0</v>
      </c>
    </row>
    <row r="1357" spans="1:11" ht="15" customHeight="1" x14ac:dyDescent="0.35">
      <c r="A1357" s="160">
        <v>106985</v>
      </c>
      <c r="B1357" s="161" t="s">
        <v>3865</v>
      </c>
      <c r="C1357" s="160">
        <v>151646</v>
      </c>
      <c r="D1357" s="161" t="s">
        <v>182</v>
      </c>
      <c r="E1357" s="162" t="s">
        <v>6415</v>
      </c>
      <c r="F1357" s="161" t="s">
        <v>1558</v>
      </c>
      <c r="G1357" s="4" t="s">
        <v>174</v>
      </c>
      <c r="H1357" s="161" t="s">
        <v>1561</v>
      </c>
      <c r="I1357" s="12"/>
      <c r="J1357" s="13">
        <v>800328</v>
      </c>
      <c r="K1357" s="2">
        <v>0</v>
      </c>
    </row>
    <row r="1358" spans="1:11" ht="15" customHeight="1" x14ac:dyDescent="0.35">
      <c r="A1358" s="160">
        <v>106969</v>
      </c>
      <c r="B1358" s="161" t="s">
        <v>3864</v>
      </c>
      <c r="C1358" s="160">
        <v>151646</v>
      </c>
      <c r="D1358" s="161" t="s">
        <v>182</v>
      </c>
      <c r="E1358" s="162" t="s">
        <v>6415</v>
      </c>
      <c r="F1358" s="161" t="s">
        <v>1558</v>
      </c>
      <c r="G1358" s="4" t="s">
        <v>174</v>
      </c>
      <c r="H1358" s="161" t="s">
        <v>1561</v>
      </c>
      <c r="I1358" s="12"/>
      <c r="J1358" s="13">
        <v>800330</v>
      </c>
      <c r="K1358" s="2">
        <v>0</v>
      </c>
    </row>
    <row r="1359" spans="1:11" ht="15" customHeight="1" x14ac:dyDescent="0.35">
      <c r="A1359" s="160">
        <v>106237</v>
      </c>
      <c r="B1359" s="161" t="s">
        <v>3861</v>
      </c>
      <c r="C1359" s="160">
        <v>151646</v>
      </c>
      <c r="D1359" s="161" t="s">
        <v>182</v>
      </c>
      <c r="E1359" s="162" t="s">
        <v>6415</v>
      </c>
      <c r="F1359" s="161" t="s">
        <v>1558</v>
      </c>
      <c r="G1359" s="4" t="s">
        <v>174</v>
      </c>
      <c r="H1359" s="161" t="s">
        <v>1561</v>
      </c>
      <c r="I1359" s="12"/>
      <c r="J1359" s="13">
        <v>800331</v>
      </c>
      <c r="K1359" s="2">
        <v>0</v>
      </c>
    </row>
    <row r="1360" spans="1:11" ht="15" customHeight="1" x14ac:dyDescent="0.35">
      <c r="A1360" s="160">
        <v>106917</v>
      </c>
      <c r="B1360" s="161" t="s">
        <v>3863</v>
      </c>
      <c r="C1360" s="160">
        <v>151646</v>
      </c>
      <c r="D1360" s="161" t="s">
        <v>182</v>
      </c>
      <c r="E1360" s="162" t="s">
        <v>6415</v>
      </c>
      <c r="F1360" s="161" t="s">
        <v>1558</v>
      </c>
      <c r="G1360" s="4" t="s">
        <v>174</v>
      </c>
      <c r="H1360" s="161" t="s">
        <v>1561</v>
      </c>
      <c r="I1360" s="12"/>
      <c r="J1360" s="13">
        <v>800332</v>
      </c>
      <c r="K1360" s="2">
        <v>0</v>
      </c>
    </row>
    <row r="1361" spans="1:11" ht="15" customHeight="1" x14ac:dyDescent="0.35">
      <c r="A1361" s="160">
        <v>113433</v>
      </c>
      <c r="B1361" s="161" t="s">
        <v>3868</v>
      </c>
      <c r="C1361" s="160">
        <v>151658</v>
      </c>
      <c r="D1361" s="161" t="s">
        <v>1578</v>
      </c>
      <c r="E1361" s="162" t="s">
        <v>6415</v>
      </c>
      <c r="F1361" s="161" t="s">
        <v>1558</v>
      </c>
      <c r="G1361" s="4" t="s">
        <v>174</v>
      </c>
      <c r="H1361" s="161" t="s">
        <v>1561</v>
      </c>
      <c r="I1361" s="12"/>
      <c r="J1361" s="13">
        <v>800334</v>
      </c>
      <c r="K1361" s="2">
        <v>0</v>
      </c>
    </row>
    <row r="1362" spans="1:11" ht="15" customHeight="1" x14ac:dyDescent="0.35">
      <c r="A1362" s="160">
        <v>113169</v>
      </c>
      <c r="B1362" s="161" t="s">
        <v>3866</v>
      </c>
      <c r="C1362" s="160">
        <v>151658</v>
      </c>
      <c r="D1362" s="161" t="s">
        <v>1578</v>
      </c>
      <c r="E1362" s="162" t="s">
        <v>6415</v>
      </c>
      <c r="F1362" s="161" t="s">
        <v>1558</v>
      </c>
      <c r="G1362" s="4" t="s">
        <v>174</v>
      </c>
      <c r="H1362" s="161" t="s">
        <v>1561</v>
      </c>
      <c r="I1362" s="12"/>
      <c r="J1362" s="13">
        <v>800335</v>
      </c>
      <c r="K1362" s="2">
        <v>0</v>
      </c>
    </row>
    <row r="1363" spans="1:11" ht="15" customHeight="1" x14ac:dyDescent="0.35">
      <c r="A1363" s="160">
        <v>113278</v>
      </c>
      <c r="B1363" s="161" t="s">
        <v>198</v>
      </c>
      <c r="C1363" s="160">
        <v>151658</v>
      </c>
      <c r="D1363" s="161" t="s">
        <v>1578</v>
      </c>
      <c r="E1363" s="162" t="s">
        <v>6415</v>
      </c>
      <c r="F1363" s="161" t="s">
        <v>1558</v>
      </c>
      <c r="G1363" s="4" t="s">
        <v>174</v>
      </c>
      <c r="H1363" s="161" t="s">
        <v>1561</v>
      </c>
      <c r="I1363" s="12"/>
      <c r="J1363" s="13">
        <v>800338</v>
      </c>
      <c r="K1363" s="2">
        <v>0</v>
      </c>
    </row>
    <row r="1364" spans="1:11" ht="15" customHeight="1" x14ac:dyDescent="0.35">
      <c r="A1364" s="160">
        <v>113515</v>
      </c>
      <c r="B1364" s="161" t="s">
        <v>3870</v>
      </c>
      <c r="C1364" s="160">
        <v>151658</v>
      </c>
      <c r="D1364" s="161" t="s">
        <v>1578</v>
      </c>
      <c r="E1364" s="162" t="s">
        <v>6415</v>
      </c>
      <c r="F1364" s="161" t="s">
        <v>1558</v>
      </c>
      <c r="G1364" s="4" t="s">
        <v>174</v>
      </c>
      <c r="H1364" s="161" t="s">
        <v>1561</v>
      </c>
      <c r="I1364" s="12"/>
      <c r="J1364" s="13">
        <v>800339</v>
      </c>
      <c r="K1364" s="2">
        <v>0</v>
      </c>
    </row>
    <row r="1365" spans="1:11" ht="15" customHeight="1" x14ac:dyDescent="0.35">
      <c r="A1365" s="160">
        <v>113503</v>
      </c>
      <c r="B1365" s="161" t="s">
        <v>3869</v>
      </c>
      <c r="C1365" s="160">
        <v>151658</v>
      </c>
      <c r="D1365" s="161" t="s">
        <v>1578</v>
      </c>
      <c r="E1365" s="162" t="s">
        <v>6415</v>
      </c>
      <c r="F1365" s="161" t="s">
        <v>1558</v>
      </c>
      <c r="G1365" s="4" t="s">
        <v>174</v>
      </c>
      <c r="H1365" s="161" t="s">
        <v>1561</v>
      </c>
      <c r="I1365" s="12"/>
      <c r="J1365" s="13">
        <v>800340</v>
      </c>
      <c r="K1365" s="2">
        <v>0</v>
      </c>
    </row>
    <row r="1366" spans="1:11" ht="15" customHeight="1" x14ac:dyDescent="0.35">
      <c r="A1366" s="160">
        <v>113429</v>
      </c>
      <c r="B1366" s="161" t="s">
        <v>3867</v>
      </c>
      <c r="C1366" s="160">
        <v>151658</v>
      </c>
      <c r="D1366" s="161" t="s">
        <v>1578</v>
      </c>
      <c r="E1366" s="162" t="s">
        <v>6415</v>
      </c>
      <c r="F1366" s="161" t="s">
        <v>1558</v>
      </c>
      <c r="G1366" s="4" t="s">
        <v>174</v>
      </c>
      <c r="H1366" s="161" t="s">
        <v>1561</v>
      </c>
      <c r="I1366" s="12"/>
      <c r="J1366" s="13">
        <v>800343</v>
      </c>
      <c r="K1366" s="2">
        <v>0</v>
      </c>
    </row>
    <row r="1367" spans="1:11" ht="15" customHeight="1" x14ac:dyDescent="0.35">
      <c r="A1367" s="160">
        <v>109233</v>
      </c>
      <c r="B1367" s="161" t="s">
        <v>3872</v>
      </c>
      <c r="C1367" s="160">
        <v>151660</v>
      </c>
      <c r="D1367" s="161" t="s">
        <v>1593</v>
      </c>
      <c r="E1367" s="162" t="s">
        <v>6415</v>
      </c>
      <c r="F1367" s="161" t="s">
        <v>1558</v>
      </c>
      <c r="G1367" s="4" t="s">
        <v>174</v>
      </c>
      <c r="H1367" s="161" t="s">
        <v>1561</v>
      </c>
      <c r="I1367" s="12"/>
      <c r="J1367" s="13">
        <v>800344</v>
      </c>
      <c r="K1367" s="2">
        <v>0</v>
      </c>
    </row>
    <row r="1368" spans="1:11" ht="15" customHeight="1" x14ac:dyDescent="0.35">
      <c r="A1368" s="160">
        <v>109869</v>
      </c>
      <c r="B1368" s="161" t="s">
        <v>3875</v>
      </c>
      <c r="C1368" s="160">
        <v>151660</v>
      </c>
      <c r="D1368" s="161" t="s">
        <v>1593</v>
      </c>
      <c r="E1368" s="162" t="s">
        <v>6415</v>
      </c>
      <c r="F1368" s="161" t="s">
        <v>1558</v>
      </c>
      <c r="G1368" s="4" t="s">
        <v>174</v>
      </c>
      <c r="H1368" s="161" t="s">
        <v>1561</v>
      </c>
      <c r="I1368" s="12"/>
      <c r="J1368" s="13">
        <v>800347</v>
      </c>
      <c r="K1368" s="2">
        <v>0</v>
      </c>
    </row>
    <row r="1369" spans="1:11" ht="15" customHeight="1" x14ac:dyDescent="0.35">
      <c r="A1369" s="160">
        <v>109284</v>
      </c>
      <c r="B1369" s="161" t="s">
        <v>3873</v>
      </c>
      <c r="C1369" s="160">
        <v>151660</v>
      </c>
      <c r="D1369" s="161" t="s">
        <v>1593</v>
      </c>
      <c r="E1369" s="162" t="s">
        <v>6415</v>
      </c>
      <c r="F1369" s="161" t="s">
        <v>1558</v>
      </c>
      <c r="G1369" s="4" t="s">
        <v>174</v>
      </c>
      <c r="H1369" s="161" t="s">
        <v>1561</v>
      </c>
      <c r="I1369" s="12"/>
      <c r="J1369" s="13">
        <v>800350</v>
      </c>
      <c r="K1369" s="2">
        <v>0</v>
      </c>
    </row>
    <row r="1370" spans="1:11" ht="15" customHeight="1" x14ac:dyDescent="0.35">
      <c r="A1370" s="160">
        <v>109004</v>
      </c>
      <c r="B1370" s="161" t="s">
        <v>3871</v>
      </c>
      <c r="C1370" s="160">
        <v>151660</v>
      </c>
      <c r="D1370" s="161" t="s">
        <v>1593</v>
      </c>
      <c r="E1370" s="162" t="s">
        <v>6415</v>
      </c>
      <c r="F1370" s="161" t="s">
        <v>1558</v>
      </c>
      <c r="G1370" s="4" t="s">
        <v>174</v>
      </c>
      <c r="H1370" s="161" t="s">
        <v>1561</v>
      </c>
      <c r="I1370" s="12"/>
      <c r="J1370" s="13">
        <v>800352</v>
      </c>
      <c r="K1370" s="2">
        <v>0</v>
      </c>
    </row>
    <row r="1371" spans="1:11" ht="15" customHeight="1" x14ac:dyDescent="0.35">
      <c r="A1371" s="160">
        <v>109484</v>
      </c>
      <c r="B1371" s="161" t="s">
        <v>3874</v>
      </c>
      <c r="C1371" s="160">
        <v>151660</v>
      </c>
      <c r="D1371" s="161" t="s">
        <v>1593</v>
      </c>
      <c r="E1371" s="162" t="s">
        <v>6415</v>
      </c>
      <c r="F1371" s="161" t="s">
        <v>1558</v>
      </c>
      <c r="G1371" s="4" t="s">
        <v>174</v>
      </c>
      <c r="H1371" s="161" t="s">
        <v>1561</v>
      </c>
      <c r="I1371" s="12"/>
      <c r="J1371" s="13">
        <v>800353</v>
      </c>
      <c r="K1371" s="2">
        <v>0</v>
      </c>
    </row>
    <row r="1372" spans="1:11" ht="15" customHeight="1" x14ac:dyDescent="0.35">
      <c r="A1372" s="160">
        <v>109630</v>
      </c>
      <c r="B1372" s="161" t="s">
        <v>190</v>
      </c>
      <c r="C1372" s="160">
        <v>151660</v>
      </c>
      <c r="D1372" s="161" t="s">
        <v>1593</v>
      </c>
      <c r="E1372" s="162" t="s">
        <v>6415</v>
      </c>
      <c r="F1372" s="161" t="s">
        <v>1558</v>
      </c>
      <c r="G1372" s="4" t="s">
        <v>174</v>
      </c>
      <c r="H1372" s="161" t="s">
        <v>1561</v>
      </c>
      <c r="I1372" s="12"/>
      <c r="J1372" s="13">
        <v>800354</v>
      </c>
      <c r="K1372" s="2">
        <v>0</v>
      </c>
    </row>
    <row r="1373" spans="1:11" ht="15" customHeight="1" x14ac:dyDescent="0.35">
      <c r="A1373" s="160">
        <v>109357</v>
      </c>
      <c r="B1373" s="161" t="s">
        <v>191</v>
      </c>
      <c r="C1373" s="160">
        <v>151660</v>
      </c>
      <c r="D1373" s="161" t="s">
        <v>1593</v>
      </c>
      <c r="E1373" s="162" t="s">
        <v>6415</v>
      </c>
      <c r="F1373" s="161" t="s">
        <v>1558</v>
      </c>
      <c r="G1373" s="4" t="s">
        <v>174</v>
      </c>
      <c r="H1373" s="161" t="s">
        <v>1561</v>
      </c>
      <c r="I1373" s="12"/>
      <c r="J1373" s="13">
        <v>800355</v>
      </c>
      <c r="K1373" s="2">
        <v>298</v>
      </c>
    </row>
    <row r="1374" spans="1:11" ht="15" customHeight="1" x14ac:dyDescent="0.35">
      <c r="A1374" s="160">
        <v>109955</v>
      </c>
      <c r="B1374" s="161" t="s">
        <v>3884</v>
      </c>
      <c r="C1374" s="160">
        <v>151671</v>
      </c>
      <c r="D1374" s="161" t="s">
        <v>1594</v>
      </c>
      <c r="E1374" s="162" t="s">
        <v>6415</v>
      </c>
      <c r="F1374" s="161" t="s">
        <v>1558</v>
      </c>
      <c r="G1374" s="4" t="s">
        <v>174</v>
      </c>
      <c r="H1374" s="161" t="s">
        <v>1561</v>
      </c>
      <c r="I1374" s="12"/>
      <c r="J1374" s="13">
        <v>800357</v>
      </c>
      <c r="K1374" s="2">
        <v>752</v>
      </c>
    </row>
    <row r="1375" spans="1:11" ht="15" customHeight="1" x14ac:dyDescent="0.35">
      <c r="A1375" s="160">
        <v>109003</v>
      </c>
      <c r="B1375" s="161" t="s">
        <v>3877</v>
      </c>
      <c r="C1375" s="160">
        <v>151671</v>
      </c>
      <c r="D1375" s="161" t="s">
        <v>1594</v>
      </c>
      <c r="E1375" s="162" t="s">
        <v>6415</v>
      </c>
      <c r="F1375" s="161" t="s">
        <v>1558</v>
      </c>
      <c r="G1375" s="4" t="s">
        <v>174</v>
      </c>
      <c r="H1375" s="161" t="s">
        <v>1561</v>
      </c>
      <c r="I1375" s="12"/>
      <c r="J1375" s="13">
        <v>800358</v>
      </c>
      <c r="K1375" s="2">
        <v>236</v>
      </c>
    </row>
    <row r="1376" spans="1:11" ht="15" customHeight="1" x14ac:dyDescent="0.35">
      <c r="A1376" s="160">
        <v>109578</v>
      </c>
      <c r="B1376" s="161" t="s">
        <v>3882</v>
      </c>
      <c r="C1376" s="160">
        <v>151671</v>
      </c>
      <c r="D1376" s="161" t="s">
        <v>1594</v>
      </c>
      <c r="E1376" s="162" t="s">
        <v>6415</v>
      </c>
      <c r="F1376" s="161" t="s">
        <v>1558</v>
      </c>
      <c r="G1376" s="4" t="s">
        <v>174</v>
      </c>
      <c r="H1376" s="161" t="s">
        <v>1561</v>
      </c>
      <c r="I1376" s="12"/>
      <c r="J1376" s="13">
        <v>800360</v>
      </c>
      <c r="K1376" s="2">
        <v>0</v>
      </c>
    </row>
    <row r="1377" spans="1:11" ht="15" customHeight="1" x14ac:dyDescent="0.35">
      <c r="A1377" s="160">
        <v>109082</v>
      </c>
      <c r="B1377" s="161" t="s">
        <v>3878</v>
      </c>
      <c r="C1377" s="160">
        <v>151671</v>
      </c>
      <c r="D1377" s="161" t="s">
        <v>1594</v>
      </c>
      <c r="E1377" s="162" t="s">
        <v>6415</v>
      </c>
      <c r="F1377" s="161" t="s">
        <v>1558</v>
      </c>
      <c r="G1377" s="4" t="s">
        <v>174</v>
      </c>
      <c r="H1377" s="161" t="s">
        <v>1561</v>
      </c>
      <c r="I1377" s="12"/>
      <c r="J1377" s="13">
        <v>800361</v>
      </c>
      <c r="K1377" s="2">
        <v>0</v>
      </c>
    </row>
    <row r="1378" spans="1:11" ht="15" customHeight="1" x14ac:dyDescent="0.35">
      <c r="A1378" s="160">
        <v>109001</v>
      </c>
      <c r="B1378" s="161" t="s">
        <v>3876</v>
      </c>
      <c r="C1378" s="160">
        <v>151671</v>
      </c>
      <c r="D1378" s="161" t="s">
        <v>1594</v>
      </c>
      <c r="E1378" s="162" t="s">
        <v>6415</v>
      </c>
      <c r="F1378" s="161" t="s">
        <v>1558</v>
      </c>
      <c r="G1378" s="4" t="s">
        <v>174</v>
      </c>
      <c r="H1378" s="161" t="s">
        <v>1561</v>
      </c>
      <c r="I1378" s="12"/>
      <c r="J1378" s="13">
        <v>800362</v>
      </c>
      <c r="K1378" s="2">
        <v>0</v>
      </c>
    </row>
    <row r="1379" spans="1:11" ht="15" customHeight="1" x14ac:dyDescent="0.35">
      <c r="A1379" s="160">
        <v>109487</v>
      </c>
      <c r="B1379" s="161" t="s">
        <v>3881</v>
      </c>
      <c r="C1379" s="160">
        <v>151671</v>
      </c>
      <c r="D1379" s="161" t="s">
        <v>1594</v>
      </c>
      <c r="E1379" s="162" t="s">
        <v>6415</v>
      </c>
      <c r="F1379" s="161" t="s">
        <v>1558</v>
      </c>
      <c r="G1379" s="4" t="s">
        <v>174</v>
      </c>
      <c r="H1379" s="161" t="s">
        <v>1561</v>
      </c>
      <c r="I1379" s="12"/>
      <c r="J1379" s="13">
        <v>800363</v>
      </c>
      <c r="K1379" s="2">
        <v>0</v>
      </c>
    </row>
    <row r="1380" spans="1:11" ht="15" customHeight="1" x14ac:dyDescent="0.35">
      <c r="A1380" s="160">
        <v>109258</v>
      </c>
      <c r="B1380" s="161" t="s">
        <v>3880</v>
      </c>
      <c r="C1380" s="160">
        <v>151671</v>
      </c>
      <c r="D1380" s="161" t="s">
        <v>1594</v>
      </c>
      <c r="E1380" s="162" t="s">
        <v>6415</v>
      </c>
      <c r="F1380" s="161" t="s">
        <v>1558</v>
      </c>
      <c r="G1380" s="4" t="s">
        <v>174</v>
      </c>
      <c r="H1380" s="161" t="s">
        <v>1561</v>
      </c>
      <c r="I1380" s="12"/>
      <c r="J1380" s="13">
        <v>800369</v>
      </c>
      <c r="K1380" s="2">
        <v>47</v>
      </c>
    </row>
    <row r="1381" spans="1:11" ht="15" customHeight="1" x14ac:dyDescent="0.35">
      <c r="A1381" s="160">
        <v>109663</v>
      </c>
      <c r="B1381" s="161" t="s">
        <v>207</v>
      </c>
      <c r="C1381" s="160">
        <v>151671</v>
      </c>
      <c r="D1381" s="161" t="s">
        <v>1594</v>
      </c>
      <c r="E1381" s="162" t="s">
        <v>6415</v>
      </c>
      <c r="F1381" s="161" t="s">
        <v>1558</v>
      </c>
      <c r="G1381" s="4" t="s">
        <v>174</v>
      </c>
      <c r="H1381" s="161" t="s">
        <v>1561</v>
      </c>
      <c r="I1381" s="12"/>
      <c r="J1381" s="13">
        <v>800370</v>
      </c>
      <c r="K1381" s="2">
        <v>0</v>
      </c>
    </row>
    <row r="1382" spans="1:11" ht="15" customHeight="1" x14ac:dyDescent="0.35">
      <c r="A1382" s="160">
        <v>109240</v>
      </c>
      <c r="B1382" s="161" t="s">
        <v>3879</v>
      </c>
      <c r="C1382" s="160">
        <v>151671</v>
      </c>
      <c r="D1382" s="161" t="s">
        <v>1594</v>
      </c>
      <c r="E1382" s="162" t="s">
        <v>6415</v>
      </c>
      <c r="F1382" s="161" t="s">
        <v>1558</v>
      </c>
      <c r="G1382" s="4" t="s">
        <v>174</v>
      </c>
      <c r="H1382" s="161" t="s">
        <v>1561</v>
      </c>
      <c r="I1382" s="12"/>
      <c r="J1382" s="13">
        <v>800371</v>
      </c>
      <c r="K1382" s="2">
        <v>0</v>
      </c>
    </row>
    <row r="1383" spans="1:11" ht="15" customHeight="1" x14ac:dyDescent="0.35">
      <c r="A1383" s="160">
        <v>109641</v>
      </c>
      <c r="B1383" s="161" t="s">
        <v>3883</v>
      </c>
      <c r="C1383" s="160">
        <v>151671</v>
      </c>
      <c r="D1383" s="161" t="s">
        <v>1594</v>
      </c>
      <c r="E1383" s="162" t="s">
        <v>6415</v>
      </c>
      <c r="F1383" s="161" t="s">
        <v>1558</v>
      </c>
      <c r="G1383" s="4" t="s">
        <v>174</v>
      </c>
      <c r="H1383" s="161" t="s">
        <v>1561</v>
      </c>
      <c r="I1383" s="12"/>
      <c r="J1383" s="13">
        <v>800372</v>
      </c>
      <c r="K1383" s="2">
        <v>0</v>
      </c>
    </row>
    <row r="1384" spans="1:11" ht="15" customHeight="1" x14ac:dyDescent="0.35">
      <c r="A1384" s="160">
        <v>116123</v>
      </c>
      <c r="B1384" s="161" t="s">
        <v>3885</v>
      </c>
      <c r="C1384" s="160">
        <v>151683</v>
      </c>
      <c r="D1384" s="161" t="s">
        <v>1597</v>
      </c>
      <c r="E1384" s="162" t="s">
        <v>6415</v>
      </c>
      <c r="F1384" s="161" t="s">
        <v>1558</v>
      </c>
      <c r="G1384" s="4" t="s">
        <v>174</v>
      </c>
      <c r="H1384" s="161" t="s">
        <v>1561</v>
      </c>
      <c r="I1384" s="12"/>
      <c r="J1384" s="13">
        <v>800373</v>
      </c>
      <c r="K1384" s="2">
        <v>0</v>
      </c>
    </row>
    <row r="1385" spans="1:11" ht="15" customHeight="1" x14ac:dyDescent="0.35">
      <c r="A1385" s="160">
        <v>116290</v>
      </c>
      <c r="B1385" s="161" t="s">
        <v>3887</v>
      </c>
      <c r="C1385" s="160">
        <v>151683</v>
      </c>
      <c r="D1385" s="161" t="s">
        <v>1597</v>
      </c>
      <c r="E1385" s="162" t="s">
        <v>6415</v>
      </c>
      <c r="F1385" s="161" t="s">
        <v>1558</v>
      </c>
      <c r="G1385" s="4" t="s">
        <v>174</v>
      </c>
      <c r="H1385" s="161" t="s">
        <v>1561</v>
      </c>
      <c r="I1385" s="12"/>
      <c r="J1385" s="13">
        <v>800376</v>
      </c>
      <c r="K1385" s="2">
        <v>0</v>
      </c>
    </row>
    <row r="1386" spans="1:11" ht="15" customHeight="1" x14ac:dyDescent="0.35">
      <c r="A1386" s="160">
        <v>116392</v>
      </c>
      <c r="B1386" s="161" t="s">
        <v>3889</v>
      </c>
      <c r="C1386" s="160">
        <v>151683</v>
      </c>
      <c r="D1386" s="161" t="s">
        <v>1597</v>
      </c>
      <c r="E1386" s="162" t="s">
        <v>6415</v>
      </c>
      <c r="F1386" s="161" t="s">
        <v>1558</v>
      </c>
      <c r="G1386" s="4" t="s">
        <v>174</v>
      </c>
      <c r="H1386" s="161" t="s">
        <v>1561</v>
      </c>
      <c r="I1386" s="12"/>
      <c r="J1386" s="13">
        <v>800377</v>
      </c>
      <c r="K1386" s="2">
        <v>0</v>
      </c>
    </row>
    <row r="1387" spans="1:11" ht="15" customHeight="1" x14ac:dyDescent="0.35">
      <c r="A1387" s="160">
        <v>116353</v>
      </c>
      <c r="B1387" s="161" t="s">
        <v>3888</v>
      </c>
      <c r="C1387" s="160">
        <v>151683</v>
      </c>
      <c r="D1387" s="161" t="s">
        <v>1597</v>
      </c>
      <c r="E1387" s="162" t="s">
        <v>6415</v>
      </c>
      <c r="F1387" s="161" t="s">
        <v>1558</v>
      </c>
      <c r="G1387" s="4" t="s">
        <v>174</v>
      </c>
      <c r="H1387" s="161" t="s">
        <v>1561</v>
      </c>
      <c r="I1387" s="12"/>
      <c r="J1387" s="13">
        <v>800379</v>
      </c>
      <c r="K1387" s="2">
        <v>0</v>
      </c>
    </row>
    <row r="1388" spans="1:11" ht="15" customHeight="1" x14ac:dyDescent="0.35">
      <c r="A1388" s="160">
        <v>116250</v>
      </c>
      <c r="B1388" s="161" t="s">
        <v>3886</v>
      </c>
      <c r="C1388" s="160">
        <v>151683</v>
      </c>
      <c r="D1388" s="161" t="s">
        <v>1597</v>
      </c>
      <c r="E1388" s="162" t="s">
        <v>6415</v>
      </c>
      <c r="F1388" s="161" t="s">
        <v>1558</v>
      </c>
      <c r="G1388" s="4" t="s">
        <v>174</v>
      </c>
      <c r="H1388" s="161" t="s">
        <v>1561</v>
      </c>
      <c r="I1388" s="12"/>
      <c r="J1388" s="13">
        <v>800380</v>
      </c>
      <c r="K1388" s="2">
        <v>0</v>
      </c>
    </row>
    <row r="1389" spans="1:11" ht="15" customHeight="1" x14ac:dyDescent="0.35">
      <c r="A1389" s="160">
        <v>116386</v>
      </c>
      <c r="B1389" s="161" t="s">
        <v>205</v>
      </c>
      <c r="C1389" s="160">
        <v>151683</v>
      </c>
      <c r="D1389" s="161" t="s">
        <v>1597</v>
      </c>
      <c r="E1389" s="162" t="s">
        <v>6415</v>
      </c>
      <c r="F1389" s="161" t="s">
        <v>1558</v>
      </c>
      <c r="G1389" s="4" t="s">
        <v>174</v>
      </c>
      <c r="H1389" s="161" t="s">
        <v>1561</v>
      </c>
      <c r="I1389" s="12"/>
      <c r="J1389" s="13">
        <v>800382</v>
      </c>
      <c r="K1389" s="2">
        <v>0</v>
      </c>
    </row>
    <row r="1390" spans="1:11" ht="15" customHeight="1" x14ac:dyDescent="0.35">
      <c r="A1390" s="160">
        <v>116286</v>
      </c>
      <c r="B1390" s="161" t="s">
        <v>206</v>
      </c>
      <c r="C1390" s="160">
        <v>151683</v>
      </c>
      <c r="D1390" s="161" t="s">
        <v>1597</v>
      </c>
      <c r="E1390" s="162" t="s">
        <v>6415</v>
      </c>
      <c r="F1390" s="161" t="s">
        <v>1558</v>
      </c>
      <c r="G1390" s="4" t="s">
        <v>174</v>
      </c>
      <c r="H1390" s="161" t="s">
        <v>1561</v>
      </c>
      <c r="I1390" s="12"/>
      <c r="J1390" s="13">
        <v>800385</v>
      </c>
      <c r="K1390" s="2">
        <v>0</v>
      </c>
    </row>
    <row r="1391" spans="1:11" ht="15" customHeight="1" x14ac:dyDescent="0.35">
      <c r="A1391" s="160">
        <v>119542</v>
      </c>
      <c r="B1391" s="161" t="s">
        <v>177</v>
      </c>
      <c r="C1391" s="160">
        <v>151701</v>
      </c>
      <c r="D1391" s="161" t="s">
        <v>1599</v>
      </c>
      <c r="E1391" s="162" t="s">
        <v>6415</v>
      </c>
      <c r="F1391" s="161" t="s">
        <v>1558</v>
      </c>
      <c r="G1391" s="4" t="s">
        <v>174</v>
      </c>
      <c r="H1391" s="161" t="s">
        <v>1561</v>
      </c>
      <c r="I1391" s="12"/>
      <c r="J1391" s="13">
        <v>800386</v>
      </c>
      <c r="K1391" s="2">
        <v>0</v>
      </c>
    </row>
    <row r="1392" spans="1:11" ht="15" customHeight="1" x14ac:dyDescent="0.35">
      <c r="A1392" s="160">
        <v>119185</v>
      </c>
      <c r="B1392" s="161" t="s">
        <v>3892</v>
      </c>
      <c r="C1392" s="160">
        <v>151701</v>
      </c>
      <c r="D1392" s="161" t="s">
        <v>1599</v>
      </c>
      <c r="E1392" s="162" t="s">
        <v>6415</v>
      </c>
      <c r="F1392" s="161" t="s">
        <v>1558</v>
      </c>
      <c r="G1392" s="4" t="s">
        <v>174</v>
      </c>
      <c r="H1392" s="161" t="s">
        <v>1561</v>
      </c>
      <c r="I1392" s="12"/>
      <c r="J1392" s="13">
        <v>800387</v>
      </c>
      <c r="K1392" s="2">
        <v>0</v>
      </c>
    </row>
    <row r="1393" spans="1:11" ht="15" customHeight="1" x14ac:dyDescent="0.35">
      <c r="A1393" s="160">
        <v>119001</v>
      </c>
      <c r="B1393" s="161" t="s">
        <v>3890</v>
      </c>
      <c r="C1393" s="160">
        <v>151701</v>
      </c>
      <c r="D1393" s="161" t="s">
        <v>1599</v>
      </c>
      <c r="E1393" s="162" t="s">
        <v>6415</v>
      </c>
      <c r="F1393" s="161" t="s">
        <v>1558</v>
      </c>
      <c r="G1393" s="4" t="s">
        <v>174</v>
      </c>
      <c r="H1393" s="161" t="s">
        <v>1561</v>
      </c>
      <c r="I1393" s="12"/>
      <c r="J1393" s="13">
        <v>800388</v>
      </c>
      <c r="K1393" s="2">
        <v>0</v>
      </c>
    </row>
    <row r="1394" spans="1:11" ht="15" customHeight="1" x14ac:dyDescent="0.35">
      <c r="A1394" s="160">
        <v>119383</v>
      </c>
      <c r="B1394" s="161" t="s">
        <v>3893</v>
      </c>
      <c r="C1394" s="160">
        <v>151701</v>
      </c>
      <c r="D1394" s="161" t="s">
        <v>1599</v>
      </c>
      <c r="E1394" s="162" t="s">
        <v>6415</v>
      </c>
      <c r="F1394" s="161" t="s">
        <v>1558</v>
      </c>
      <c r="G1394" s="4" t="s">
        <v>174</v>
      </c>
      <c r="H1394" s="161" t="s">
        <v>1561</v>
      </c>
      <c r="I1394" s="12"/>
      <c r="J1394" s="13">
        <v>800389</v>
      </c>
      <c r="K1394" s="2">
        <v>1162</v>
      </c>
    </row>
    <row r="1395" spans="1:11" ht="15" customHeight="1" x14ac:dyDescent="0.35">
      <c r="A1395" s="160">
        <v>119719</v>
      </c>
      <c r="B1395" s="161" t="s">
        <v>3895</v>
      </c>
      <c r="C1395" s="160">
        <v>151701</v>
      </c>
      <c r="D1395" s="161" t="s">
        <v>1599</v>
      </c>
      <c r="E1395" s="162" t="s">
        <v>6415</v>
      </c>
      <c r="F1395" s="161" t="s">
        <v>1558</v>
      </c>
      <c r="G1395" s="4" t="s">
        <v>174</v>
      </c>
      <c r="H1395" s="161" t="s">
        <v>1561</v>
      </c>
      <c r="I1395" s="12"/>
      <c r="J1395" s="13">
        <v>800391</v>
      </c>
      <c r="K1395" s="2">
        <v>0</v>
      </c>
    </row>
    <row r="1396" spans="1:11" ht="15" customHeight="1" x14ac:dyDescent="0.35">
      <c r="A1396" s="160">
        <v>119873</v>
      </c>
      <c r="B1396" s="161" t="s">
        <v>3897</v>
      </c>
      <c r="C1396" s="160">
        <v>151701</v>
      </c>
      <c r="D1396" s="161" t="s">
        <v>1599</v>
      </c>
      <c r="E1396" s="162" t="s">
        <v>6415</v>
      </c>
      <c r="F1396" s="161" t="s">
        <v>1558</v>
      </c>
      <c r="G1396" s="4" t="s">
        <v>174</v>
      </c>
      <c r="H1396" s="161" t="s">
        <v>1561</v>
      </c>
      <c r="I1396" s="12"/>
      <c r="J1396" s="13">
        <v>800393</v>
      </c>
      <c r="K1396" s="2">
        <v>0</v>
      </c>
    </row>
    <row r="1397" spans="1:11" ht="15" customHeight="1" x14ac:dyDescent="0.35">
      <c r="A1397" s="160">
        <v>119507</v>
      </c>
      <c r="B1397" s="161" t="s">
        <v>3894</v>
      </c>
      <c r="C1397" s="160">
        <v>151701</v>
      </c>
      <c r="D1397" s="161" t="s">
        <v>1599</v>
      </c>
      <c r="E1397" s="162" t="s">
        <v>6415</v>
      </c>
      <c r="F1397" s="161" t="s">
        <v>1558</v>
      </c>
      <c r="G1397" s="4" t="s">
        <v>174</v>
      </c>
      <c r="H1397" s="161" t="s">
        <v>1561</v>
      </c>
      <c r="I1397" s="12"/>
      <c r="J1397" s="13">
        <v>800394</v>
      </c>
      <c r="K1397" s="2">
        <v>0</v>
      </c>
    </row>
    <row r="1398" spans="1:11" ht="15" customHeight="1" x14ac:dyDescent="0.35">
      <c r="A1398" s="160">
        <v>119917</v>
      </c>
      <c r="B1398" s="161" t="s">
        <v>3899</v>
      </c>
      <c r="C1398" s="160">
        <v>151701</v>
      </c>
      <c r="D1398" s="161" t="s">
        <v>1599</v>
      </c>
      <c r="E1398" s="162" t="s">
        <v>6415</v>
      </c>
      <c r="F1398" s="161" t="s">
        <v>1558</v>
      </c>
      <c r="G1398" s="4" t="s">
        <v>174</v>
      </c>
      <c r="H1398" s="161" t="s">
        <v>1561</v>
      </c>
      <c r="I1398" s="12"/>
      <c r="J1398" s="13">
        <v>800395</v>
      </c>
      <c r="K1398" s="2">
        <v>0</v>
      </c>
    </row>
    <row r="1399" spans="1:11" ht="15" customHeight="1" x14ac:dyDescent="0.35">
      <c r="A1399" s="160">
        <v>119798</v>
      </c>
      <c r="B1399" s="161" t="s">
        <v>3896</v>
      </c>
      <c r="C1399" s="160">
        <v>151701</v>
      </c>
      <c r="D1399" s="161" t="s">
        <v>1599</v>
      </c>
      <c r="E1399" s="162" t="s">
        <v>6415</v>
      </c>
      <c r="F1399" s="161" t="s">
        <v>1558</v>
      </c>
      <c r="G1399" s="4" t="s">
        <v>174</v>
      </c>
      <c r="H1399" s="161" t="s">
        <v>1561</v>
      </c>
      <c r="I1399" s="12"/>
      <c r="J1399" s="13">
        <v>800397</v>
      </c>
      <c r="K1399" s="2">
        <v>0</v>
      </c>
    </row>
    <row r="1400" spans="1:11" ht="15" customHeight="1" x14ac:dyDescent="0.35">
      <c r="A1400" s="160">
        <v>119002</v>
      </c>
      <c r="B1400" s="161" t="s">
        <v>3891</v>
      </c>
      <c r="C1400" s="160">
        <v>151701</v>
      </c>
      <c r="D1400" s="161" t="s">
        <v>1599</v>
      </c>
      <c r="E1400" s="162" t="s">
        <v>6415</v>
      </c>
      <c r="F1400" s="161" t="s">
        <v>1558</v>
      </c>
      <c r="G1400" s="4" t="s">
        <v>174</v>
      </c>
      <c r="H1400" s="161" t="s">
        <v>1561</v>
      </c>
      <c r="I1400" s="12"/>
      <c r="J1400" s="13">
        <v>800398</v>
      </c>
      <c r="K1400" s="2">
        <v>0</v>
      </c>
    </row>
    <row r="1401" spans="1:11" ht="15" customHeight="1" x14ac:dyDescent="0.35">
      <c r="A1401" s="160">
        <v>119684</v>
      </c>
      <c r="B1401" s="161" t="s">
        <v>178</v>
      </c>
      <c r="C1401" s="160">
        <v>151701</v>
      </c>
      <c r="D1401" s="161" t="s">
        <v>1599</v>
      </c>
      <c r="E1401" s="162" t="s">
        <v>6415</v>
      </c>
      <c r="F1401" s="161" t="s">
        <v>1558</v>
      </c>
      <c r="G1401" s="4" t="s">
        <v>174</v>
      </c>
      <c r="H1401" s="161" t="s">
        <v>1561</v>
      </c>
      <c r="I1401" s="12"/>
      <c r="J1401" s="13">
        <v>800400</v>
      </c>
      <c r="K1401" s="2">
        <v>0</v>
      </c>
    </row>
    <row r="1402" spans="1:11" ht="15" customHeight="1" x14ac:dyDescent="0.35">
      <c r="A1402" s="160">
        <v>119885</v>
      </c>
      <c r="B1402" s="161" t="s">
        <v>3898</v>
      </c>
      <c r="C1402" s="160">
        <v>151701</v>
      </c>
      <c r="D1402" s="161" t="s">
        <v>1599</v>
      </c>
      <c r="E1402" s="162" t="s">
        <v>6415</v>
      </c>
      <c r="F1402" s="161" t="s">
        <v>1558</v>
      </c>
      <c r="G1402" s="4" t="s">
        <v>174</v>
      </c>
      <c r="H1402" s="161" t="s">
        <v>1561</v>
      </c>
      <c r="I1402" s="12"/>
      <c r="J1402" s="13">
        <v>800401</v>
      </c>
      <c r="K1402" s="2">
        <v>0</v>
      </c>
    </row>
    <row r="1403" spans="1:11" ht="15" customHeight="1" x14ac:dyDescent="0.35">
      <c r="A1403" s="160">
        <v>303968</v>
      </c>
      <c r="B1403" s="161" t="s">
        <v>3904</v>
      </c>
      <c r="C1403" s="160">
        <v>151713</v>
      </c>
      <c r="D1403" s="161" t="s">
        <v>121</v>
      </c>
      <c r="E1403" s="162" t="s">
        <v>6415</v>
      </c>
      <c r="F1403" s="161" t="s">
        <v>1558</v>
      </c>
      <c r="G1403" s="161" t="s">
        <v>14</v>
      </c>
      <c r="H1403" s="161" t="s">
        <v>1561</v>
      </c>
      <c r="I1403" s="12"/>
      <c r="J1403" s="13">
        <v>800402</v>
      </c>
      <c r="K1403" s="2">
        <v>0</v>
      </c>
    </row>
    <row r="1404" spans="1:11" ht="15" customHeight="1" x14ac:dyDescent="0.35">
      <c r="A1404" s="160">
        <v>303202</v>
      </c>
      <c r="B1404" s="161" t="s">
        <v>3901</v>
      </c>
      <c r="C1404" s="160">
        <v>151713</v>
      </c>
      <c r="D1404" s="161" t="s">
        <v>121</v>
      </c>
      <c r="E1404" s="162" t="s">
        <v>6415</v>
      </c>
      <c r="F1404" s="161" t="s">
        <v>1558</v>
      </c>
      <c r="G1404" s="161" t="s">
        <v>14</v>
      </c>
      <c r="H1404" s="161" t="s">
        <v>1561</v>
      </c>
      <c r="I1404" s="12"/>
      <c r="J1404" s="13">
        <v>800405</v>
      </c>
      <c r="K1404" s="2">
        <v>0</v>
      </c>
    </row>
    <row r="1405" spans="1:11" ht="15" customHeight="1" x14ac:dyDescent="0.35">
      <c r="A1405" s="160">
        <v>303142</v>
      </c>
      <c r="B1405" s="161" t="s">
        <v>3900</v>
      </c>
      <c r="C1405" s="160">
        <v>151713</v>
      </c>
      <c r="D1405" s="161" t="s">
        <v>121</v>
      </c>
      <c r="E1405" s="162" t="s">
        <v>6415</v>
      </c>
      <c r="F1405" s="161" t="s">
        <v>1558</v>
      </c>
      <c r="G1405" s="161" t="s">
        <v>14</v>
      </c>
      <c r="H1405" s="161" t="s">
        <v>1561</v>
      </c>
      <c r="I1405" s="12"/>
      <c r="J1405" s="13">
        <v>800411</v>
      </c>
      <c r="K1405" s="2">
        <v>0</v>
      </c>
    </row>
    <row r="1406" spans="1:11" ht="15" customHeight="1" x14ac:dyDescent="0.35">
      <c r="A1406" s="160">
        <v>303817</v>
      </c>
      <c r="B1406" s="161" t="s">
        <v>122</v>
      </c>
      <c r="C1406" s="160">
        <v>151713</v>
      </c>
      <c r="D1406" s="161" t="s">
        <v>121</v>
      </c>
      <c r="E1406" s="162" t="s">
        <v>6415</v>
      </c>
      <c r="F1406" s="161" t="s">
        <v>1558</v>
      </c>
      <c r="G1406" s="161" t="s">
        <v>14</v>
      </c>
      <c r="H1406" s="161" t="s">
        <v>1561</v>
      </c>
      <c r="I1406" s="12"/>
      <c r="J1406" s="13">
        <v>800412</v>
      </c>
      <c r="K1406" s="2">
        <v>0</v>
      </c>
    </row>
    <row r="1407" spans="1:11" ht="15" customHeight="1" x14ac:dyDescent="0.35">
      <c r="A1407" s="160">
        <v>303659</v>
      </c>
      <c r="B1407" s="161" t="s">
        <v>3903</v>
      </c>
      <c r="C1407" s="160">
        <v>151713</v>
      </c>
      <c r="D1407" s="161" t="s">
        <v>121</v>
      </c>
      <c r="E1407" s="162" t="s">
        <v>6415</v>
      </c>
      <c r="F1407" s="161" t="s">
        <v>1558</v>
      </c>
      <c r="G1407" s="161" t="s">
        <v>14</v>
      </c>
      <c r="H1407" s="161" t="s">
        <v>1561</v>
      </c>
      <c r="I1407" s="12"/>
      <c r="J1407" s="13">
        <v>800415</v>
      </c>
      <c r="K1407" s="2">
        <v>0</v>
      </c>
    </row>
    <row r="1408" spans="1:11" ht="15" customHeight="1" x14ac:dyDescent="0.35">
      <c r="A1408" s="160">
        <v>303343</v>
      </c>
      <c r="B1408" s="161" t="s">
        <v>3902</v>
      </c>
      <c r="C1408" s="160">
        <v>151713</v>
      </c>
      <c r="D1408" s="161" t="s">
        <v>121</v>
      </c>
      <c r="E1408" s="162" t="s">
        <v>6415</v>
      </c>
      <c r="F1408" s="161" t="s">
        <v>1558</v>
      </c>
      <c r="G1408" s="161" t="s">
        <v>14</v>
      </c>
      <c r="H1408" s="161" t="s">
        <v>1561</v>
      </c>
      <c r="I1408" s="12"/>
      <c r="J1408" s="13">
        <v>800419</v>
      </c>
      <c r="K1408" s="2">
        <v>0</v>
      </c>
    </row>
    <row r="1409" spans="1:11" ht="15" customHeight="1" x14ac:dyDescent="0.35">
      <c r="A1409" s="160">
        <v>303257</v>
      </c>
      <c r="B1409" s="161" t="s">
        <v>3906</v>
      </c>
      <c r="C1409" s="160">
        <v>151725</v>
      </c>
      <c r="D1409" s="161" t="s">
        <v>1636</v>
      </c>
      <c r="E1409" s="162" t="s">
        <v>6415</v>
      </c>
      <c r="F1409" s="161" t="s">
        <v>1558</v>
      </c>
      <c r="G1409" s="161" t="s">
        <v>14</v>
      </c>
      <c r="H1409" s="161" t="s">
        <v>1561</v>
      </c>
      <c r="I1409" s="12"/>
      <c r="J1409" s="13">
        <v>800420</v>
      </c>
      <c r="K1409" s="2">
        <v>0</v>
      </c>
    </row>
    <row r="1410" spans="1:11" ht="15" customHeight="1" x14ac:dyDescent="0.35">
      <c r="A1410" s="160">
        <v>303638</v>
      </c>
      <c r="B1410" s="161" t="s">
        <v>3908</v>
      </c>
      <c r="C1410" s="160">
        <v>151725</v>
      </c>
      <c r="D1410" s="161" t="s">
        <v>1636</v>
      </c>
      <c r="E1410" s="162" t="s">
        <v>6415</v>
      </c>
      <c r="F1410" s="161" t="s">
        <v>1558</v>
      </c>
      <c r="G1410" s="161" t="s">
        <v>14</v>
      </c>
      <c r="H1410" s="161" t="s">
        <v>1561</v>
      </c>
      <c r="I1410" s="12"/>
      <c r="J1410" s="13">
        <v>800422</v>
      </c>
      <c r="K1410" s="2">
        <v>0</v>
      </c>
    </row>
    <row r="1411" spans="1:11" ht="15" customHeight="1" x14ac:dyDescent="0.35">
      <c r="A1411" s="160">
        <v>303551</v>
      </c>
      <c r="B1411" s="161" t="s">
        <v>3907</v>
      </c>
      <c r="C1411" s="160">
        <v>151725</v>
      </c>
      <c r="D1411" s="161" t="s">
        <v>1636</v>
      </c>
      <c r="E1411" s="162" t="s">
        <v>6415</v>
      </c>
      <c r="F1411" s="161" t="s">
        <v>1558</v>
      </c>
      <c r="G1411" s="161" t="s">
        <v>14</v>
      </c>
      <c r="H1411" s="161" t="s">
        <v>1561</v>
      </c>
      <c r="I1411" s="12"/>
      <c r="J1411" s="13">
        <v>800423</v>
      </c>
      <c r="K1411" s="2">
        <v>0</v>
      </c>
    </row>
    <row r="1412" spans="1:11" ht="15" customHeight="1" x14ac:dyDescent="0.35">
      <c r="A1412" s="160">
        <v>303185</v>
      </c>
      <c r="B1412" s="161" t="s">
        <v>45</v>
      </c>
      <c r="C1412" s="160">
        <v>151725</v>
      </c>
      <c r="D1412" s="161" t="s">
        <v>1636</v>
      </c>
      <c r="E1412" s="162" t="s">
        <v>6415</v>
      </c>
      <c r="F1412" s="161" t="s">
        <v>1558</v>
      </c>
      <c r="G1412" s="161" t="s">
        <v>14</v>
      </c>
      <c r="H1412" s="161" t="s">
        <v>1561</v>
      </c>
      <c r="I1412" s="12"/>
      <c r="J1412" s="13">
        <v>800426</v>
      </c>
      <c r="K1412" s="2">
        <v>0</v>
      </c>
    </row>
    <row r="1413" spans="1:11" ht="15" customHeight="1" x14ac:dyDescent="0.35">
      <c r="A1413" s="160">
        <v>303001</v>
      </c>
      <c r="B1413" s="161" t="s">
        <v>3905</v>
      </c>
      <c r="C1413" s="160">
        <v>151725</v>
      </c>
      <c r="D1413" s="161" t="s">
        <v>1636</v>
      </c>
      <c r="E1413" s="162" t="s">
        <v>6415</v>
      </c>
      <c r="F1413" s="161" t="s">
        <v>1558</v>
      </c>
      <c r="G1413" s="161" t="s">
        <v>14</v>
      </c>
      <c r="H1413" s="161" t="s">
        <v>1561</v>
      </c>
      <c r="I1413" s="12"/>
      <c r="J1413" s="13">
        <v>800428</v>
      </c>
      <c r="K1413" s="2">
        <v>0</v>
      </c>
    </row>
    <row r="1414" spans="1:11" ht="15" customHeight="1" x14ac:dyDescent="0.35">
      <c r="A1414" s="160">
        <v>303823</v>
      </c>
      <c r="B1414" s="161" t="s">
        <v>3909</v>
      </c>
      <c r="C1414" s="160">
        <v>151725</v>
      </c>
      <c r="D1414" s="161" t="s">
        <v>1636</v>
      </c>
      <c r="E1414" s="162" t="s">
        <v>6415</v>
      </c>
      <c r="F1414" s="161" t="s">
        <v>1558</v>
      </c>
      <c r="G1414" s="161" t="s">
        <v>14</v>
      </c>
      <c r="H1414" s="161" t="s">
        <v>1561</v>
      </c>
      <c r="I1414" s="12"/>
      <c r="J1414" s="13">
        <v>800429</v>
      </c>
      <c r="K1414" s="2">
        <v>0</v>
      </c>
    </row>
    <row r="1415" spans="1:11" ht="15" customHeight="1" x14ac:dyDescent="0.35">
      <c r="A1415" s="160">
        <v>305328</v>
      </c>
      <c r="B1415" s="161" t="s">
        <v>83</v>
      </c>
      <c r="C1415" s="160">
        <v>151737</v>
      </c>
      <c r="D1415" s="161" t="s">
        <v>1644</v>
      </c>
      <c r="E1415" s="162" t="s">
        <v>6415</v>
      </c>
      <c r="F1415" s="161" t="s">
        <v>1558</v>
      </c>
      <c r="G1415" s="161" t="s">
        <v>14</v>
      </c>
      <c r="H1415" s="161" t="s">
        <v>1561</v>
      </c>
      <c r="I1415" s="12"/>
      <c r="J1415" s="13">
        <v>800430</v>
      </c>
      <c r="K1415" s="2">
        <v>0</v>
      </c>
    </row>
    <row r="1416" spans="1:11" ht="15" customHeight="1" x14ac:dyDescent="0.35">
      <c r="A1416" s="160">
        <v>305001</v>
      </c>
      <c r="B1416" s="161" t="s">
        <v>3910</v>
      </c>
      <c r="C1416" s="160">
        <v>151737</v>
      </c>
      <c r="D1416" s="161" t="s">
        <v>1644</v>
      </c>
      <c r="E1416" s="162" t="s">
        <v>6415</v>
      </c>
      <c r="F1416" s="161" t="s">
        <v>1558</v>
      </c>
      <c r="G1416" s="161" t="s">
        <v>14</v>
      </c>
      <c r="H1416" s="161" t="s">
        <v>1561</v>
      </c>
      <c r="I1416" s="12"/>
      <c r="J1416" s="13">
        <v>800434</v>
      </c>
      <c r="K1416" s="2">
        <v>368</v>
      </c>
    </row>
    <row r="1417" spans="1:11" ht="15" customHeight="1" x14ac:dyDescent="0.35">
      <c r="A1417" s="160">
        <v>305003</v>
      </c>
      <c r="B1417" s="161" t="s">
        <v>3912</v>
      </c>
      <c r="C1417" s="160">
        <v>151737</v>
      </c>
      <c r="D1417" s="161" t="s">
        <v>1644</v>
      </c>
      <c r="E1417" s="162" t="s">
        <v>6415</v>
      </c>
      <c r="F1417" s="161" t="s">
        <v>1558</v>
      </c>
      <c r="G1417" s="161" t="s">
        <v>14</v>
      </c>
      <c r="H1417" s="161" t="s">
        <v>1561</v>
      </c>
      <c r="I1417" s="12"/>
      <c r="J1417" s="13">
        <v>800435</v>
      </c>
      <c r="K1417" s="2">
        <v>178</v>
      </c>
    </row>
    <row r="1418" spans="1:11" ht="15" customHeight="1" x14ac:dyDescent="0.35">
      <c r="A1418" s="160">
        <v>305314</v>
      </c>
      <c r="B1418" s="161" t="s">
        <v>85</v>
      </c>
      <c r="C1418" s="160">
        <v>151737</v>
      </c>
      <c r="D1418" s="161" t="s">
        <v>1644</v>
      </c>
      <c r="E1418" s="162" t="s">
        <v>6415</v>
      </c>
      <c r="F1418" s="161" t="s">
        <v>1558</v>
      </c>
      <c r="G1418" s="161" t="s">
        <v>14</v>
      </c>
      <c r="H1418" s="161" t="s">
        <v>1561</v>
      </c>
      <c r="I1418" s="12"/>
      <c r="J1418" s="13">
        <v>800436</v>
      </c>
      <c r="K1418" s="2">
        <v>0</v>
      </c>
    </row>
    <row r="1419" spans="1:11" ht="15" customHeight="1" x14ac:dyDescent="0.35">
      <c r="A1419" s="160">
        <v>305958</v>
      </c>
      <c r="B1419" s="161" t="s">
        <v>84</v>
      </c>
      <c r="C1419" s="160">
        <v>151737</v>
      </c>
      <c r="D1419" s="161" t="s">
        <v>1644</v>
      </c>
      <c r="E1419" s="162" t="s">
        <v>6415</v>
      </c>
      <c r="F1419" s="161" t="s">
        <v>1558</v>
      </c>
      <c r="G1419" s="161" t="s">
        <v>14</v>
      </c>
      <c r="H1419" s="161" t="s">
        <v>1561</v>
      </c>
      <c r="I1419" s="12"/>
      <c r="J1419" s="13">
        <v>800438</v>
      </c>
      <c r="K1419" s="2">
        <v>0</v>
      </c>
    </row>
    <row r="1420" spans="1:11" ht="15" customHeight="1" x14ac:dyDescent="0.35">
      <c r="A1420" s="160">
        <v>305002</v>
      </c>
      <c r="B1420" s="161" t="s">
        <v>3911</v>
      </c>
      <c r="C1420" s="160">
        <v>151737</v>
      </c>
      <c r="D1420" s="161" t="s">
        <v>1644</v>
      </c>
      <c r="E1420" s="162" t="s">
        <v>6415</v>
      </c>
      <c r="F1420" s="161" t="s">
        <v>1558</v>
      </c>
      <c r="G1420" s="161" t="s">
        <v>14</v>
      </c>
      <c r="H1420" s="161" t="s">
        <v>1561</v>
      </c>
      <c r="I1420" s="12"/>
      <c r="J1420" s="13">
        <v>800439</v>
      </c>
      <c r="K1420" s="2">
        <v>0</v>
      </c>
    </row>
    <row r="1421" spans="1:11" ht="15" customHeight="1" x14ac:dyDescent="0.35">
      <c r="A1421" s="160">
        <v>305004</v>
      </c>
      <c r="B1421" s="161" t="s">
        <v>3913</v>
      </c>
      <c r="C1421" s="160">
        <v>151737</v>
      </c>
      <c r="D1421" s="161" t="s">
        <v>1644</v>
      </c>
      <c r="E1421" s="162" t="s">
        <v>6415</v>
      </c>
      <c r="F1421" s="161" t="s">
        <v>1558</v>
      </c>
      <c r="G1421" s="161" t="s">
        <v>14</v>
      </c>
      <c r="H1421" s="161" t="s">
        <v>1561</v>
      </c>
      <c r="I1421" s="12"/>
      <c r="J1421" s="13">
        <v>800441</v>
      </c>
      <c r="K1421" s="2">
        <v>0</v>
      </c>
    </row>
    <row r="1422" spans="1:11" ht="15" customHeight="1" x14ac:dyDescent="0.35">
      <c r="A1422" s="160">
        <v>308208</v>
      </c>
      <c r="B1422" s="161" t="s">
        <v>3914</v>
      </c>
      <c r="C1422" s="160">
        <v>151749</v>
      </c>
      <c r="D1422" s="161" t="s">
        <v>1671</v>
      </c>
      <c r="E1422" s="162" t="s">
        <v>6415</v>
      </c>
      <c r="F1422" s="161" t="s">
        <v>1558</v>
      </c>
      <c r="G1422" s="161" t="s">
        <v>14</v>
      </c>
      <c r="H1422" s="161" t="s">
        <v>1561</v>
      </c>
      <c r="I1422" s="12"/>
      <c r="J1422" s="13">
        <v>800442</v>
      </c>
      <c r="K1422" s="2">
        <v>0</v>
      </c>
    </row>
    <row r="1423" spans="1:11" ht="15" customHeight="1" x14ac:dyDescent="0.35">
      <c r="A1423" s="160">
        <v>308259</v>
      </c>
      <c r="B1423" s="161" t="s">
        <v>3915</v>
      </c>
      <c r="C1423" s="160">
        <v>151749</v>
      </c>
      <c r="D1423" s="161" t="s">
        <v>1671</v>
      </c>
      <c r="E1423" s="162" t="s">
        <v>6415</v>
      </c>
      <c r="F1423" s="161" t="s">
        <v>1558</v>
      </c>
      <c r="G1423" s="161" t="s">
        <v>14</v>
      </c>
      <c r="H1423" s="161" t="s">
        <v>1561</v>
      </c>
      <c r="I1423" s="12"/>
      <c r="J1423" s="13">
        <v>800444</v>
      </c>
      <c r="K1423" s="2">
        <v>0</v>
      </c>
    </row>
    <row r="1424" spans="1:11" ht="15" customHeight="1" x14ac:dyDescent="0.35">
      <c r="A1424" s="160">
        <v>308432</v>
      </c>
      <c r="B1424" s="161" t="s">
        <v>72</v>
      </c>
      <c r="C1424" s="160">
        <v>151749</v>
      </c>
      <c r="D1424" s="161" t="s">
        <v>1671</v>
      </c>
      <c r="E1424" s="162" t="s">
        <v>6415</v>
      </c>
      <c r="F1424" s="161" t="s">
        <v>1558</v>
      </c>
      <c r="G1424" s="161" t="s">
        <v>14</v>
      </c>
      <c r="H1424" s="161" t="s">
        <v>1561</v>
      </c>
      <c r="I1424" s="12"/>
      <c r="J1424" s="13">
        <v>800448</v>
      </c>
      <c r="K1424" s="2">
        <v>0</v>
      </c>
    </row>
    <row r="1425" spans="1:11" ht="15" customHeight="1" x14ac:dyDescent="0.35">
      <c r="A1425" s="160">
        <v>308902</v>
      </c>
      <c r="B1425" s="161" t="s">
        <v>3920</v>
      </c>
      <c r="C1425" s="160">
        <v>151750</v>
      </c>
      <c r="D1425" s="161" t="s">
        <v>1666</v>
      </c>
      <c r="E1425" s="162" t="s">
        <v>6415</v>
      </c>
      <c r="F1425" s="161" t="s">
        <v>1558</v>
      </c>
      <c r="G1425" s="161" t="s">
        <v>14</v>
      </c>
      <c r="H1425" s="161" t="s">
        <v>1561</v>
      </c>
      <c r="I1425" s="12"/>
      <c r="J1425" s="13">
        <v>800450</v>
      </c>
      <c r="K1425" s="2">
        <v>0</v>
      </c>
    </row>
    <row r="1426" spans="1:11" ht="15" customHeight="1" x14ac:dyDescent="0.35">
      <c r="A1426" s="160">
        <v>308788</v>
      </c>
      <c r="B1426" s="161" t="s">
        <v>120</v>
      </c>
      <c r="C1426" s="160">
        <v>151750</v>
      </c>
      <c r="D1426" s="161" t="s">
        <v>1666</v>
      </c>
      <c r="E1426" s="162" t="s">
        <v>6415</v>
      </c>
      <c r="F1426" s="161" t="s">
        <v>1558</v>
      </c>
      <c r="G1426" s="161" t="s">
        <v>14</v>
      </c>
      <c r="H1426" s="161" t="s">
        <v>1561</v>
      </c>
      <c r="I1426" s="12"/>
      <c r="J1426" s="13">
        <v>800451</v>
      </c>
      <c r="K1426" s="2">
        <v>0</v>
      </c>
    </row>
    <row r="1427" spans="1:11" ht="15" customHeight="1" x14ac:dyDescent="0.35">
      <c r="A1427" s="160">
        <v>308903</v>
      </c>
      <c r="B1427" s="161" t="s">
        <v>3921</v>
      </c>
      <c r="C1427" s="160">
        <v>151750</v>
      </c>
      <c r="D1427" s="161" t="s">
        <v>1666</v>
      </c>
      <c r="E1427" s="162" t="s">
        <v>6415</v>
      </c>
      <c r="F1427" s="161" t="s">
        <v>1558</v>
      </c>
      <c r="G1427" s="161" t="s">
        <v>14</v>
      </c>
      <c r="H1427" s="161" t="s">
        <v>1561</v>
      </c>
      <c r="I1427" s="12"/>
      <c r="J1427" s="13">
        <v>800452</v>
      </c>
      <c r="K1427" s="2">
        <v>0</v>
      </c>
    </row>
    <row r="1428" spans="1:11" ht="15" customHeight="1" x14ac:dyDescent="0.35">
      <c r="A1428" s="160">
        <v>308849</v>
      </c>
      <c r="B1428" s="161" t="s">
        <v>3919</v>
      </c>
      <c r="C1428" s="160">
        <v>151750</v>
      </c>
      <c r="D1428" s="161" t="s">
        <v>1666</v>
      </c>
      <c r="E1428" s="162" t="s">
        <v>6415</v>
      </c>
      <c r="F1428" s="161" t="s">
        <v>1558</v>
      </c>
      <c r="G1428" s="161" t="s">
        <v>14</v>
      </c>
      <c r="H1428" s="161" t="s">
        <v>1561</v>
      </c>
      <c r="I1428" s="12"/>
      <c r="J1428" s="13">
        <v>800453</v>
      </c>
      <c r="K1428" s="2">
        <v>0</v>
      </c>
    </row>
    <row r="1429" spans="1:11" ht="15" customHeight="1" x14ac:dyDescent="0.35">
      <c r="A1429" s="160">
        <v>308791</v>
      </c>
      <c r="B1429" s="161" t="s">
        <v>3918</v>
      </c>
      <c r="C1429" s="160">
        <v>151750</v>
      </c>
      <c r="D1429" s="161" t="s">
        <v>1666</v>
      </c>
      <c r="E1429" s="162" t="s">
        <v>6415</v>
      </c>
      <c r="F1429" s="161" t="s">
        <v>1558</v>
      </c>
      <c r="G1429" s="161" t="s">
        <v>14</v>
      </c>
      <c r="H1429" s="161" t="s">
        <v>1561</v>
      </c>
      <c r="I1429" s="12"/>
      <c r="J1429" s="13">
        <v>800456</v>
      </c>
      <c r="K1429" s="2">
        <v>0</v>
      </c>
    </row>
    <row r="1430" spans="1:11" ht="15" customHeight="1" x14ac:dyDescent="0.35">
      <c r="A1430" s="160">
        <v>308468</v>
      </c>
      <c r="B1430" s="161" t="s">
        <v>3916</v>
      </c>
      <c r="C1430" s="160">
        <v>151750</v>
      </c>
      <c r="D1430" s="161" t="s">
        <v>1666</v>
      </c>
      <c r="E1430" s="162" t="s">
        <v>6415</v>
      </c>
      <c r="F1430" s="161" t="s">
        <v>1558</v>
      </c>
      <c r="G1430" s="161" t="s">
        <v>14</v>
      </c>
      <c r="H1430" s="161" t="s">
        <v>1561</v>
      </c>
      <c r="I1430" s="12"/>
      <c r="J1430" s="13">
        <v>800457</v>
      </c>
      <c r="K1430" s="2">
        <v>0</v>
      </c>
    </row>
    <row r="1431" spans="1:11" ht="15" customHeight="1" x14ac:dyDescent="0.35">
      <c r="A1431" s="160">
        <v>308504</v>
      </c>
      <c r="B1431" s="161" t="s">
        <v>3917</v>
      </c>
      <c r="C1431" s="160">
        <v>151750</v>
      </c>
      <c r="D1431" s="161" t="s">
        <v>1666</v>
      </c>
      <c r="E1431" s="162" t="s">
        <v>6415</v>
      </c>
      <c r="F1431" s="161" t="s">
        <v>1558</v>
      </c>
      <c r="G1431" s="161" t="s">
        <v>14</v>
      </c>
      <c r="H1431" s="161" t="s">
        <v>1561</v>
      </c>
      <c r="I1431" s="12"/>
      <c r="J1431" s="13">
        <v>800459</v>
      </c>
      <c r="K1431" s="2">
        <v>0</v>
      </c>
    </row>
    <row r="1432" spans="1:11" ht="15" customHeight="1" x14ac:dyDescent="0.35">
      <c r="A1432" s="160">
        <v>312522</v>
      </c>
      <c r="B1432" s="161" t="s">
        <v>3924</v>
      </c>
      <c r="C1432" s="160">
        <v>151762</v>
      </c>
      <c r="D1432" s="161" t="s">
        <v>1691</v>
      </c>
      <c r="E1432" s="162" t="s">
        <v>6415</v>
      </c>
      <c r="F1432" s="161" t="s">
        <v>1558</v>
      </c>
      <c r="G1432" s="161" t="s">
        <v>14</v>
      </c>
      <c r="H1432" s="161" t="s">
        <v>1561</v>
      </c>
      <c r="I1432" s="12"/>
      <c r="J1432" s="13">
        <v>800460</v>
      </c>
      <c r="K1432" s="2">
        <v>0</v>
      </c>
    </row>
    <row r="1433" spans="1:11" ht="15" customHeight="1" x14ac:dyDescent="0.35">
      <c r="A1433" s="160">
        <v>312005</v>
      </c>
      <c r="B1433" s="161" t="s">
        <v>3922</v>
      </c>
      <c r="C1433" s="160">
        <v>151762</v>
      </c>
      <c r="D1433" s="161" t="s">
        <v>1691</v>
      </c>
      <c r="E1433" s="162" t="s">
        <v>6415</v>
      </c>
      <c r="F1433" s="161" t="s">
        <v>1558</v>
      </c>
      <c r="G1433" s="161" t="s">
        <v>14</v>
      </c>
      <c r="H1433" s="161" t="s">
        <v>1561</v>
      </c>
      <c r="I1433" s="12"/>
      <c r="J1433" s="13">
        <v>800461</v>
      </c>
      <c r="K1433" s="2">
        <v>0</v>
      </c>
    </row>
    <row r="1434" spans="1:11" ht="15" customHeight="1" x14ac:dyDescent="0.35">
      <c r="A1434" s="160">
        <v>312631</v>
      </c>
      <c r="B1434" s="161" t="s">
        <v>3926</v>
      </c>
      <c r="C1434" s="160">
        <v>151762</v>
      </c>
      <c r="D1434" s="161" t="s">
        <v>1691</v>
      </c>
      <c r="E1434" s="162" t="s">
        <v>6415</v>
      </c>
      <c r="F1434" s="161" t="s">
        <v>1558</v>
      </c>
      <c r="G1434" s="161" t="s">
        <v>14</v>
      </c>
      <c r="H1434" s="161" t="s">
        <v>1561</v>
      </c>
      <c r="I1434" s="12"/>
      <c r="J1434" s="13">
        <v>800466</v>
      </c>
      <c r="K1434" s="2">
        <v>0</v>
      </c>
    </row>
    <row r="1435" spans="1:11" ht="15" customHeight="1" x14ac:dyDescent="0.35">
      <c r="A1435" s="160">
        <v>312780</v>
      </c>
      <c r="B1435" s="161" t="s">
        <v>3928</v>
      </c>
      <c r="C1435" s="160">
        <v>151762</v>
      </c>
      <c r="D1435" s="161" t="s">
        <v>1691</v>
      </c>
      <c r="E1435" s="162" t="s">
        <v>6415</v>
      </c>
      <c r="F1435" s="161" t="s">
        <v>1558</v>
      </c>
      <c r="G1435" s="161" t="s">
        <v>14</v>
      </c>
      <c r="H1435" s="161" t="s">
        <v>1561</v>
      </c>
      <c r="I1435" s="12"/>
      <c r="J1435" s="13">
        <v>800468</v>
      </c>
      <c r="K1435" s="2">
        <v>0</v>
      </c>
    </row>
    <row r="1436" spans="1:11" ht="15" customHeight="1" x14ac:dyDescent="0.35">
      <c r="A1436" s="160">
        <v>312547</v>
      </c>
      <c r="B1436" s="161" t="s">
        <v>3925</v>
      </c>
      <c r="C1436" s="160">
        <v>151762</v>
      </c>
      <c r="D1436" s="161" t="s">
        <v>1691</v>
      </c>
      <c r="E1436" s="162" t="s">
        <v>6415</v>
      </c>
      <c r="F1436" s="161" t="s">
        <v>1558</v>
      </c>
      <c r="G1436" s="161" t="s">
        <v>14</v>
      </c>
      <c r="H1436" s="161" t="s">
        <v>1561</v>
      </c>
      <c r="I1436" s="12"/>
      <c r="J1436" s="13">
        <v>800469</v>
      </c>
      <c r="K1436" s="2">
        <v>0</v>
      </c>
    </row>
    <row r="1437" spans="1:11" ht="15" customHeight="1" x14ac:dyDescent="0.35">
      <c r="A1437" s="160">
        <v>312746</v>
      </c>
      <c r="B1437" s="161" t="s">
        <v>108</v>
      </c>
      <c r="C1437" s="160">
        <v>151762</v>
      </c>
      <c r="D1437" s="161" t="s">
        <v>1691</v>
      </c>
      <c r="E1437" s="162" t="s">
        <v>6415</v>
      </c>
      <c r="F1437" s="161" t="s">
        <v>1558</v>
      </c>
      <c r="G1437" s="161" t="s">
        <v>14</v>
      </c>
      <c r="H1437" s="161" t="s">
        <v>1561</v>
      </c>
      <c r="I1437" s="12"/>
      <c r="J1437" s="13">
        <v>800472</v>
      </c>
      <c r="K1437" s="2">
        <v>0</v>
      </c>
    </row>
    <row r="1438" spans="1:11" ht="15" customHeight="1" x14ac:dyDescent="0.35">
      <c r="A1438" s="160">
        <v>312363</v>
      </c>
      <c r="B1438" s="161" t="s">
        <v>3923</v>
      </c>
      <c r="C1438" s="160">
        <v>151762</v>
      </c>
      <c r="D1438" s="161" t="s">
        <v>1691</v>
      </c>
      <c r="E1438" s="162" t="s">
        <v>6415</v>
      </c>
      <c r="F1438" s="161" t="s">
        <v>1558</v>
      </c>
      <c r="G1438" s="161" t="s">
        <v>14</v>
      </c>
      <c r="H1438" s="161" t="s">
        <v>1561</v>
      </c>
      <c r="I1438" s="12"/>
      <c r="J1438" s="13">
        <v>800474</v>
      </c>
      <c r="K1438" s="2">
        <v>0</v>
      </c>
    </row>
    <row r="1439" spans="1:11" ht="15" customHeight="1" x14ac:dyDescent="0.35">
      <c r="A1439" s="160">
        <v>312577</v>
      </c>
      <c r="B1439" s="161" t="s">
        <v>109</v>
      </c>
      <c r="C1439" s="160">
        <v>151762</v>
      </c>
      <c r="D1439" s="161" t="s">
        <v>1691</v>
      </c>
      <c r="E1439" s="162" t="s">
        <v>6415</v>
      </c>
      <c r="F1439" s="161" t="s">
        <v>1558</v>
      </c>
      <c r="G1439" s="161" t="s">
        <v>14</v>
      </c>
      <c r="H1439" s="161" t="s">
        <v>1561</v>
      </c>
      <c r="I1439" s="12"/>
      <c r="J1439" s="13">
        <v>800475</v>
      </c>
      <c r="K1439" s="2">
        <v>0</v>
      </c>
    </row>
    <row r="1440" spans="1:11" ht="15" customHeight="1" x14ac:dyDescent="0.35">
      <c r="A1440" s="160">
        <v>312680</v>
      </c>
      <c r="B1440" s="161" t="s">
        <v>3927</v>
      </c>
      <c r="C1440" s="160">
        <v>151762</v>
      </c>
      <c r="D1440" s="161" t="s">
        <v>1691</v>
      </c>
      <c r="E1440" s="162" t="s">
        <v>6415</v>
      </c>
      <c r="F1440" s="161" t="s">
        <v>1558</v>
      </c>
      <c r="G1440" s="161" t="s">
        <v>14</v>
      </c>
      <c r="H1440" s="161" t="s">
        <v>1561</v>
      </c>
      <c r="I1440" s="12"/>
      <c r="J1440" s="13">
        <v>800476</v>
      </c>
      <c r="K1440" s="2">
        <v>495</v>
      </c>
    </row>
    <row r="1441" spans="1:11" ht="15" customHeight="1" x14ac:dyDescent="0.35">
      <c r="A1441" s="160">
        <v>313163</v>
      </c>
      <c r="B1441" s="161" t="s">
        <v>3929</v>
      </c>
      <c r="C1441" s="160">
        <v>151774</v>
      </c>
      <c r="D1441" s="161" t="s">
        <v>1704</v>
      </c>
      <c r="E1441" s="162" t="s">
        <v>6415</v>
      </c>
      <c r="F1441" s="161" t="s">
        <v>1558</v>
      </c>
      <c r="G1441" s="161" t="s">
        <v>14</v>
      </c>
      <c r="H1441" s="161" t="s">
        <v>1561</v>
      </c>
      <c r="I1441" s="12"/>
      <c r="J1441" s="13">
        <v>800479</v>
      </c>
      <c r="K1441" s="2">
        <v>0</v>
      </c>
    </row>
    <row r="1442" spans="1:11" ht="15" customHeight="1" x14ac:dyDescent="0.35">
      <c r="A1442" s="160">
        <v>313391</v>
      </c>
      <c r="B1442" s="161" t="s">
        <v>3931</v>
      </c>
      <c r="C1442" s="160">
        <v>151774</v>
      </c>
      <c r="D1442" s="161" t="s">
        <v>1704</v>
      </c>
      <c r="E1442" s="162" t="s">
        <v>6415</v>
      </c>
      <c r="F1442" s="161" t="s">
        <v>1558</v>
      </c>
      <c r="G1442" s="161" t="s">
        <v>14</v>
      </c>
      <c r="H1442" s="161" t="s">
        <v>1561</v>
      </c>
      <c r="I1442" s="12"/>
      <c r="J1442" s="13">
        <v>800481</v>
      </c>
      <c r="K1442" s="2">
        <v>0</v>
      </c>
    </row>
    <row r="1443" spans="1:11" ht="15" customHeight="1" x14ac:dyDescent="0.35">
      <c r="A1443" s="160">
        <v>313473</v>
      </c>
      <c r="B1443" s="161" t="s">
        <v>3933</v>
      </c>
      <c r="C1443" s="160">
        <v>151774</v>
      </c>
      <c r="D1443" s="161" t="s">
        <v>1704</v>
      </c>
      <c r="E1443" s="162" t="s">
        <v>6415</v>
      </c>
      <c r="F1443" s="161" t="s">
        <v>1558</v>
      </c>
      <c r="G1443" s="161" t="s">
        <v>14</v>
      </c>
      <c r="H1443" s="161" t="s">
        <v>1561</v>
      </c>
      <c r="I1443" s="12"/>
      <c r="J1443" s="13">
        <v>800485</v>
      </c>
      <c r="K1443" s="2">
        <v>0</v>
      </c>
    </row>
    <row r="1444" spans="1:11" ht="15" customHeight="1" x14ac:dyDescent="0.35">
      <c r="A1444" s="160">
        <v>313981</v>
      </c>
      <c r="B1444" s="161" t="s">
        <v>3939</v>
      </c>
      <c r="C1444" s="160">
        <v>151774</v>
      </c>
      <c r="D1444" s="161" t="s">
        <v>1704</v>
      </c>
      <c r="E1444" s="162" t="s">
        <v>6415</v>
      </c>
      <c r="F1444" s="161" t="s">
        <v>1558</v>
      </c>
      <c r="G1444" s="161" t="s">
        <v>14</v>
      </c>
      <c r="H1444" s="161" t="s">
        <v>1561</v>
      </c>
      <c r="I1444" s="12"/>
      <c r="J1444" s="13">
        <v>800486</v>
      </c>
      <c r="K1444" s="2">
        <v>0</v>
      </c>
    </row>
    <row r="1445" spans="1:11" ht="15" customHeight="1" x14ac:dyDescent="0.35">
      <c r="A1445" s="160">
        <v>313619</v>
      </c>
      <c r="B1445" s="161" t="s">
        <v>3934</v>
      </c>
      <c r="C1445" s="160">
        <v>151774</v>
      </c>
      <c r="D1445" s="161" t="s">
        <v>1704</v>
      </c>
      <c r="E1445" s="162" t="s">
        <v>6415</v>
      </c>
      <c r="F1445" s="161" t="s">
        <v>1558</v>
      </c>
      <c r="G1445" s="161" t="s">
        <v>14</v>
      </c>
      <c r="H1445" s="161" t="s">
        <v>1561</v>
      </c>
      <c r="I1445" s="12"/>
      <c r="J1445" s="13">
        <v>800488</v>
      </c>
      <c r="K1445" s="2">
        <v>0</v>
      </c>
    </row>
    <row r="1446" spans="1:11" ht="15" customHeight="1" x14ac:dyDescent="0.35">
      <c r="A1446" s="160">
        <v>313257</v>
      </c>
      <c r="B1446" s="161" t="s">
        <v>3930</v>
      </c>
      <c r="C1446" s="160">
        <v>151774</v>
      </c>
      <c r="D1446" s="161" t="s">
        <v>1704</v>
      </c>
      <c r="E1446" s="162" t="s">
        <v>6415</v>
      </c>
      <c r="F1446" s="161" t="s">
        <v>1558</v>
      </c>
      <c r="G1446" s="161" t="s">
        <v>14</v>
      </c>
      <c r="H1446" s="161" t="s">
        <v>1561</v>
      </c>
      <c r="I1446" s="12"/>
      <c r="J1446" s="13">
        <v>800489</v>
      </c>
      <c r="K1446" s="2">
        <v>0</v>
      </c>
    </row>
    <row r="1447" spans="1:11" ht="15" customHeight="1" x14ac:dyDescent="0.35">
      <c r="A1447" s="160">
        <v>313942</v>
      </c>
      <c r="B1447" s="161" t="s">
        <v>3937</v>
      </c>
      <c r="C1447" s="160">
        <v>151774</v>
      </c>
      <c r="D1447" s="161" t="s">
        <v>1704</v>
      </c>
      <c r="E1447" s="162" t="s">
        <v>6415</v>
      </c>
      <c r="F1447" s="161" t="s">
        <v>1558</v>
      </c>
      <c r="G1447" s="161" t="s">
        <v>14</v>
      </c>
      <c r="H1447" s="161" t="s">
        <v>1561</v>
      </c>
      <c r="I1447" s="12"/>
      <c r="J1447" s="13">
        <v>800490</v>
      </c>
      <c r="K1447" s="2">
        <v>346</v>
      </c>
    </row>
    <row r="1448" spans="1:11" ht="15" customHeight="1" x14ac:dyDescent="0.35">
      <c r="A1448" s="160">
        <v>313949</v>
      </c>
      <c r="B1448" s="161" t="s">
        <v>3938</v>
      </c>
      <c r="C1448" s="160">
        <v>151774</v>
      </c>
      <c r="D1448" s="161" t="s">
        <v>1704</v>
      </c>
      <c r="E1448" s="162" t="s">
        <v>6415</v>
      </c>
      <c r="F1448" s="161" t="s">
        <v>1558</v>
      </c>
      <c r="G1448" s="161" t="s">
        <v>14</v>
      </c>
      <c r="H1448" s="161" t="s">
        <v>1561</v>
      </c>
      <c r="I1448" s="12"/>
      <c r="J1448" s="13">
        <v>800491</v>
      </c>
      <c r="K1448" s="2">
        <v>0</v>
      </c>
    </row>
    <row r="1449" spans="1:11" ht="15" customHeight="1" x14ac:dyDescent="0.35">
      <c r="A1449" s="160">
        <v>313467</v>
      </c>
      <c r="B1449" s="161" t="s">
        <v>3932</v>
      </c>
      <c r="C1449" s="160">
        <v>151774</v>
      </c>
      <c r="D1449" s="161" t="s">
        <v>1704</v>
      </c>
      <c r="E1449" s="162" t="s">
        <v>6415</v>
      </c>
      <c r="F1449" s="161" t="s">
        <v>1558</v>
      </c>
      <c r="G1449" s="161" t="s">
        <v>14</v>
      </c>
      <c r="H1449" s="161" t="s">
        <v>1561</v>
      </c>
      <c r="I1449" s="12"/>
      <c r="J1449" s="13">
        <v>800496</v>
      </c>
      <c r="K1449" s="2">
        <v>0</v>
      </c>
    </row>
    <row r="1450" spans="1:11" ht="15" customHeight="1" x14ac:dyDescent="0.35">
      <c r="A1450" s="160">
        <v>313742</v>
      </c>
      <c r="B1450" s="161" t="s">
        <v>3935</v>
      </c>
      <c r="C1450" s="160">
        <v>151774</v>
      </c>
      <c r="D1450" s="161" t="s">
        <v>1704</v>
      </c>
      <c r="E1450" s="162" t="s">
        <v>6415</v>
      </c>
      <c r="F1450" s="161" t="s">
        <v>1558</v>
      </c>
      <c r="G1450" s="161" t="s">
        <v>14</v>
      </c>
      <c r="H1450" s="161" t="s">
        <v>1561</v>
      </c>
      <c r="I1450" s="12"/>
      <c r="J1450" s="13">
        <v>800497</v>
      </c>
      <c r="K1450" s="2">
        <v>0</v>
      </c>
    </row>
    <row r="1451" spans="1:11" ht="15" customHeight="1" x14ac:dyDescent="0.35">
      <c r="A1451" s="160">
        <v>313507</v>
      </c>
      <c r="B1451" s="161" t="s">
        <v>101</v>
      </c>
      <c r="C1451" s="160">
        <v>151774</v>
      </c>
      <c r="D1451" s="161" t="s">
        <v>1704</v>
      </c>
      <c r="E1451" s="162" t="s">
        <v>6415</v>
      </c>
      <c r="F1451" s="161" t="s">
        <v>1558</v>
      </c>
      <c r="G1451" s="161" t="s">
        <v>14</v>
      </c>
      <c r="H1451" s="161" t="s">
        <v>1561</v>
      </c>
      <c r="I1451" s="12"/>
      <c r="J1451" s="13">
        <v>800498</v>
      </c>
      <c r="K1451" s="2">
        <v>0</v>
      </c>
    </row>
    <row r="1452" spans="1:11" ht="15" customHeight="1" x14ac:dyDescent="0.35">
      <c r="A1452" s="160">
        <v>313540</v>
      </c>
      <c r="B1452" s="161" t="s">
        <v>102</v>
      </c>
      <c r="C1452" s="160">
        <v>151774</v>
      </c>
      <c r="D1452" s="161" t="s">
        <v>1704</v>
      </c>
      <c r="E1452" s="162" t="s">
        <v>6415</v>
      </c>
      <c r="F1452" s="161" t="s">
        <v>1558</v>
      </c>
      <c r="G1452" s="161" t="s">
        <v>14</v>
      </c>
      <c r="H1452" s="161" t="s">
        <v>1561</v>
      </c>
      <c r="I1452" s="12"/>
      <c r="J1452" s="13">
        <v>800499</v>
      </c>
      <c r="K1452" s="2">
        <v>0</v>
      </c>
    </row>
    <row r="1453" spans="1:11" ht="15" customHeight="1" x14ac:dyDescent="0.35">
      <c r="A1453" s="160">
        <v>313882</v>
      </c>
      <c r="B1453" s="161" t="s">
        <v>3936</v>
      </c>
      <c r="C1453" s="160">
        <v>151774</v>
      </c>
      <c r="D1453" s="161" t="s">
        <v>1704</v>
      </c>
      <c r="E1453" s="162" t="s">
        <v>6415</v>
      </c>
      <c r="F1453" s="161" t="s">
        <v>1558</v>
      </c>
      <c r="G1453" s="161" t="s">
        <v>14</v>
      </c>
      <c r="H1453" s="161" t="s">
        <v>1561</v>
      </c>
      <c r="I1453" s="12"/>
      <c r="J1453" s="13">
        <v>800500</v>
      </c>
      <c r="K1453" s="2">
        <v>0</v>
      </c>
    </row>
    <row r="1454" spans="1:11" ht="15" customHeight="1" x14ac:dyDescent="0.35">
      <c r="A1454" s="160">
        <v>1305341</v>
      </c>
      <c r="B1454" s="161" t="s">
        <v>3944</v>
      </c>
      <c r="C1454" s="160">
        <v>151786</v>
      </c>
      <c r="D1454" s="161" t="s">
        <v>1708</v>
      </c>
      <c r="E1454" s="162" t="s">
        <v>6415</v>
      </c>
      <c r="F1454" s="161" t="s">
        <v>1558</v>
      </c>
      <c r="G1454" s="161" t="s">
        <v>14</v>
      </c>
      <c r="H1454" s="161" t="s">
        <v>1561</v>
      </c>
      <c r="I1454" s="12"/>
      <c r="J1454" s="13">
        <v>800501</v>
      </c>
      <c r="K1454" s="2">
        <v>0</v>
      </c>
    </row>
    <row r="1455" spans="1:11" ht="15" customHeight="1" x14ac:dyDescent="0.35">
      <c r="A1455" s="160">
        <v>308768</v>
      </c>
      <c r="B1455" s="161" t="s">
        <v>69</v>
      </c>
      <c r="C1455" s="160">
        <v>151786</v>
      </c>
      <c r="D1455" s="161" t="s">
        <v>1708</v>
      </c>
      <c r="E1455" s="162" t="s">
        <v>6415</v>
      </c>
      <c r="F1455" s="161" t="s">
        <v>1558</v>
      </c>
      <c r="G1455" s="161" t="s">
        <v>14</v>
      </c>
      <c r="H1455" s="161" t="s">
        <v>1561</v>
      </c>
      <c r="I1455" s="12"/>
      <c r="J1455" s="13">
        <v>800502</v>
      </c>
      <c r="K1455" s="2">
        <v>0</v>
      </c>
    </row>
    <row r="1456" spans="1:11" ht="15" customHeight="1" x14ac:dyDescent="0.35">
      <c r="A1456" s="160">
        <v>1303765</v>
      </c>
      <c r="B1456" s="161" t="s">
        <v>3943</v>
      </c>
      <c r="C1456" s="160">
        <v>151786</v>
      </c>
      <c r="D1456" s="161" t="s">
        <v>1708</v>
      </c>
      <c r="E1456" s="162" t="s">
        <v>6415</v>
      </c>
      <c r="F1456" s="161" t="s">
        <v>1558</v>
      </c>
      <c r="G1456" s="161" t="s">
        <v>14</v>
      </c>
      <c r="H1456" s="161" t="s">
        <v>1561</v>
      </c>
      <c r="I1456" s="12"/>
      <c r="J1456" s="13">
        <v>800503</v>
      </c>
      <c r="K1456" s="2">
        <v>0</v>
      </c>
    </row>
    <row r="1457" spans="1:11" ht="15" customHeight="1" x14ac:dyDescent="0.35">
      <c r="A1457" s="160">
        <v>1305825</v>
      </c>
      <c r="B1457" s="161" t="s">
        <v>3945</v>
      </c>
      <c r="C1457" s="160">
        <v>151786</v>
      </c>
      <c r="D1457" s="161" t="s">
        <v>1708</v>
      </c>
      <c r="E1457" s="162" t="s">
        <v>6415</v>
      </c>
      <c r="F1457" s="161" t="s">
        <v>1558</v>
      </c>
      <c r="G1457" s="161" t="s">
        <v>14</v>
      </c>
      <c r="H1457" s="161" t="s">
        <v>1561</v>
      </c>
      <c r="I1457" s="12"/>
      <c r="J1457" s="13">
        <v>800504</v>
      </c>
      <c r="K1457" s="2">
        <v>0</v>
      </c>
    </row>
    <row r="1458" spans="1:11" ht="15" customHeight="1" x14ac:dyDescent="0.35">
      <c r="A1458" s="160">
        <v>308746</v>
      </c>
      <c r="B1458" s="161" t="s">
        <v>3941</v>
      </c>
      <c r="C1458" s="160">
        <v>151786</v>
      </c>
      <c r="D1458" s="161" t="s">
        <v>1708</v>
      </c>
      <c r="E1458" s="162" t="s">
        <v>6415</v>
      </c>
      <c r="F1458" s="161" t="s">
        <v>1558</v>
      </c>
      <c r="G1458" s="161" t="s">
        <v>14</v>
      </c>
      <c r="H1458" s="161" t="s">
        <v>1561</v>
      </c>
      <c r="I1458" s="12"/>
      <c r="J1458" s="13">
        <v>800505</v>
      </c>
      <c r="K1458" s="2">
        <v>0</v>
      </c>
    </row>
    <row r="1459" spans="1:11" ht="15" customHeight="1" x14ac:dyDescent="0.35">
      <c r="A1459" s="160">
        <v>308222</v>
      </c>
      <c r="B1459" s="161" t="s">
        <v>3940</v>
      </c>
      <c r="C1459" s="160">
        <v>151786</v>
      </c>
      <c r="D1459" s="161" t="s">
        <v>1708</v>
      </c>
      <c r="E1459" s="162" t="s">
        <v>6415</v>
      </c>
      <c r="F1459" s="161" t="s">
        <v>1558</v>
      </c>
      <c r="G1459" s="161" t="s">
        <v>14</v>
      </c>
      <c r="H1459" s="161" t="s">
        <v>1561</v>
      </c>
      <c r="I1459" s="12"/>
      <c r="J1459" s="13">
        <v>800506</v>
      </c>
      <c r="K1459" s="2">
        <v>0</v>
      </c>
    </row>
    <row r="1460" spans="1:11" ht="15" customHeight="1" x14ac:dyDescent="0.35">
      <c r="A1460" s="160">
        <v>1303681</v>
      </c>
      <c r="B1460" s="161" t="s">
        <v>3942</v>
      </c>
      <c r="C1460" s="160">
        <v>151786</v>
      </c>
      <c r="D1460" s="161" t="s">
        <v>1708</v>
      </c>
      <c r="E1460" s="162" t="s">
        <v>6415</v>
      </c>
      <c r="F1460" s="161" t="s">
        <v>1558</v>
      </c>
      <c r="G1460" s="161" t="s">
        <v>14</v>
      </c>
      <c r="H1460" s="161" t="s">
        <v>1561</v>
      </c>
      <c r="I1460" s="12"/>
      <c r="J1460" s="13">
        <v>800507</v>
      </c>
      <c r="K1460" s="2">
        <v>0</v>
      </c>
    </row>
    <row r="1461" spans="1:11" ht="15" customHeight="1" x14ac:dyDescent="0.35">
      <c r="A1461" s="160">
        <v>308823</v>
      </c>
      <c r="B1461" s="161" t="s">
        <v>1709</v>
      </c>
      <c r="C1461" s="160">
        <v>151786</v>
      </c>
      <c r="D1461" s="161" t="s">
        <v>1708</v>
      </c>
      <c r="E1461" s="162" t="s">
        <v>6415</v>
      </c>
      <c r="F1461" s="161" t="s">
        <v>1558</v>
      </c>
      <c r="G1461" s="161" t="s">
        <v>14</v>
      </c>
      <c r="H1461" s="161" t="s">
        <v>1561</v>
      </c>
      <c r="I1461" s="12"/>
      <c r="J1461" s="13">
        <v>800508</v>
      </c>
      <c r="K1461" s="2">
        <v>0</v>
      </c>
    </row>
    <row r="1462" spans="1:11" ht="15" customHeight="1" x14ac:dyDescent="0.35">
      <c r="A1462" s="160">
        <v>402001</v>
      </c>
      <c r="B1462" s="161" t="s">
        <v>3946</v>
      </c>
      <c r="C1462" s="160">
        <v>151816</v>
      </c>
      <c r="D1462" s="161" t="s">
        <v>1715</v>
      </c>
      <c r="E1462" s="162" t="s">
        <v>6415</v>
      </c>
      <c r="F1462" s="161" t="s">
        <v>1558</v>
      </c>
      <c r="G1462" s="161" t="s">
        <v>148</v>
      </c>
      <c r="H1462" s="161" t="s">
        <v>1561</v>
      </c>
      <c r="I1462" s="12"/>
      <c r="J1462" s="13">
        <v>800509</v>
      </c>
      <c r="K1462" s="2">
        <v>0</v>
      </c>
    </row>
    <row r="1463" spans="1:11" ht="15" customHeight="1" x14ac:dyDescent="0.35">
      <c r="A1463" s="160">
        <v>402716</v>
      </c>
      <c r="B1463" s="161" t="s">
        <v>3949</v>
      </c>
      <c r="C1463" s="160">
        <v>151816</v>
      </c>
      <c r="D1463" s="161" t="s">
        <v>1715</v>
      </c>
      <c r="E1463" s="162" t="s">
        <v>6415</v>
      </c>
      <c r="F1463" s="161" t="s">
        <v>1558</v>
      </c>
      <c r="G1463" s="161" t="s">
        <v>148</v>
      </c>
      <c r="H1463" s="161" t="s">
        <v>1561</v>
      </c>
      <c r="I1463" s="12"/>
      <c r="J1463" s="13">
        <v>800510</v>
      </c>
      <c r="K1463" s="2">
        <v>0</v>
      </c>
    </row>
    <row r="1464" spans="1:11" ht="15" customHeight="1" x14ac:dyDescent="0.35">
      <c r="A1464" s="160">
        <v>402321</v>
      </c>
      <c r="B1464" s="161" t="s">
        <v>3947</v>
      </c>
      <c r="C1464" s="160">
        <v>151816</v>
      </c>
      <c r="D1464" s="161" t="s">
        <v>1715</v>
      </c>
      <c r="E1464" s="162" t="s">
        <v>6415</v>
      </c>
      <c r="F1464" s="161" t="s">
        <v>1558</v>
      </c>
      <c r="G1464" s="161" t="s">
        <v>148</v>
      </c>
      <c r="H1464" s="161" t="s">
        <v>1561</v>
      </c>
      <c r="I1464" s="12"/>
      <c r="J1464" s="13">
        <v>800511</v>
      </c>
      <c r="K1464" s="2">
        <v>0</v>
      </c>
    </row>
    <row r="1465" spans="1:11" ht="15" customHeight="1" x14ac:dyDescent="0.35">
      <c r="A1465" s="160">
        <v>402520</v>
      </c>
      <c r="B1465" s="161" t="s">
        <v>3948</v>
      </c>
      <c r="C1465" s="160">
        <v>151816</v>
      </c>
      <c r="D1465" s="161" t="s">
        <v>1715</v>
      </c>
      <c r="E1465" s="162" t="s">
        <v>6415</v>
      </c>
      <c r="F1465" s="161" t="s">
        <v>1558</v>
      </c>
      <c r="G1465" s="161" t="s">
        <v>148</v>
      </c>
      <c r="H1465" s="161" t="s">
        <v>1561</v>
      </c>
      <c r="I1465" s="12"/>
      <c r="J1465" s="13">
        <v>800512</v>
      </c>
      <c r="K1465" s="2">
        <v>0</v>
      </c>
    </row>
    <row r="1466" spans="1:11" ht="15" customHeight="1" x14ac:dyDescent="0.35">
      <c r="A1466" s="160">
        <v>402601</v>
      </c>
      <c r="B1466" s="161" t="s">
        <v>154</v>
      </c>
      <c r="C1466" s="160">
        <v>151816</v>
      </c>
      <c r="D1466" s="161" t="s">
        <v>1715</v>
      </c>
      <c r="E1466" s="162" t="s">
        <v>6415</v>
      </c>
      <c r="F1466" s="161" t="s">
        <v>1558</v>
      </c>
      <c r="G1466" s="161" t="s">
        <v>148</v>
      </c>
      <c r="H1466" s="161" t="s">
        <v>1561</v>
      </c>
      <c r="I1466" s="12"/>
      <c r="J1466" s="13">
        <v>800513</v>
      </c>
      <c r="K1466" s="2">
        <v>0</v>
      </c>
    </row>
    <row r="1467" spans="1:11" ht="15" customHeight="1" x14ac:dyDescent="0.35">
      <c r="A1467" s="160">
        <v>402268</v>
      </c>
      <c r="B1467" s="161" t="s">
        <v>155</v>
      </c>
      <c r="C1467" s="160">
        <v>151816</v>
      </c>
      <c r="D1467" s="161" t="s">
        <v>1715</v>
      </c>
      <c r="E1467" s="162" t="s">
        <v>6415</v>
      </c>
      <c r="F1467" s="161" t="s">
        <v>1558</v>
      </c>
      <c r="G1467" s="161" t="s">
        <v>148</v>
      </c>
      <c r="H1467" s="161" t="s">
        <v>1561</v>
      </c>
      <c r="I1467" s="12"/>
      <c r="J1467" s="13">
        <v>800514</v>
      </c>
      <c r="K1467" s="2">
        <v>0</v>
      </c>
    </row>
    <row r="1468" spans="1:11" ht="15" customHeight="1" x14ac:dyDescent="0.35">
      <c r="A1468" s="160">
        <v>403001</v>
      </c>
      <c r="B1468" s="161" t="s">
        <v>3950</v>
      </c>
      <c r="C1468" s="160">
        <v>151828</v>
      </c>
      <c r="D1468" s="161" t="s">
        <v>1717</v>
      </c>
      <c r="E1468" s="162" t="s">
        <v>6415</v>
      </c>
      <c r="F1468" s="161" t="s">
        <v>1558</v>
      </c>
      <c r="G1468" s="161" t="s">
        <v>148</v>
      </c>
      <c r="H1468" s="161" t="s">
        <v>1561</v>
      </c>
      <c r="I1468" s="12"/>
      <c r="J1468" s="13">
        <v>800517</v>
      </c>
      <c r="K1468" s="2">
        <v>0</v>
      </c>
    </row>
    <row r="1469" spans="1:11" ht="15" customHeight="1" x14ac:dyDescent="0.35">
      <c r="A1469" s="160">
        <v>403561</v>
      </c>
      <c r="B1469" s="161" t="s">
        <v>173</v>
      </c>
      <c r="C1469" s="160">
        <v>151828</v>
      </c>
      <c r="D1469" s="161" t="s">
        <v>1717</v>
      </c>
      <c r="E1469" s="162" t="s">
        <v>6415</v>
      </c>
      <c r="F1469" s="161" t="s">
        <v>1558</v>
      </c>
      <c r="G1469" s="161" t="s">
        <v>148</v>
      </c>
      <c r="H1469" s="161" t="s">
        <v>1561</v>
      </c>
      <c r="I1469" s="12"/>
      <c r="J1469" s="13">
        <v>800534</v>
      </c>
      <c r="K1469" s="2">
        <v>0</v>
      </c>
    </row>
    <row r="1470" spans="1:11" ht="15" customHeight="1" x14ac:dyDescent="0.35">
      <c r="A1470" s="160">
        <v>410591</v>
      </c>
      <c r="B1470" s="161" t="s">
        <v>3954</v>
      </c>
      <c r="C1470" s="160">
        <v>151841</v>
      </c>
      <c r="D1470" s="161" t="s">
        <v>1727</v>
      </c>
      <c r="E1470" s="162" t="s">
        <v>6415</v>
      </c>
      <c r="F1470" s="161" t="s">
        <v>1558</v>
      </c>
      <c r="G1470" s="161" t="s">
        <v>148</v>
      </c>
      <c r="H1470" s="161" t="s">
        <v>1561</v>
      </c>
      <c r="I1470" s="12"/>
      <c r="J1470" s="13">
        <v>800535</v>
      </c>
      <c r="K1470" s="2">
        <v>0</v>
      </c>
    </row>
    <row r="1471" spans="1:11" ht="15" customHeight="1" x14ac:dyDescent="0.35">
      <c r="A1471" s="160">
        <v>410156</v>
      </c>
      <c r="B1471" s="161" t="s">
        <v>3952</v>
      </c>
      <c r="C1471" s="160">
        <v>151841</v>
      </c>
      <c r="D1471" s="161" t="s">
        <v>1727</v>
      </c>
      <c r="E1471" s="162" t="s">
        <v>6415</v>
      </c>
      <c r="F1471" s="161" t="s">
        <v>1558</v>
      </c>
      <c r="G1471" s="161" t="s">
        <v>148</v>
      </c>
      <c r="H1471" s="161" t="s">
        <v>1561</v>
      </c>
      <c r="I1471" s="12"/>
      <c r="J1471" s="13">
        <v>800536</v>
      </c>
      <c r="K1471" s="2">
        <v>0</v>
      </c>
    </row>
    <row r="1472" spans="1:11" ht="15" customHeight="1" x14ac:dyDescent="0.35">
      <c r="A1472" s="160">
        <v>410277</v>
      </c>
      <c r="B1472" s="161" t="s">
        <v>3953</v>
      </c>
      <c r="C1472" s="160">
        <v>151841</v>
      </c>
      <c r="D1472" s="161" t="s">
        <v>1727</v>
      </c>
      <c r="E1472" s="162" t="s">
        <v>6415</v>
      </c>
      <c r="F1472" s="161" t="s">
        <v>1558</v>
      </c>
      <c r="G1472" s="161" t="s">
        <v>148</v>
      </c>
      <c r="H1472" s="161" t="s">
        <v>1561</v>
      </c>
      <c r="I1472" s="12"/>
      <c r="J1472" s="13">
        <v>800538</v>
      </c>
      <c r="K1472" s="2">
        <v>0</v>
      </c>
    </row>
    <row r="1473" spans="1:11" ht="15" customHeight="1" x14ac:dyDescent="0.35">
      <c r="A1473" s="160">
        <v>410112</v>
      </c>
      <c r="B1473" s="161" t="s">
        <v>3951</v>
      </c>
      <c r="C1473" s="160">
        <v>151841</v>
      </c>
      <c r="D1473" s="161" t="s">
        <v>1727</v>
      </c>
      <c r="E1473" s="162" t="s">
        <v>6415</v>
      </c>
      <c r="F1473" s="161" t="s">
        <v>1558</v>
      </c>
      <c r="G1473" s="161" t="s">
        <v>148</v>
      </c>
      <c r="H1473" s="161" t="s">
        <v>1561</v>
      </c>
      <c r="I1473" s="12"/>
      <c r="J1473" s="13">
        <v>801157</v>
      </c>
      <c r="K1473" s="2">
        <v>0</v>
      </c>
    </row>
    <row r="1474" spans="1:11" ht="15" customHeight="1" x14ac:dyDescent="0.35">
      <c r="A1474" s="160">
        <v>410947</v>
      </c>
      <c r="B1474" s="161" t="s">
        <v>3955</v>
      </c>
      <c r="C1474" s="160">
        <v>151841</v>
      </c>
      <c r="D1474" s="161" t="s">
        <v>1727</v>
      </c>
      <c r="E1474" s="162" t="s">
        <v>6415</v>
      </c>
      <c r="F1474" s="161" t="s">
        <v>1558</v>
      </c>
      <c r="G1474" s="161" t="s">
        <v>148</v>
      </c>
      <c r="H1474" s="161" t="s">
        <v>1561</v>
      </c>
      <c r="I1474" s="12"/>
      <c r="J1474" s="13">
        <v>801159</v>
      </c>
      <c r="K1474" s="2">
        <v>0</v>
      </c>
    </row>
    <row r="1475" spans="1:11" ht="15" customHeight="1" x14ac:dyDescent="0.35">
      <c r="A1475" s="160">
        <v>410378</v>
      </c>
      <c r="B1475" s="161" t="s">
        <v>149</v>
      </c>
      <c r="C1475" s="160">
        <v>151841</v>
      </c>
      <c r="D1475" s="161" t="s">
        <v>1727</v>
      </c>
      <c r="E1475" s="162" t="s">
        <v>6415</v>
      </c>
      <c r="F1475" s="161" t="s">
        <v>1558</v>
      </c>
      <c r="G1475" s="161" t="s">
        <v>148</v>
      </c>
      <c r="H1475" s="161" t="s">
        <v>1561</v>
      </c>
      <c r="I1475" s="12"/>
      <c r="J1475" s="13">
        <v>801160</v>
      </c>
      <c r="K1475" s="2">
        <v>0</v>
      </c>
    </row>
    <row r="1476" spans="1:11" ht="15" customHeight="1" x14ac:dyDescent="0.35">
      <c r="A1476" s="160">
        <v>1801278</v>
      </c>
      <c r="B1476" s="161" t="s">
        <v>495</v>
      </c>
      <c r="C1476" s="160">
        <v>151853</v>
      </c>
      <c r="D1476" s="161" t="s">
        <v>2012</v>
      </c>
      <c r="E1476" s="162" t="s">
        <v>6415</v>
      </c>
      <c r="F1476" s="161" t="s">
        <v>1558</v>
      </c>
      <c r="G1476" s="4" t="s">
        <v>482</v>
      </c>
      <c r="H1476" s="161" t="s">
        <v>1561</v>
      </c>
      <c r="I1476" s="12"/>
      <c r="J1476" s="13">
        <v>801161</v>
      </c>
      <c r="K1476" s="2">
        <v>0</v>
      </c>
    </row>
    <row r="1477" spans="1:11" ht="15" customHeight="1" x14ac:dyDescent="0.35">
      <c r="A1477" s="160">
        <v>1801001</v>
      </c>
      <c r="B1477" s="161" t="s">
        <v>3956</v>
      </c>
      <c r="C1477" s="160">
        <v>151853</v>
      </c>
      <c r="D1477" s="161" t="s">
        <v>2012</v>
      </c>
      <c r="E1477" s="162" t="s">
        <v>6415</v>
      </c>
      <c r="F1477" s="161" t="s">
        <v>1558</v>
      </c>
      <c r="G1477" s="4" t="s">
        <v>482</v>
      </c>
      <c r="H1477" s="161" t="s">
        <v>1561</v>
      </c>
      <c r="I1477" s="12"/>
      <c r="J1477" s="13">
        <v>801287</v>
      </c>
      <c r="K1477" s="2">
        <v>0</v>
      </c>
    </row>
    <row r="1478" spans="1:11" ht="15" customHeight="1" x14ac:dyDescent="0.35">
      <c r="A1478" s="160">
        <v>1804183</v>
      </c>
      <c r="B1478" s="161" t="s">
        <v>3959</v>
      </c>
      <c r="C1478" s="160">
        <v>151865</v>
      </c>
      <c r="D1478" s="161" t="s">
        <v>382</v>
      </c>
      <c r="E1478" s="162" t="s">
        <v>6415</v>
      </c>
      <c r="F1478" s="161" t="s">
        <v>1558</v>
      </c>
      <c r="G1478" s="4" t="s">
        <v>370</v>
      </c>
      <c r="H1478" s="161" t="s">
        <v>1561</v>
      </c>
      <c r="I1478" s="12"/>
      <c r="J1478" s="13">
        <v>801288</v>
      </c>
      <c r="K1478" s="2">
        <v>0</v>
      </c>
    </row>
    <row r="1479" spans="1:11" ht="15" customHeight="1" x14ac:dyDescent="0.35">
      <c r="A1479" s="160">
        <v>1804853</v>
      </c>
      <c r="B1479" s="161" t="s">
        <v>3963</v>
      </c>
      <c r="C1479" s="160">
        <v>151865</v>
      </c>
      <c r="D1479" s="161" t="s">
        <v>382</v>
      </c>
      <c r="E1479" s="162" t="s">
        <v>6415</v>
      </c>
      <c r="F1479" s="161" t="s">
        <v>1558</v>
      </c>
      <c r="G1479" s="4" t="s">
        <v>370</v>
      </c>
      <c r="H1479" s="161" t="s">
        <v>1561</v>
      </c>
      <c r="I1479" s="12"/>
      <c r="J1479" s="13">
        <v>801289</v>
      </c>
      <c r="K1479" s="2">
        <v>0</v>
      </c>
    </row>
    <row r="1480" spans="1:11" ht="15" customHeight="1" x14ac:dyDescent="0.35">
      <c r="A1480" s="160">
        <v>1804001</v>
      </c>
      <c r="B1480" s="161" t="s">
        <v>3957</v>
      </c>
      <c r="C1480" s="160">
        <v>151865</v>
      </c>
      <c r="D1480" s="161" t="s">
        <v>382</v>
      </c>
      <c r="E1480" s="162" t="s">
        <v>6415</v>
      </c>
      <c r="F1480" s="161" t="s">
        <v>1558</v>
      </c>
      <c r="G1480" s="4" t="s">
        <v>370</v>
      </c>
      <c r="H1480" s="161" t="s">
        <v>1561</v>
      </c>
      <c r="I1480" s="12"/>
      <c r="J1480" s="13">
        <v>801290</v>
      </c>
      <c r="K1480" s="2">
        <v>0</v>
      </c>
    </row>
    <row r="1481" spans="1:11" ht="15" customHeight="1" x14ac:dyDescent="0.35">
      <c r="A1481" s="160">
        <v>1804309</v>
      </c>
      <c r="B1481" s="161" t="s">
        <v>3960</v>
      </c>
      <c r="C1481" s="160">
        <v>151865</v>
      </c>
      <c r="D1481" s="161" t="s">
        <v>382</v>
      </c>
      <c r="E1481" s="162" t="s">
        <v>6415</v>
      </c>
      <c r="F1481" s="161" t="s">
        <v>1558</v>
      </c>
      <c r="G1481" s="4" t="s">
        <v>370</v>
      </c>
      <c r="H1481" s="161" t="s">
        <v>1561</v>
      </c>
      <c r="I1481" s="12"/>
      <c r="J1481" s="13">
        <v>801291</v>
      </c>
      <c r="K1481" s="2">
        <v>0</v>
      </c>
    </row>
    <row r="1482" spans="1:11" ht="15" customHeight="1" x14ac:dyDescent="0.35">
      <c r="A1482" s="160">
        <v>1804730</v>
      </c>
      <c r="B1482" s="161" t="s">
        <v>3962</v>
      </c>
      <c r="C1482" s="160">
        <v>151865</v>
      </c>
      <c r="D1482" s="161" t="s">
        <v>382</v>
      </c>
      <c r="E1482" s="162" t="s">
        <v>6415</v>
      </c>
      <c r="F1482" s="161" t="s">
        <v>1558</v>
      </c>
      <c r="G1482" s="4" t="s">
        <v>370</v>
      </c>
      <c r="H1482" s="161" t="s">
        <v>1561</v>
      </c>
      <c r="I1482" s="12"/>
      <c r="J1482" s="13">
        <v>801292</v>
      </c>
      <c r="K1482" s="2">
        <v>0</v>
      </c>
    </row>
    <row r="1483" spans="1:11" ht="15" customHeight="1" x14ac:dyDescent="0.35">
      <c r="A1483" s="160">
        <v>1804400</v>
      </c>
      <c r="B1483" s="161" t="s">
        <v>3961</v>
      </c>
      <c r="C1483" s="160">
        <v>151865</v>
      </c>
      <c r="D1483" s="161" t="s">
        <v>382</v>
      </c>
      <c r="E1483" s="162" t="s">
        <v>6415</v>
      </c>
      <c r="F1483" s="161" t="s">
        <v>1558</v>
      </c>
      <c r="G1483" s="4" t="s">
        <v>370</v>
      </c>
      <c r="H1483" s="161" t="s">
        <v>1561</v>
      </c>
      <c r="I1483" s="12"/>
      <c r="J1483" s="13">
        <v>801293</v>
      </c>
      <c r="K1483" s="2">
        <v>0</v>
      </c>
    </row>
    <row r="1484" spans="1:11" ht="15" customHeight="1" x14ac:dyDescent="0.35">
      <c r="A1484" s="160">
        <v>1804372</v>
      </c>
      <c r="B1484" s="161" t="s">
        <v>383</v>
      </c>
      <c r="C1484" s="160">
        <v>151865</v>
      </c>
      <c r="D1484" s="161" t="s">
        <v>382</v>
      </c>
      <c r="E1484" s="162" t="s">
        <v>6415</v>
      </c>
      <c r="F1484" s="161" t="s">
        <v>1558</v>
      </c>
      <c r="G1484" s="4" t="s">
        <v>370</v>
      </c>
      <c r="H1484" s="161" t="s">
        <v>1561</v>
      </c>
      <c r="I1484" s="12"/>
      <c r="J1484" s="13">
        <v>801294</v>
      </c>
      <c r="K1484" s="2">
        <v>0</v>
      </c>
    </row>
    <row r="1485" spans="1:11" ht="15" customHeight="1" x14ac:dyDescent="0.35">
      <c r="A1485" s="160">
        <v>1804043</v>
      </c>
      <c r="B1485" s="161" t="s">
        <v>3958</v>
      </c>
      <c r="C1485" s="160">
        <v>151865</v>
      </c>
      <c r="D1485" s="161" t="s">
        <v>382</v>
      </c>
      <c r="E1485" s="162" t="s">
        <v>6415</v>
      </c>
      <c r="F1485" s="161" t="s">
        <v>1558</v>
      </c>
      <c r="G1485" s="4" t="s">
        <v>370</v>
      </c>
      <c r="H1485" s="161" t="s">
        <v>1561</v>
      </c>
      <c r="I1485" s="12"/>
      <c r="J1485" s="13">
        <v>801295</v>
      </c>
      <c r="K1485" s="2">
        <v>0</v>
      </c>
    </row>
    <row r="1486" spans="1:11" ht="15" customHeight="1" x14ac:dyDescent="0.35">
      <c r="A1486" s="160">
        <v>1804033</v>
      </c>
      <c r="B1486" s="161" t="s">
        <v>3964</v>
      </c>
      <c r="C1486" s="160">
        <v>151877</v>
      </c>
      <c r="D1486" s="161" t="s">
        <v>380</v>
      </c>
      <c r="E1486" s="162" t="s">
        <v>6415</v>
      </c>
      <c r="F1486" s="161" t="s">
        <v>1558</v>
      </c>
      <c r="G1486" s="4" t="s">
        <v>370</v>
      </c>
      <c r="H1486" s="161" t="s">
        <v>1561</v>
      </c>
      <c r="I1486" s="12"/>
      <c r="J1486" s="13">
        <v>801296</v>
      </c>
      <c r="K1486" s="2">
        <v>0</v>
      </c>
    </row>
    <row r="1487" spans="1:11" ht="15" customHeight="1" x14ac:dyDescent="0.35">
      <c r="A1487" s="160">
        <v>1804249</v>
      </c>
      <c r="B1487" s="161" t="s">
        <v>3965</v>
      </c>
      <c r="C1487" s="160">
        <v>151877</v>
      </c>
      <c r="D1487" s="161" t="s">
        <v>380</v>
      </c>
      <c r="E1487" s="162" t="s">
        <v>6415</v>
      </c>
      <c r="F1487" s="161" t="s">
        <v>1558</v>
      </c>
      <c r="G1487" s="4" t="s">
        <v>370</v>
      </c>
      <c r="H1487" s="161" t="s">
        <v>1561</v>
      </c>
      <c r="I1487" s="12"/>
      <c r="J1487" s="13">
        <v>801297</v>
      </c>
      <c r="K1487" s="2">
        <v>0</v>
      </c>
    </row>
    <row r="1488" spans="1:11" ht="15" customHeight="1" x14ac:dyDescent="0.35">
      <c r="A1488" s="160">
        <v>1804924</v>
      </c>
      <c r="B1488" s="161" t="s">
        <v>3967</v>
      </c>
      <c r="C1488" s="160">
        <v>151877</v>
      </c>
      <c r="D1488" s="161" t="s">
        <v>380</v>
      </c>
      <c r="E1488" s="162" t="s">
        <v>6415</v>
      </c>
      <c r="F1488" s="161" t="s">
        <v>1558</v>
      </c>
      <c r="G1488" s="4" t="s">
        <v>370</v>
      </c>
      <c r="H1488" s="161" t="s">
        <v>1561</v>
      </c>
      <c r="I1488" s="12"/>
      <c r="J1488" s="13">
        <v>801298</v>
      </c>
      <c r="K1488" s="2">
        <v>0</v>
      </c>
    </row>
    <row r="1489" spans="1:11" ht="15" customHeight="1" x14ac:dyDescent="0.35">
      <c r="A1489" s="160">
        <v>1804553</v>
      </c>
      <c r="B1489" s="161" t="s">
        <v>381</v>
      </c>
      <c r="C1489" s="160">
        <v>151877</v>
      </c>
      <c r="D1489" s="161" t="s">
        <v>380</v>
      </c>
      <c r="E1489" s="162" t="s">
        <v>6415</v>
      </c>
      <c r="F1489" s="161" t="s">
        <v>1558</v>
      </c>
      <c r="G1489" s="4" t="s">
        <v>370</v>
      </c>
      <c r="H1489" s="161" t="s">
        <v>1561</v>
      </c>
      <c r="I1489" s="12"/>
      <c r="J1489" s="13">
        <v>801300</v>
      </c>
      <c r="K1489" s="2">
        <v>0</v>
      </c>
    </row>
    <row r="1490" spans="1:11" ht="15" customHeight="1" x14ac:dyDescent="0.35">
      <c r="A1490" s="160">
        <v>1804494</v>
      </c>
      <c r="B1490" s="161" t="s">
        <v>3966</v>
      </c>
      <c r="C1490" s="160">
        <v>151877</v>
      </c>
      <c r="D1490" s="161" t="s">
        <v>380</v>
      </c>
      <c r="E1490" s="162" t="s">
        <v>6415</v>
      </c>
      <c r="F1490" s="161" t="s">
        <v>1558</v>
      </c>
      <c r="G1490" s="4" t="s">
        <v>370</v>
      </c>
      <c r="H1490" s="161" t="s">
        <v>1561</v>
      </c>
      <c r="I1490" s="12"/>
      <c r="J1490" s="13">
        <v>801302</v>
      </c>
      <c r="K1490" s="2">
        <v>0</v>
      </c>
    </row>
    <row r="1491" spans="1:11" ht="15" customHeight="1" x14ac:dyDescent="0.35">
      <c r="A1491" s="160">
        <v>1805032</v>
      </c>
      <c r="B1491" s="161" t="s">
        <v>3970</v>
      </c>
      <c r="C1491" s="160">
        <v>151889</v>
      </c>
      <c r="D1491" s="161" t="s">
        <v>526</v>
      </c>
      <c r="E1491" s="162" t="s">
        <v>6415</v>
      </c>
      <c r="F1491" s="161" t="s">
        <v>1558</v>
      </c>
      <c r="G1491" s="4" t="s">
        <v>482</v>
      </c>
      <c r="H1491" s="161" t="s">
        <v>1561</v>
      </c>
      <c r="I1491" s="12"/>
      <c r="J1491" s="13">
        <v>801303</v>
      </c>
      <c r="K1491" s="2">
        <v>0</v>
      </c>
    </row>
    <row r="1492" spans="1:11" ht="15" customHeight="1" x14ac:dyDescent="0.35">
      <c r="A1492" s="160">
        <v>1805921</v>
      </c>
      <c r="B1492" s="161" t="s">
        <v>527</v>
      </c>
      <c r="C1492" s="160">
        <v>151889</v>
      </c>
      <c r="D1492" s="161" t="s">
        <v>526</v>
      </c>
      <c r="E1492" s="162" t="s">
        <v>6415</v>
      </c>
      <c r="F1492" s="161" t="s">
        <v>1558</v>
      </c>
      <c r="G1492" s="4" t="s">
        <v>482</v>
      </c>
      <c r="H1492" s="161" t="s">
        <v>1561</v>
      </c>
      <c r="I1492" s="12"/>
      <c r="J1492" s="13">
        <v>801304</v>
      </c>
      <c r="K1492" s="2">
        <v>0</v>
      </c>
    </row>
    <row r="1493" spans="1:11" ht="15" customHeight="1" x14ac:dyDescent="0.35">
      <c r="A1493" s="160">
        <v>1805003</v>
      </c>
      <c r="B1493" s="161" t="s">
        <v>3968</v>
      </c>
      <c r="C1493" s="160">
        <v>151889</v>
      </c>
      <c r="D1493" s="161" t="s">
        <v>526</v>
      </c>
      <c r="E1493" s="162" t="s">
        <v>6415</v>
      </c>
      <c r="F1493" s="161" t="s">
        <v>1558</v>
      </c>
      <c r="G1493" s="4" t="s">
        <v>482</v>
      </c>
      <c r="H1493" s="161" t="s">
        <v>1561</v>
      </c>
      <c r="I1493" s="12"/>
      <c r="J1493" s="13">
        <v>801305</v>
      </c>
      <c r="K1493" s="2">
        <v>0</v>
      </c>
    </row>
    <row r="1494" spans="1:11" ht="15" customHeight="1" x14ac:dyDescent="0.35">
      <c r="A1494" s="160">
        <v>1805004</v>
      </c>
      <c r="B1494" s="161" t="s">
        <v>3969</v>
      </c>
      <c r="C1494" s="160">
        <v>151889</v>
      </c>
      <c r="D1494" s="161" t="s">
        <v>526</v>
      </c>
      <c r="E1494" s="162" t="s">
        <v>6415</v>
      </c>
      <c r="F1494" s="161" t="s">
        <v>1558</v>
      </c>
      <c r="G1494" s="4" t="s">
        <v>482</v>
      </c>
      <c r="H1494" s="161" t="s">
        <v>1561</v>
      </c>
      <c r="I1494" s="12"/>
      <c r="J1494" s="13">
        <v>801306</v>
      </c>
      <c r="K1494" s="2">
        <v>0</v>
      </c>
    </row>
    <row r="1495" spans="1:11" ht="15" customHeight="1" x14ac:dyDescent="0.35">
      <c r="A1495" s="160">
        <v>1805131</v>
      </c>
      <c r="B1495" s="161" t="s">
        <v>528</v>
      </c>
      <c r="C1495" s="160">
        <v>151889</v>
      </c>
      <c r="D1495" s="161" t="s">
        <v>526</v>
      </c>
      <c r="E1495" s="162" t="s">
        <v>6415</v>
      </c>
      <c r="F1495" s="161" t="s">
        <v>1558</v>
      </c>
      <c r="G1495" s="4" t="s">
        <v>482</v>
      </c>
      <c r="H1495" s="161" t="s">
        <v>1561</v>
      </c>
      <c r="I1495" s="12"/>
      <c r="J1495" s="13">
        <v>801310</v>
      </c>
      <c r="K1495" s="2">
        <v>0</v>
      </c>
    </row>
    <row r="1496" spans="1:11" ht="15" customHeight="1" x14ac:dyDescent="0.35">
      <c r="A1496" s="160">
        <v>1807756</v>
      </c>
      <c r="B1496" s="161" t="s">
        <v>3972</v>
      </c>
      <c r="C1496" s="160">
        <v>151890</v>
      </c>
      <c r="D1496" s="161" t="s">
        <v>2020</v>
      </c>
      <c r="E1496" s="162" t="s">
        <v>6415</v>
      </c>
      <c r="F1496" s="161" t="s">
        <v>1558</v>
      </c>
      <c r="G1496" s="4" t="s">
        <v>482</v>
      </c>
      <c r="H1496" s="161" t="s">
        <v>1561</v>
      </c>
      <c r="I1496" s="12"/>
      <c r="J1496" s="13">
        <v>802428</v>
      </c>
      <c r="K1496" s="2">
        <v>0</v>
      </c>
    </row>
    <row r="1497" spans="1:11" ht="15" customHeight="1" x14ac:dyDescent="0.35">
      <c r="A1497" s="160">
        <v>1807856</v>
      </c>
      <c r="B1497" s="161" t="s">
        <v>3973</v>
      </c>
      <c r="C1497" s="160">
        <v>151890</v>
      </c>
      <c r="D1497" s="161" t="s">
        <v>2020</v>
      </c>
      <c r="E1497" s="162" t="s">
        <v>6415</v>
      </c>
      <c r="F1497" s="161" t="s">
        <v>1558</v>
      </c>
      <c r="G1497" s="4" t="s">
        <v>482</v>
      </c>
      <c r="H1497" s="161" t="s">
        <v>1561</v>
      </c>
      <c r="I1497" s="12"/>
      <c r="J1497" s="13">
        <v>802430</v>
      </c>
      <c r="K1497" s="2">
        <v>0</v>
      </c>
    </row>
    <row r="1498" spans="1:11" ht="15" customHeight="1" x14ac:dyDescent="0.35">
      <c r="A1498" s="160">
        <v>1807001</v>
      </c>
      <c r="B1498" s="161" t="s">
        <v>3971</v>
      </c>
      <c r="C1498" s="160">
        <v>151890</v>
      </c>
      <c r="D1498" s="161" t="s">
        <v>2020</v>
      </c>
      <c r="E1498" s="162" t="s">
        <v>6415</v>
      </c>
      <c r="F1498" s="161" t="s">
        <v>1558</v>
      </c>
      <c r="G1498" s="4" t="s">
        <v>482</v>
      </c>
      <c r="H1498" s="161" t="s">
        <v>1561</v>
      </c>
      <c r="I1498" s="12"/>
      <c r="J1498" s="13">
        <v>802470</v>
      </c>
      <c r="K1498" s="2">
        <v>0</v>
      </c>
    </row>
    <row r="1499" spans="1:11" ht="15" customHeight="1" x14ac:dyDescent="0.35">
      <c r="A1499" s="160">
        <v>1807935</v>
      </c>
      <c r="B1499" s="161" t="s">
        <v>517</v>
      </c>
      <c r="C1499" s="160">
        <v>151890</v>
      </c>
      <c r="D1499" s="161" t="s">
        <v>2020</v>
      </c>
      <c r="E1499" s="162" t="s">
        <v>6415</v>
      </c>
      <c r="F1499" s="161" t="s">
        <v>1558</v>
      </c>
      <c r="G1499" s="4" t="s">
        <v>482</v>
      </c>
      <c r="H1499" s="161" t="s">
        <v>1561</v>
      </c>
      <c r="I1499" s="12"/>
      <c r="J1499" s="13">
        <v>802471</v>
      </c>
      <c r="K1499" s="2">
        <v>0</v>
      </c>
    </row>
    <row r="1500" spans="1:11" ht="15" customHeight="1" x14ac:dyDescent="0.35">
      <c r="A1500" s="160">
        <v>1813302</v>
      </c>
      <c r="B1500" s="161" t="s">
        <v>438</v>
      </c>
      <c r="C1500" s="160">
        <v>151907</v>
      </c>
      <c r="D1500" s="161" t="s">
        <v>2021</v>
      </c>
      <c r="E1500" s="162" t="s">
        <v>6415</v>
      </c>
      <c r="F1500" s="161" t="s">
        <v>1558</v>
      </c>
      <c r="G1500" s="4" t="s">
        <v>370</v>
      </c>
      <c r="H1500" s="161" t="s">
        <v>1561</v>
      </c>
      <c r="I1500" s="12"/>
      <c r="J1500" s="13">
        <v>802472</v>
      </c>
      <c r="K1500" s="2">
        <v>0</v>
      </c>
    </row>
    <row r="1501" spans="1:11" ht="15" customHeight="1" x14ac:dyDescent="0.35">
      <c r="A1501" s="160">
        <v>1813817</v>
      </c>
      <c r="B1501" s="161" t="s">
        <v>3976</v>
      </c>
      <c r="C1501" s="160">
        <v>151907</v>
      </c>
      <c r="D1501" s="161" t="s">
        <v>2021</v>
      </c>
      <c r="E1501" s="162" t="s">
        <v>6415</v>
      </c>
      <c r="F1501" s="161" t="s">
        <v>1558</v>
      </c>
      <c r="G1501" s="4" t="s">
        <v>370</v>
      </c>
      <c r="H1501" s="161" t="s">
        <v>1561</v>
      </c>
      <c r="I1501" s="12"/>
      <c r="J1501" s="13">
        <v>802473</v>
      </c>
      <c r="K1501" s="2">
        <v>0</v>
      </c>
    </row>
    <row r="1502" spans="1:11" ht="15" customHeight="1" x14ac:dyDescent="0.35">
      <c r="A1502" s="160">
        <v>1813756</v>
      </c>
      <c r="B1502" s="161" t="s">
        <v>3975</v>
      </c>
      <c r="C1502" s="160">
        <v>151907</v>
      </c>
      <c r="D1502" s="161" t="s">
        <v>2021</v>
      </c>
      <c r="E1502" s="162" t="s">
        <v>6415</v>
      </c>
      <c r="F1502" s="161" t="s">
        <v>1558</v>
      </c>
      <c r="G1502" s="4" t="s">
        <v>370</v>
      </c>
      <c r="H1502" s="161" t="s">
        <v>1561</v>
      </c>
      <c r="I1502" s="12"/>
      <c r="J1502" s="13">
        <v>802478</v>
      </c>
      <c r="K1502" s="2">
        <v>0</v>
      </c>
    </row>
    <row r="1503" spans="1:11" ht="15" customHeight="1" x14ac:dyDescent="0.35">
      <c r="A1503" s="160">
        <v>1813001</v>
      </c>
      <c r="B1503" s="161" t="s">
        <v>3974</v>
      </c>
      <c r="C1503" s="160">
        <v>151907</v>
      </c>
      <c r="D1503" s="161" t="s">
        <v>2021</v>
      </c>
      <c r="E1503" s="162" t="s">
        <v>6415</v>
      </c>
      <c r="F1503" s="161" t="s">
        <v>1558</v>
      </c>
      <c r="G1503" s="4" t="s">
        <v>370</v>
      </c>
      <c r="H1503" s="161" t="s">
        <v>1561</v>
      </c>
      <c r="I1503" s="12"/>
      <c r="J1503" s="13">
        <v>802479</v>
      </c>
      <c r="K1503" s="2">
        <v>0</v>
      </c>
    </row>
    <row r="1504" spans="1:11" ht="15" customHeight="1" x14ac:dyDescent="0.35">
      <c r="A1504" s="160">
        <v>1813701</v>
      </c>
      <c r="B1504" s="161" t="s">
        <v>437</v>
      </c>
      <c r="C1504" s="160">
        <v>151907</v>
      </c>
      <c r="D1504" s="161" t="s">
        <v>2021</v>
      </c>
      <c r="E1504" s="162" t="s">
        <v>6415</v>
      </c>
      <c r="F1504" s="161" t="s">
        <v>1558</v>
      </c>
      <c r="G1504" s="4" t="s">
        <v>370</v>
      </c>
      <c r="H1504" s="161" t="s">
        <v>1561</v>
      </c>
      <c r="I1504" s="12"/>
      <c r="J1504" s="13">
        <v>802480</v>
      </c>
      <c r="K1504" s="2">
        <v>0</v>
      </c>
    </row>
    <row r="1505" spans="1:11" ht="15" customHeight="1" x14ac:dyDescent="0.35">
      <c r="A1505" s="160">
        <v>1815037</v>
      </c>
      <c r="B1505" s="161" t="s">
        <v>3977</v>
      </c>
      <c r="C1505" s="160">
        <v>151919</v>
      </c>
      <c r="D1505" s="161" t="s">
        <v>529</v>
      </c>
      <c r="E1505" s="162" t="s">
        <v>6415</v>
      </c>
      <c r="F1505" s="161" t="s">
        <v>1558</v>
      </c>
      <c r="G1505" s="4" t="s">
        <v>482</v>
      </c>
      <c r="H1505" s="161" t="s">
        <v>1561</v>
      </c>
      <c r="I1505" s="12"/>
      <c r="J1505" s="13">
        <v>802481</v>
      </c>
      <c r="K1505" s="2">
        <v>0</v>
      </c>
    </row>
    <row r="1506" spans="1:11" ht="15" customHeight="1" x14ac:dyDescent="0.35">
      <c r="A1506" s="160">
        <v>1815228</v>
      </c>
      <c r="B1506" s="161" t="s">
        <v>3978</v>
      </c>
      <c r="C1506" s="160">
        <v>151919</v>
      </c>
      <c r="D1506" s="161" t="s">
        <v>529</v>
      </c>
      <c r="E1506" s="162" t="s">
        <v>6415</v>
      </c>
      <c r="F1506" s="161" t="s">
        <v>1558</v>
      </c>
      <c r="G1506" s="4" t="s">
        <v>482</v>
      </c>
      <c r="H1506" s="161" t="s">
        <v>1561</v>
      </c>
      <c r="I1506" s="12"/>
      <c r="J1506" s="13">
        <v>802482</v>
      </c>
      <c r="K1506" s="2">
        <v>0</v>
      </c>
    </row>
    <row r="1507" spans="1:11" ht="15" customHeight="1" x14ac:dyDescent="0.35">
      <c r="A1507" s="160">
        <v>1815925</v>
      </c>
      <c r="B1507" s="161" t="s">
        <v>3980</v>
      </c>
      <c r="C1507" s="160">
        <v>151919</v>
      </c>
      <c r="D1507" s="161" t="s">
        <v>529</v>
      </c>
      <c r="E1507" s="162" t="s">
        <v>6415</v>
      </c>
      <c r="F1507" s="161" t="s">
        <v>1558</v>
      </c>
      <c r="G1507" s="4" t="s">
        <v>482</v>
      </c>
      <c r="H1507" s="161" t="s">
        <v>1561</v>
      </c>
      <c r="I1507" s="12"/>
      <c r="J1507" s="13">
        <v>802521</v>
      </c>
      <c r="K1507" s="2">
        <v>0</v>
      </c>
    </row>
    <row r="1508" spans="1:11" ht="15" customHeight="1" x14ac:dyDescent="0.35">
      <c r="A1508" s="160">
        <v>1815704</v>
      </c>
      <c r="B1508" s="161" t="s">
        <v>3979</v>
      </c>
      <c r="C1508" s="160">
        <v>151919</v>
      </c>
      <c r="D1508" s="161" t="s">
        <v>529</v>
      </c>
      <c r="E1508" s="162" t="s">
        <v>6415</v>
      </c>
      <c r="F1508" s="161" t="s">
        <v>1558</v>
      </c>
      <c r="G1508" s="4" t="s">
        <v>482</v>
      </c>
      <c r="H1508" s="161" t="s">
        <v>1561</v>
      </c>
      <c r="I1508" s="12"/>
      <c r="J1508" s="13">
        <v>802671</v>
      </c>
      <c r="K1508" s="2">
        <v>0</v>
      </c>
    </row>
    <row r="1509" spans="1:11" ht="15" customHeight="1" x14ac:dyDescent="0.35">
      <c r="A1509" s="160">
        <v>1815360</v>
      </c>
      <c r="B1509" s="161" t="s">
        <v>530</v>
      </c>
      <c r="C1509" s="160">
        <v>151919</v>
      </c>
      <c r="D1509" s="161" t="s">
        <v>529</v>
      </c>
      <c r="E1509" s="162" t="s">
        <v>6415</v>
      </c>
      <c r="F1509" s="161" t="s">
        <v>1558</v>
      </c>
      <c r="G1509" s="4" t="s">
        <v>482</v>
      </c>
      <c r="H1509" s="161" t="s">
        <v>1561</v>
      </c>
      <c r="I1509" s="12"/>
      <c r="J1509" s="13">
        <v>802704</v>
      </c>
      <c r="K1509" s="2">
        <v>0</v>
      </c>
    </row>
    <row r="1510" spans="1:11" ht="15" customHeight="1" x14ac:dyDescent="0.35">
      <c r="A1510" s="160">
        <v>1818661</v>
      </c>
      <c r="B1510" s="161" t="s">
        <v>497</v>
      </c>
      <c r="C1510" s="160">
        <v>151920</v>
      </c>
      <c r="D1510" s="161" t="s">
        <v>496</v>
      </c>
      <c r="E1510" s="162" t="s">
        <v>6414</v>
      </c>
      <c r="F1510" s="161" t="s">
        <v>1558</v>
      </c>
      <c r="G1510" s="4" t="s">
        <v>482</v>
      </c>
      <c r="H1510" s="161" t="s">
        <v>1561</v>
      </c>
      <c r="I1510" s="12"/>
      <c r="J1510" s="13">
        <v>802705</v>
      </c>
      <c r="K1510" s="2">
        <v>0</v>
      </c>
    </row>
    <row r="1511" spans="1:11" ht="15" customHeight="1" x14ac:dyDescent="0.35">
      <c r="A1511" s="160">
        <v>1819030</v>
      </c>
      <c r="B1511" s="161" t="s">
        <v>510</v>
      </c>
      <c r="C1511" s="160">
        <v>151932</v>
      </c>
      <c r="D1511" s="161" t="s">
        <v>509</v>
      </c>
      <c r="E1511" s="162" t="s">
        <v>6414</v>
      </c>
      <c r="F1511" s="161" t="s">
        <v>1558</v>
      </c>
      <c r="G1511" s="4" t="s">
        <v>482</v>
      </c>
      <c r="H1511" s="161" t="s">
        <v>1561</v>
      </c>
      <c r="I1511" s="12"/>
      <c r="J1511" s="13">
        <v>802706</v>
      </c>
      <c r="K1511" s="2">
        <v>0</v>
      </c>
    </row>
    <row r="1512" spans="1:11" ht="15" customHeight="1" x14ac:dyDescent="0.35">
      <c r="A1512" s="160">
        <v>1820172</v>
      </c>
      <c r="B1512" s="161" t="s">
        <v>3981</v>
      </c>
      <c r="C1512" s="160">
        <v>151944</v>
      </c>
      <c r="D1512" s="161" t="s">
        <v>2025</v>
      </c>
      <c r="E1512" s="162" t="s">
        <v>6415</v>
      </c>
      <c r="F1512" s="161" t="s">
        <v>1558</v>
      </c>
      <c r="G1512" s="4" t="s">
        <v>482</v>
      </c>
      <c r="H1512" s="161" t="s">
        <v>1561</v>
      </c>
      <c r="I1512" s="12"/>
      <c r="J1512" s="13">
        <v>802707</v>
      </c>
      <c r="K1512" s="2">
        <v>0</v>
      </c>
    </row>
    <row r="1513" spans="1:11" ht="15" customHeight="1" x14ac:dyDescent="0.35">
      <c r="A1513" s="160">
        <v>1820735</v>
      </c>
      <c r="B1513" s="161" t="s">
        <v>518</v>
      </c>
      <c r="C1513" s="160">
        <v>151944</v>
      </c>
      <c r="D1513" s="161" t="s">
        <v>2025</v>
      </c>
      <c r="E1513" s="162" t="s">
        <v>6415</v>
      </c>
      <c r="F1513" s="161" t="s">
        <v>1558</v>
      </c>
      <c r="G1513" s="4" t="s">
        <v>482</v>
      </c>
      <c r="H1513" s="161" t="s">
        <v>1561</v>
      </c>
      <c r="I1513" s="12"/>
      <c r="J1513" s="13">
        <v>802708</v>
      </c>
      <c r="K1513" s="2">
        <v>0</v>
      </c>
    </row>
    <row r="1514" spans="1:11" ht="15" customHeight="1" x14ac:dyDescent="0.35">
      <c r="A1514" s="160">
        <v>1304419</v>
      </c>
      <c r="B1514" s="161" t="s">
        <v>3982</v>
      </c>
      <c r="C1514" s="160">
        <v>151956</v>
      </c>
      <c r="D1514" s="161" t="s">
        <v>279</v>
      </c>
      <c r="E1514" s="162" t="s">
        <v>6415</v>
      </c>
      <c r="F1514" s="161" t="s">
        <v>1558</v>
      </c>
      <c r="G1514" s="161" t="s">
        <v>8</v>
      </c>
      <c r="H1514" s="161" t="s">
        <v>1561</v>
      </c>
      <c r="I1514" s="12"/>
      <c r="J1514" s="13">
        <v>802710</v>
      </c>
      <c r="K1514" s="2">
        <v>0</v>
      </c>
    </row>
    <row r="1515" spans="1:11" ht="15" customHeight="1" x14ac:dyDescent="0.35">
      <c r="A1515" s="160">
        <v>1304914</v>
      </c>
      <c r="B1515" s="161" t="s">
        <v>3984</v>
      </c>
      <c r="C1515" s="160">
        <v>151956</v>
      </c>
      <c r="D1515" s="161" t="s">
        <v>279</v>
      </c>
      <c r="E1515" s="162" t="s">
        <v>6415</v>
      </c>
      <c r="F1515" s="161" t="s">
        <v>1558</v>
      </c>
      <c r="G1515" s="161" t="s">
        <v>8</v>
      </c>
      <c r="H1515" s="161" t="s">
        <v>1561</v>
      </c>
      <c r="I1515" s="12"/>
      <c r="J1515" s="13">
        <v>802712</v>
      </c>
      <c r="K1515" s="2">
        <v>0</v>
      </c>
    </row>
    <row r="1516" spans="1:11" ht="15" customHeight="1" x14ac:dyDescent="0.35">
      <c r="A1516" s="160">
        <v>1304692</v>
      </c>
      <c r="B1516" s="161" t="s">
        <v>3983</v>
      </c>
      <c r="C1516" s="160">
        <v>151956</v>
      </c>
      <c r="D1516" s="161" t="s">
        <v>279</v>
      </c>
      <c r="E1516" s="162" t="s">
        <v>6415</v>
      </c>
      <c r="F1516" s="161" t="s">
        <v>1558</v>
      </c>
      <c r="G1516" s="161" t="s">
        <v>8</v>
      </c>
      <c r="H1516" s="161" t="s">
        <v>1561</v>
      </c>
      <c r="I1516" s="12"/>
      <c r="J1516" s="13">
        <v>802713</v>
      </c>
      <c r="K1516" s="2">
        <v>0</v>
      </c>
    </row>
    <row r="1517" spans="1:11" ht="15" customHeight="1" x14ac:dyDescent="0.35">
      <c r="A1517" s="160">
        <v>1304322</v>
      </c>
      <c r="B1517" s="161" t="s">
        <v>280</v>
      </c>
      <c r="C1517" s="160">
        <v>151956</v>
      </c>
      <c r="D1517" s="161" t="s">
        <v>279</v>
      </c>
      <c r="E1517" s="162" t="s">
        <v>6415</v>
      </c>
      <c r="F1517" s="161" t="s">
        <v>1558</v>
      </c>
      <c r="G1517" s="161" t="s">
        <v>8</v>
      </c>
      <c r="H1517" s="161" t="s">
        <v>1561</v>
      </c>
      <c r="I1517" s="12"/>
      <c r="J1517" s="13">
        <v>802714</v>
      </c>
      <c r="K1517" s="2">
        <v>0</v>
      </c>
    </row>
    <row r="1518" spans="1:11" ht="15" customHeight="1" x14ac:dyDescent="0.35">
      <c r="A1518" s="160">
        <v>1304471</v>
      </c>
      <c r="B1518" s="161" t="s">
        <v>3989</v>
      </c>
      <c r="C1518" s="160">
        <v>151968</v>
      </c>
      <c r="D1518" s="161" t="s">
        <v>1753</v>
      </c>
      <c r="E1518" s="162" t="s">
        <v>6415</v>
      </c>
      <c r="F1518" s="161" t="s">
        <v>1558</v>
      </c>
      <c r="G1518" s="161" t="s">
        <v>8</v>
      </c>
      <c r="H1518" s="161" t="s">
        <v>1561</v>
      </c>
      <c r="I1518" s="12"/>
      <c r="J1518" s="13">
        <v>802715</v>
      </c>
      <c r="K1518" s="2">
        <v>0</v>
      </c>
    </row>
    <row r="1519" spans="1:11" ht="15" customHeight="1" x14ac:dyDescent="0.35">
      <c r="A1519" s="160">
        <v>1304501</v>
      </c>
      <c r="B1519" s="161" t="s">
        <v>3990</v>
      </c>
      <c r="C1519" s="160">
        <v>151968</v>
      </c>
      <c r="D1519" s="161" t="s">
        <v>1753</v>
      </c>
      <c r="E1519" s="162" t="s">
        <v>6415</v>
      </c>
      <c r="F1519" s="161" t="s">
        <v>1558</v>
      </c>
      <c r="G1519" s="161" t="s">
        <v>8</v>
      </c>
      <c r="H1519" s="161" t="s">
        <v>1561</v>
      </c>
      <c r="I1519" s="12"/>
      <c r="J1519" s="13">
        <v>802716</v>
      </c>
      <c r="K1519" s="2">
        <v>0</v>
      </c>
    </row>
    <row r="1520" spans="1:11" ht="15" customHeight="1" x14ac:dyDescent="0.35">
      <c r="A1520" s="160">
        <v>1304942</v>
      </c>
      <c r="B1520" s="161" t="s">
        <v>3991</v>
      </c>
      <c r="C1520" s="160">
        <v>151968</v>
      </c>
      <c r="D1520" s="161" t="s">
        <v>1753</v>
      </c>
      <c r="E1520" s="162" t="s">
        <v>6415</v>
      </c>
      <c r="F1520" s="161" t="s">
        <v>1558</v>
      </c>
      <c r="G1520" s="161" t="s">
        <v>8</v>
      </c>
      <c r="H1520" s="161" t="s">
        <v>1561</v>
      </c>
      <c r="I1520" s="12"/>
      <c r="J1520" s="13">
        <v>802719</v>
      </c>
      <c r="K1520" s="2">
        <v>0</v>
      </c>
    </row>
    <row r="1521" spans="1:11" ht="15" customHeight="1" x14ac:dyDescent="0.35">
      <c r="A1521" s="160">
        <v>1304308</v>
      </c>
      <c r="B1521" s="161" t="s">
        <v>3988</v>
      </c>
      <c r="C1521" s="160">
        <v>151968</v>
      </c>
      <c r="D1521" s="161" t="s">
        <v>1753</v>
      </c>
      <c r="E1521" s="162" t="s">
        <v>6415</v>
      </c>
      <c r="F1521" s="161" t="s">
        <v>1558</v>
      </c>
      <c r="G1521" s="161" t="s">
        <v>8</v>
      </c>
      <c r="H1521" s="161" t="s">
        <v>1561</v>
      </c>
      <c r="I1521" s="12"/>
      <c r="J1521" s="13">
        <v>802720</v>
      </c>
      <c r="K1521" s="2">
        <v>0</v>
      </c>
    </row>
    <row r="1522" spans="1:11" ht="15" customHeight="1" x14ac:dyDescent="0.35">
      <c r="A1522" s="160">
        <v>1304250</v>
      </c>
      <c r="B1522" s="161" t="s">
        <v>3987</v>
      </c>
      <c r="C1522" s="160">
        <v>151968</v>
      </c>
      <c r="D1522" s="161" t="s">
        <v>1753</v>
      </c>
      <c r="E1522" s="162" t="s">
        <v>6415</v>
      </c>
      <c r="F1522" s="161" t="s">
        <v>1558</v>
      </c>
      <c r="G1522" s="161" t="s">
        <v>8</v>
      </c>
      <c r="H1522" s="161" t="s">
        <v>1561</v>
      </c>
      <c r="I1522" s="12"/>
      <c r="J1522" s="13">
        <v>802721</v>
      </c>
      <c r="K1522" s="2">
        <v>0</v>
      </c>
    </row>
    <row r="1523" spans="1:11" ht="15" customHeight="1" x14ac:dyDescent="0.35">
      <c r="A1523" s="160">
        <v>1304203</v>
      </c>
      <c r="B1523" s="161" t="s">
        <v>3986</v>
      </c>
      <c r="C1523" s="160">
        <v>151968</v>
      </c>
      <c r="D1523" s="161" t="s">
        <v>1753</v>
      </c>
      <c r="E1523" s="162" t="s">
        <v>6415</v>
      </c>
      <c r="F1523" s="161" t="s">
        <v>1558</v>
      </c>
      <c r="G1523" s="161" t="s">
        <v>8</v>
      </c>
      <c r="H1523" s="161" t="s">
        <v>1561</v>
      </c>
      <c r="I1523" s="12"/>
      <c r="J1523" s="13">
        <v>802722</v>
      </c>
      <c r="K1523" s="2">
        <v>0</v>
      </c>
    </row>
    <row r="1524" spans="1:11" ht="15" customHeight="1" x14ac:dyDescent="0.35">
      <c r="A1524" s="160">
        <v>1304335</v>
      </c>
      <c r="B1524" s="161" t="s">
        <v>267</v>
      </c>
      <c r="C1524" s="160">
        <v>151968</v>
      </c>
      <c r="D1524" s="161" t="s">
        <v>1753</v>
      </c>
      <c r="E1524" s="162" t="s">
        <v>6415</v>
      </c>
      <c r="F1524" s="161" t="s">
        <v>1558</v>
      </c>
      <c r="G1524" s="161" t="s">
        <v>8</v>
      </c>
      <c r="H1524" s="161" t="s">
        <v>1561</v>
      </c>
      <c r="I1524" s="12"/>
      <c r="J1524" s="13">
        <v>802723</v>
      </c>
      <c r="K1524" s="2">
        <v>0</v>
      </c>
    </row>
    <row r="1525" spans="1:11" ht="15" customHeight="1" x14ac:dyDescent="0.35">
      <c r="A1525" s="160">
        <v>1304002</v>
      </c>
      <c r="B1525" s="161" t="s">
        <v>3985</v>
      </c>
      <c r="C1525" s="160">
        <v>151968</v>
      </c>
      <c r="D1525" s="161" t="s">
        <v>1753</v>
      </c>
      <c r="E1525" s="162" t="s">
        <v>6415</v>
      </c>
      <c r="F1525" s="161" t="s">
        <v>1558</v>
      </c>
      <c r="G1525" s="161" t="s">
        <v>8</v>
      </c>
      <c r="H1525" s="161" t="s">
        <v>1561</v>
      </c>
      <c r="I1525" s="12"/>
      <c r="J1525" s="13">
        <v>802725</v>
      </c>
      <c r="K1525" s="2">
        <v>0</v>
      </c>
    </row>
    <row r="1526" spans="1:11" ht="15" customHeight="1" x14ac:dyDescent="0.35">
      <c r="A1526" s="160">
        <v>1304758</v>
      </c>
      <c r="B1526" s="161" t="s">
        <v>3995</v>
      </c>
      <c r="C1526" s="160">
        <v>151970</v>
      </c>
      <c r="D1526" s="161" t="s">
        <v>1752</v>
      </c>
      <c r="E1526" s="162" t="s">
        <v>6415</v>
      </c>
      <c r="F1526" s="161" t="s">
        <v>1558</v>
      </c>
      <c r="G1526" s="161" t="s">
        <v>8</v>
      </c>
      <c r="H1526" s="161" t="s">
        <v>1561</v>
      </c>
      <c r="I1526" s="12"/>
      <c r="J1526" s="13">
        <v>802726</v>
      </c>
      <c r="K1526" s="2">
        <v>0</v>
      </c>
    </row>
    <row r="1527" spans="1:11" ht="15" customHeight="1" x14ac:dyDescent="0.35">
      <c r="A1527" s="160">
        <v>1304064</v>
      </c>
      <c r="B1527" s="161" t="s">
        <v>3993</v>
      </c>
      <c r="C1527" s="160">
        <v>151970</v>
      </c>
      <c r="D1527" s="161" t="s">
        <v>1752</v>
      </c>
      <c r="E1527" s="162" t="s">
        <v>6415</v>
      </c>
      <c r="F1527" s="161" t="s">
        <v>1558</v>
      </c>
      <c r="G1527" s="161" t="s">
        <v>8</v>
      </c>
      <c r="H1527" s="161" t="s">
        <v>1561</v>
      </c>
      <c r="I1527" s="12"/>
      <c r="J1527" s="13">
        <v>802727</v>
      </c>
      <c r="K1527" s="2">
        <v>0</v>
      </c>
    </row>
    <row r="1528" spans="1:11" ht="15" customHeight="1" x14ac:dyDescent="0.35">
      <c r="A1528" s="160">
        <v>1304603</v>
      </c>
      <c r="B1528" s="161" t="s">
        <v>3994</v>
      </c>
      <c r="C1528" s="160">
        <v>151970</v>
      </c>
      <c r="D1528" s="161" t="s">
        <v>1752</v>
      </c>
      <c r="E1528" s="162" t="s">
        <v>6415</v>
      </c>
      <c r="F1528" s="161" t="s">
        <v>1558</v>
      </c>
      <c r="G1528" s="161" t="s">
        <v>8</v>
      </c>
      <c r="H1528" s="161" t="s">
        <v>1561</v>
      </c>
      <c r="I1528" s="12"/>
      <c r="J1528" s="13">
        <v>802728</v>
      </c>
      <c r="K1528" s="2">
        <v>0</v>
      </c>
    </row>
    <row r="1529" spans="1:11" ht="15" customHeight="1" x14ac:dyDescent="0.35">
      <c r="A1529" s="160">
        <v>1304001</v>
      </c>
      <c r="B1529" s="161" t="s">
        <v>3992</v>
      </c>
      <c r="C1529" s="160">
        <v>151970</v>
      </c>
      <c r="D1529" s="161" t="s">
        <v>1752</v>
      </c>
      <c r="E1529" s="162" t="s">
        <v>6415</v>
      </c>
      <c r="F1529" s="161" t="s">
        <v>1558</v>
      </c>
      <c r="G1529" s="161" t="s">
        <v>8</v>
      </c>
      <c r="H1529" s="161" t="s">
        <v>1561</v>
      </c>
      <c r="I1529" s="12"/>
      <c r="J1529" s="13">
        <v>802729</v>
      </c>
      <c r="K1529" s="2">
        <v>0</v>
      </c>
    </row>
    <row r="1530" spans="1:11" ht="15" customHeight="1" x14ac:dyDescent="0.35">
      <c r="A1530" s="160">
        <v>1304727</v>
      </c>
      <c r="B1530" s="161" t="s">
        <v>301</v>
      </c>
      <c r="C1530" s="160">
        <v>151970</v>
      </c>
      <c r="D1530" s="161" t="s">
        <v>1752</v>
      </c>
      <c r="E1530" s="162" t="s">
        <v>6415</v>
      </c>
      <c r="F1530" s="161" t="s">
        <v>1558</v>
      </c>
      <c r="G1530" s="161" t="s">
        <v>8</v>
      </c>
      <c r="H1530" s="161" t="s">
        <v>1561</v>
      </c>
      <c r="I1530" s="12"/>
      <c r="J1530" s="13">
        <v>802730</v>
      </c>
      <c r="K1530" s="2">
        <v>0</v>
      </c>
    </row>
    <row r="1531" spans="1:11" ht="15" customHeight="1" x14ac:dyDescent="0.35">
      <c r="A1531" s="160">
        <v>1304806</v>
      </c>
      <c r="B1531" s="161" t="s">
        <v>300</v>
      </c>
      <c r="C1531" s="160">
        <v>151970</v>
      </c>
      <c r="D1531" s="161" t="s">
        <v>1752</v>
      </c>
      <c r="E1531" s="162" t="s">
        <v>6415</v>
      </c>
      <c r="F1531" s="161" t="s">
        <v>1558</v>
      </c>
      <c r="G1531" s="161" t="s">
        <v>8</v>
      </c>
      <c r="H1531" s="161" t="s">
        <v>1561</v>
      </c>
      <c r="I1531" s="12"/>
      <c r="J1531" s="13">
        <v>802731</v>
      </c>
      <c r="K1531" s="2">
        <v>0</v>
      </c>
    </row>
    <row r="1532" spans="1:11" ht="15" customHeight="1" x14ac:dyDescent="0.35">
      <c r="A1532" s="160">
        <v>1304006</v>
      </c>
      <c r="B1532" s="161" t="s">
        <v>3997</v>
      </c>
      <c r="C1532" s="160">
        <v>151981</v>
      </c>
      <c r="D1532" s="161" t="s">
        <v>265</v>
      </c>
      <c r="E1532" s="162" t="s">
        <v>6415</v>
      </c>
      <c r="F1532" s="161" t="s">
        <v>1558</v>
      </c>
      <c r="G1532" s="161" t="s">
        <v>8</v>
      </c>
      <c r="H1532" s="161" t="s">
        <v>1561</v>
      </c>
      <c r="I1532" s="12"/>
      <c r="J1532" s="13">
        <v>802733</v>
      </c>
      <c r="K1532" s="2">
        <v>0</v>
      </c>
    </row>
    <row r="1533" spans="1:11" ht="15" customHeight="1" x14ac:dyDescent="0.35">
      <c r="A1533" s="160">
        <v>1304390</v>
      </c>
      <c r="B1533" s="161" t="s">
        <v>3998</v>
      </c>
      <c r="C1533" s="160">
        <v>151981</v>
      </c>
      <c r="D1533" s="161" t="s">
        <v>265</v>
      </c>
      <c r="E1533" s="162" t="s">
        <v>6415</v>
      </c>
      <c r="F1533" s="161" t="s">
        <v>1558</v>
      </c>
      <c r="G1533" s="161" t="s">
        <v>8</v>
      </c>
      <c r="H1533" s="161" t="s">
        <v>1561</v>
      </c>
      <c r="I1533" s="12"/>
      <c r="J1533" s="13">
        <v>802734</v>
      </c>
      <c r="K1533" s="2">
        <v>0</v>
      </c>
    </row>
    <row r="1534" spans="1:11" ht="15" customHeight="1" x14ac:dyDescent="0.35">
      <c r="A1534" s="160">
        <v>1304004</v>
      </c>
      <c r="B1534" s="161" t="s">
        <v>3996</v>
      </c>
      <c r="C1534" s="160">
        <v>151981</v>
      </c>
      <c r="D1534" s="161" t="s">
        <v>265</v>
      </c>
      <c r="E1534" s="162" t="s">
        <v>6415</v>
      </c>
      <c r="F1534" s="161" t="s">
        <v>1558</v>
      </c>
      <c r="G1534" s="161" t="s">
        <v>8</v>
      </c>
      <c r="H1534" s="161" t="s">
        <v>1561</v>
      </c>
      <c r="I1534" s="12"/>
      <c r="J1534" s="13">
        <v>802735</v>
      </c>
      <c r="K1534" s="2">
        <v>0</v>
      </c>
    </row>
    <row r="1535" spans="1:11" ht="15" customHeight="1" x14ac:dyDescent="0.35">
      <c r="A1535" s="160">
        <v>1304775</v>
      </c>
      <c r="B1535" s="161" t="s">
        <v>266</v>
      </c>
      <c r="C1535" s="160">
        <v>151981</v>
      </c>
      <c r="D1535" s="161" t="s">
        <v>265</v>
      </c>
      <c r="E1535" s="162" t="s">
        <v>6415</v>
      </c>
      <c r="F1535" s="161" t="s">
        <v>1558</v>
      </c>
      <c r="G1535" s="161" t="s">
        <v>8</v>
      </c>
      <c r="H1535" s="161" t="s">
        <v>1561</v>
      </c>
      <c r="I1535" s="12"/>
      <c r="J1535" s="13">
        <v>802736</v>
      </c>
      <c r="K1535" s="2">
        <v>0</v>
      </c>
    </row>
    <row r="1536" spans="1:11" ht="15" customHeight="1" x14ac:dyDescent="0.35">
      <c r="A1536" s="160">
        <v>1304517</v>
      </c>
      <c r="B1536" s="161" t="s">
        <v>4000</v>
      </c>
      <c r="C1536" s="160">
        <v>151993</v>
      </c>
      <c r="D1536" s="161" t="s">
        <v>1754</v>
      </c>
      <c r="E1536" s="162" t="s">
        <v>6415</v>
      </c>
      <c r="F1536" s="161" t="s">
        <v>1558</v>
      </c>
      <c r="G1536" s="161" t="s">
        <v>8</v>
      </c>
      <c r="H1536" s="161" t="s">
        <v>1561</v>
      </c>
      <c r="I1536" s="12"/>
      <c r="J1536" s="13">
        <v>802737</v>
      </c>
      <c r="K1536" s="2">
        <v>0</v>
      </c>
    </row>
    <row r="1537" spans="1:11" ht="15" customHeight="1" x14ac:dyDescent="0.35">
      <c r="A1537" s="160">
        <v>1304879</v>
      </c>
      <c r="B1537" s="161" t="s">
        <v>4002</v>
      </c>
      <c r="C1537" s="160">
        <v>151993</v>
      </c>
      <c r="D1537" s="161" t="s">
        <v>1754</v>
      </c>
      <c r="E1537" s="162" t="s">
        <v>6415</v>
      </c>
      <c r="F1537" s="161" t="s">
        <v>1558</v>
      </c>
      <c r="G1537" s="161" t="s">
        <v>8</v>
      </c>
      <c r="H1537" s="161" t="s">
        <v>1561</v>
      </c>
      <c r="I1537" s="12"/>
      <c r="J1537" s="13">
        <v>802738</v>
      </c>
      <c r="K1537" s="2">
        <v>0</v>
      </c>
    </row>
    <row r="1538" spans="1:11" ht="15" customHeight="1" x14ac:dyDescent="0.35">
      <c r="A1538" s="160">
        <v>1304177</v>
      </c>
      <c r="B1538" s="161" t="s">
        <v>3999</v>
      </c>
      <c r="C1538" s="160">
        <v>151993</v>
      </c>
      <c r="D1538" s="161" t="s">
        <v>1754</v>
      </c>
      <c r="E1538" s="162" t="s">
        <v>6415</v>
      </c>
      <c r="F1538" s="161" t="s">
        <v>1558</v>
      </c>
      <c r="G1538" s="161" t="s">
        <v>8</v>
      </c>
      <c r="H1538" s="161" t="s">
        <v>1561</v>
      </c>
      <c r="I1538" s="12"/>
      <c r="J1538" s="13">
        <v>802739</v>
      </c>
      <c r="K1538" s="2">
        <v>0</v>
      </c>
    </row>
    <row r="1539" spans="1:11" ht="15" customHeight="1" x14ac:dyDescent="0.35">
      <c r="A1539" s="160">
        <v>1304279</v>
      </c>
      <c r="B1539" s="161" t="s">
        <v>350</v>
      </c>
      <c r="C1539" s="160">
        <v>151993</v>
      </c>
      <c r="D1539" s="161" t="s">
        <v>1754</v>
      </c>
      <c r="E1539" s="162" t="s">
        <v>6415</v>
      </c>
      <c r="F1539" s="161" t="s">
        <v>1558</v>
      </c>
      <c r="G1539" s="161" t="s">
        <v>8</v>
      </c>
      <c r="H1539" s="161" t="s">
        <v>1561</v>
      </c>
      <c r="I1539" s="12"/>
      <c r="J1539" s="13">
        <v>802740</v>
      </c>
      <c r="K1539" s="2">
        <v>0</v>
      </c>
    </row>
    <row r="1540" spans="1:11" ht="15" customHeight="1" x14ac:dyDescent="0.35">
      <c r="A1540" s="160">
        <v>1304731</v>
      </c>
      <c r="B1540" s="161" t="s">
        <v>4001</v>
      </c>
      <c r="C1540" s="160">
        <v>151993</v>
      </c>
      <c r="D1540" s="161" t="s">
        <v>1754</v>
      </c>
      <c r="E1540" s="162" t="s">
        <v>6415</v>
      </c>
      <c r="F1540" s="161" t="s">
        <v>1558</v>
      </c>
      <c r="G1540" s="161" t="s">
        <v>8</v>
      </c>
      <c r="H1540" s="161" t="s">
        <v>1561</v>
      </c>
      <c r="I1540" s="12"/>
      <c r="J1540" s="13">
        <v>802741</v>
      </c>
      <c r="K1540" s="2">
        <v>0</v>
      </c>
    </row>
    <row r="1541" spans="1:11" ht="15" customHeight="1" x14ac:dyDescent="0.35">
      <c r="A1541" s="160">
        <v>1304960</v>
      </c>
      <c r="B1541" s="161" t="s">
        <v>349</v>
      </c>
      <c r="C1541" s="160">
        <v>151993</v>
      </c>
      <c r="D1541" s="161" t="s">
        <v>1754</v>
      </c>
      <c r="E1541" s="162" t="s">
        <v>6415</v>
      </c>
      <c r="F1541" s="161" t="s">
        <v>1558</v>
      </c>
      <c r="G1541" s="161" t="s">
        <v>8</v>
      </c>
      <c r="H1541" s="161" t="s">
        <v>1561</v>
      </c>
      <c r="I1541" s="12"/>
      <c r="J1541" s="13">
        <v>802742</v>
      </c>
      <c r="K1541" s="2">
        <v>0</v>
      </c>
    </row>
    <row r="1542" spans="1:11" ht="15" customHeight="1" x14ac:dyDescent="0.35">
      <c r="A1542" s="160">
        <v>1304815</v>
      </c>
      <c r="B1542" s="161" t="s">
        <v>4006</v>
      </c>
      <c r="C1542" s="160">
        <v>152006</v>
      </c>
      <c r="D1542" s="161" t="s">
        <v>337</v>
      </c>
      <c r="E1542" s="162" t="s">
        <v>6415</v>
      </c>
      <c r="F1542" s="161" t="s">
        <v>1558</v>
      </c>
      <c r="G1542" s="161" t="s">
        <v>8</v>
      </c>
      <c r="H1542" s="161" t="s">
        <v>1561</v>
      </c>
      <c r="I1542" s="12"/>
      <c r="J1542" s="13">
        <v>802743</v>
      </c>
      <c r="K1542" s="2">
        <v>0</v>
      </c>
    </row>
    <row r="1543" spans="1:11" ht="15" customHeight="1" x14ac:dyDescent="0.35">
      <c r="A1543" s="160">
        <v>1304588</v>
      </c>
      <c r="B1543" s="161" t="s">
        <v>4005</v>
      </c>
      <c r="C1543" s="160">
        <v>152006</v>
      </c>
      <c r="D1543" s="161" t="s">
        <v>337</v>
      </c>
      <c r="E1543" s="162" t="s">
        <v>6415</v>
      </c>
      <c r="F1543" s="161" t="s">
        <v>1558</v>
      </c>
      <c r="G1543" s="161" t="s">
        <v>8</v>
      </c>
      <c r="H1543" s="161" t="s">
        <v>1561</v>
      </c>
      <c r="I1543" s="12"/>
      <c r="J1543" s="13">
        <v>802744</v>
      </c>
      <c r="K1543" s="2">
        <v>0</v>
      </c>
    </row>
    <row r="1544" spans="1:11" ht="15" customHeight="1" x14ac:dyDescent="0.35">
      <c r="A1544" s="160">
        <v>1304823</v>
      </c>
      <c r="B1544" s="161" t="s">
        <v>338</v>
      </c>
      <c r="C1544" s="160">
        <v>152006</v>
      </c>
      <c r="D1544" s="161" t="s">
        <v>337</v>
      </c>
      <c r="E1544" s="162" t="s">
        <v>6415</v>
      </c>
      <c r="F1544" s="161" t="s">
        <v>1558</v>
      </c>
      <c r="G1544" s="161" t="s">
        <v>8</v>
      </c>
      <c r="H1544" s="161" t="s">
        <v>1561</v>
      </c>
      <c r="I1544" s="12"/>
      <c r="J1544" s="13">
        <v>802745</v>
      </c>
      <c r="K1544" s="2">
        <v>0</v>
      </c>
    </row>
    <row r="1545" spans="1:11" ht="15" customHeight="1" x14ac:dyDescent="0.35">
      <c r="A1545" s="160">
        <v>1304560</v>
      </c>
      <c r="B1545" s="161" t="s">
        <v>4004</v>
      </c>
      <c r="C1545" s="160">
        <v>152006</v>
      </c>
      <c r="D1545" s="161" t="s">
        <v>337</v>
      </c>
      <c r="E1545" s="162" t="s">
        <v>6415</v>
      </c>
      <c r="F1545" s="161" t="s">
        <v>1558</v>
      </c>
      <c r="G1545" s="161" t="s">
        <v>8</v>
      </c>
      <c r="H1545" s="161" t="s">
        <v>1561</v>
      </c>
      <c r="I1545" s="12"/>
      <c r="J1545" s="13">
        <v>802746</v>
      </c>
      <c r="K1545" s="2">
        <v>0</v>
      </c>
    </row>
    <row r="1546" spans="1:11" ht="15" customHeight="1" x14ac:dyDescent="0.35">
      <c r="A1546" s="160">
        <v>1304313</v>
      </c>
      <c r="B1546" s="161" t="s">
        <v>4003</v>
      </c>
      <c r="C1546" s="160">
        <v>152006</v>
      </c>
      <c r="D1546" s="161" t="s">
        <v>337</v>
      </c>
      <c r="E1546" s="162" t="s">
        <v>6415</v>
      </c>
      <c r="F1546" s="161" t="s">
        <v>1558</v>
      </c>
      <c r="G1546" s="161" t="s">
        <v>8</v>
      </c>
      <c r="H1546" s="161" t="s">
        <v>1561</v>
      </c>
      <c r="I1546" s="12"/>
      <c r="J1546" s="13">
        <v>802747</v>
      </c>
      <c r="K1546" s="2">
        <v>0</v>
      </c>
    </row>
    <row r="1547" spans="1:11" ht="15" customHeight="1" x14ac:dyDescent="0.35">
      <c r="A1547" s="160">
        <v>1304591</v>
      </c>
      <c r="B1547" s="161" t="s">
        <v>4010</v>
      </c>
      <c r="C1547" s="160">
        <v>152018</v>
      </c>
      <c r="D1547" s="161" t="s">
        <v>1751</v>
      </c>
      <c r="E1547" s="162" t="s">
        <v>6415</v>
      </c>
      <c r="F1547" s="161" t="s">
        <v>1558</v>
      </c>
      <c r="G1547" s="161" t="s">
        <v>8</v>
      </c>
      <c r="H1547" s="161" t="s">
        <v>1561</v>
      </c>
      <c r="I1547" s="12"/>
      <c r="J1547" s="13">
        <v>802748</v>
      </c>
      <c r="K1547" s="2">
        <v>0</v>
      </c>
    </row>
    <row r="1548" spans="1:11" ht="15" customHeight="1" x14ac:dyDescent="0.35">
      <c r="A1548" s="160">
        <v>1304005</v>
      </c>
      <c r="B1548" s="161" t="s">
        <v>4007</v>
      </c>
      <c r="C1548" s="160">
        <v>152018</v>
      </c>
      <c r="D1548" s="161" t="s">
        <v>1751</v>
      </c>
      <c r="E1548" s="162" t="s">
        <v>6415</v>
      </c>
      <c r="F1548" s="161" t="s">
        <v>1558</v>
      </c>
      <c r="G1548" s="161" t="s">
        <v>8</v>
      </c>
      <c r="H1548" s="161" t="s">
        <v>1561</v>
      </c>
      <c r="I1548" s="12"/>
      <c r="J1548" s="13">
        <v>802749</v>
      </c>
      <c r="K1548" s="2">
        <v>0</v>
      </c>
    </row>
    <row r="1549" spans="1:11" ht="15" customHeight="1" x14ac:dyDescent="0.35">
      <c r="A1549" s="160">
        <v>1304142</v>
      </c>
      <c r="B1549" s="161" t="s">
        <v>4008</v>
      </c>
      <c r="C1549" s="160">
        <v>152018</v>
      </c>
      <c r="D1549" s="161" t="s">
        <v>1751</v>
      </c>
      <c r="E1549" s="162" t="s">
        <v>6415</v>
      </c>
      <c r="F1549" s="161" t="s">
        <v>1558</v>
      </c>
      <c r="G1549" s="161" t="s">
        <v>8</v>
      </c>
      <c r="H1549" s="161" t="s">
        <v>1561</v>
      </c>
      <c r="I1549" s="12"/>
      <c r="J1549" s="13">
        <v>802750</v>
      </c>
      <c r="K1549" s="2">
        <v>0</v>
      </c>
    </row>
    <row r="1550" spans="1:11" ht="15" customHeight="1" x14ac:dyDescent="0.35">
      <c r="A1550" s="160">
        <v>1304945</v>
      </c>
      <c r="B1550" s="161" t="s">
        <v>247</v>
      </c>
      <c r="C1550" s="160">
        <v>152018</v>
      </c>
      <c r="D1550" s="161" t="s">
        <v>1751</v>
      </c>
      <c r="E1550" s="162" t="s">
        <v>6415</v>
      </c>
      <c r="F1550" s="161" t="s">
        <v>1558</v>
      </c>
      <c r="G1550" s="161" t="s">
        <v>8</v>
      </c>
      <c r="H1550" s="161" t="s">
        <v>1561</v>
      </c>
      <c r="I1550" s="12"/>
      <c r="J1550" s="13">
        <v>802751</v>
      </c>
      <c r="K1550" s="2">
        <v>0</v>
      </c>
    </row>
    <row r="1551" spans="1:11" ht="15" customHeight="1" x14ac:dyDescent="0.35">
      <c r="A1551" s="160">
        <v>1304888</v>
      </c>
      <c r="B1551" s="161" t="s">
        <v>4011</v>
      </c>
      <c r="C1551" s="160">
        <v>152018</v>
      </c>
      <c r="D1551" s="161" t="s">
        <v>1751</v>
      </c>
      <c r="E1551" s="162" t="s">
        <v>6415</v>
      </c>
      <c r="F1551" s="161" t="s">
        <v>1558</v>
      </c>
      <c r="G1551" s="161" t="s">
        <v>8</v>
      </c>
      <c r="H1551" s="161" t="s">
        <v>1561</v>
      </c>
      <c r="I1551" s="12"/>
      <c r="J1551" s="13">
        <v>802752</v>
      </c>
      <c r="K1551" s="2">
        <v>0</v>
      </c>
    </row>
    <row r="1552" spans="1:11" ht="15" customHeight="1" x14ac:dyDescent="0.35">
      <c r="A1552" s="160">
        <v>1304168</v>
      </c>
      <c r="B1552" s="161" t="s">
        <v>4009</v>
      </c>
      <c r="C1552" s="160">
        <v>152018</v>
      </c>
      <c r="D1552" s="161" t="s">
        <v>1751</v>
      </c>
      <c r="E1552" s="162" t="s">
        <v>6415</v>
      </c>
      <c r="F1552" s="161" t="s">
        <v>1558</v>
      </c>
      <c r="G1552" s="161" t="s">
        <v>8</v>
      </c>
      <c r="H1552" s="161" t="s">
        <v>1561</v>
      </c>
      <c r="I1552" s="12"/>
      <c r="J1552" s="13">
        <v>802753</v>
      </c>
      <c r="K1552" s="2">
        <v>0</v>
      </c>
    </row>
    <row r="1553" spans="1:11" ht="15" customHeight="1" x14ac:dyDescent="0.35">
      <c r="A1553" s="160">
        <v>1306561</v>
      </c>
      <c r="B1553" s="161" t="s">
        <v>232</v>
      </c>
      <c r="C1553" s="160">
        <v>152020</v>
      </c>
      <c r="D1553" s="161" t="s">
        <v>1767</v>
      </c>
      <c r="E1553" s="162" t="s">
        <v>6415</v>
      </c>
      <c r="F1553" s="161" t="s">
        <v>1558</v>
      </c>
      <c r="G1553" s="161" t="s">
        <v>8</v>
      </c>
      <c r="H1553" s="161" t="s">
        <v>1561</v>
      </c>
      <c r="I1553" s="12"/>
      <c r="J1553" s="13">
        <v>802754</v>
      </c>
      <c r="K1553" s="2">
        <v>0</v>
      </c>
    </row>
    <row r="1554" spans="1:11" ht="15" customHeight="1" x14ac:dyDescent="0.35">
      <c r="A1554" s="160">
        <v>1306001</v>
      </c>
      <c r="B1554" s="161" t="s">
        <v>4012</v>
      </c>
      <c r="C1554" s="160">
        <v>152020</v>
      </c>
      <c r="D1554" s="161" t="s">
        <v>1767</v>
      </c>
      <c r="E1554" s="162" t="s">
        <v>6415</v>
      </c>
      <c r="F1554" s="161" t="s">
        <v>1558</v>
      </c>
      <c r="G1554" s="161" t="s">
        <v>8</v>
      </c>
      <c r="H1554" s="161" t="s">
        <v>1561</v>
      </c>
      <c r="I1554" s="12"/>
      <c r="J1554" s="13">
        <v>802755</v>
      </c>
      <c r="K1554" s="2">
        <v>0</v>
      </c>
    </row>
    <row r="1555" spans="1:11" ht="15" customHeight="1" x14ac:dyDescent="0.35">
      <c r="A1555" s="160">
        <v>1306181</v>
      </c>
      <c r="B1555" s="161" t="s">
        <v>4013</v>
      </c>
      <c r="C1555" s="160">
        <v>152020</v>
      </c>
      <c r="D1555" s="161" t="s">
        <v>1767</v>
      </c>
      <c r="E1555" s="162" t="s">
        <v>6415</v>
      </c>
      <c r="F1555" s="161" t="s">
        <v>1558</v>
      </c>
      <c r="G1555" s="161" t="s">
        <v>8</v>
      </c>
      <c r="H1555" s="161" t="s">
        <v>1561</v>
      </c>
      <c r="I1555" s="12"/>
      <c r="J1555" s="13">
        <v>802756</v>
      </c>
      <c r="K1555" s="2">
        <v>0</v>
      </c>
    </row>
    <row r="1556" spans="1:11" ht="15" customHeight="1" x14ac:dyDescent="0.35">
      <c r="A1556" s="160">
        <v>1306608</v>
      </c>
      <c r="B1556" s="161" t="s">
        <v>231</v>
      </c>
      <c r="C1556" s="160">
        <v>152020</v>
      </c>
      <c r="D1556" s="161" t="s">
        <v>1767</v>
      </c>
      <c r="E1556" s="162" t="s">
        <v>6415</v>
      </c>
      <c r="F1556" s="161" t="s">
        <v>1558</v>
      </c>
      <c r="G1556" s="161" t="s">
        <v>8</v>
      </c>
      <c r="H1556" s="161" t="s">
        <v>1561</v>
      </c>
      <c r="I1556" s="12"/>
      <c r="J1556" s="13">
        <v>802757</v>
      </c>
      <c r="K1556" s="2">
        <v>0</v>
      </c>
    </row>
    <row r="1557" spans="1:11" ht="15" customHeight="1" x14ac:dyDescent="0.35">
      <c r="A1557" s="160">
        <v>1306791</v>
      </c>
      <c r="B1557" s="161" t="s">
        <v>4017</v>
      </c>
      <c r="C1557" s="160">
        <v>152031</v>
      </c>
      <c r="D1557" s="161" t="s">
        <v>1773</v>
      </c>
      <c r="E1557" s="162" t="s">
        <v>6415</v>
      </c>
      <c r="F1557" s="161" t="s">
        <v>1558</v>
      </c>
      <c r="G1557" s="161" t="s">
        <v>8</v>
      </c>
      <c r="H1557" s="161" t="s">
        <v>1561</v>
      </c>
      <c r="I1557" s="12"/>
      <c r="J1557" s="13">
        <v>802758</v>
      </c>
      <c r="K1557" s="2">
        <v>0</v>
      </c>
    </row>
    <row r="1558" spans="1:11" ht="15" customHeight="1" x14ac:dyDescent="0.35">
      <c r="A1558" s="160">
        <v>1306963</v>
      </c>
      <c r="B1558" s="161" t="s">
        <v>4018</v>
      </c>
      <c r="C1558" s="160">
        <v>152031</v>
      </c>
      <c r="D1558" s="161" t="s">
        <v>1773</v>
      </c>
      <c r="E1558" s="162" t="s">
        <v>6415</v>
      </c>
      <c r="F1558" s="161" t="s">
        <v>1558</v>
      </c>
      <c r="G1558" s="161" t="s">
        <v>8</v>
      </c>
      <c r="H1558" s="161" t="s">
        <v>1561</v>
      </c>
      <c r="I1558" s="12"/>
      <c r="J1558" s="13">
        <v>802759</v>
      </c>
      <c r="K1558" s="2">
        <v>0</v>
      </c>
    </row>
    <row r="1559" spans="1:11" ht="15" customHeight="1" x14ac:dyDescent="0.35">
      <c r="A1559" s="160">
        <v>1306723</v>
      </c>
      <c r="B1559" s="161" t="s">
        <v>4016</v>
      </c>
      <c r="C1559" s="160">
        <v>152031</v>
      </c>
      <c r="D1559" s="161" t="s">
        <v>1773</v>
      </c>
      <c r="E1559" s="162" t="s">
        <v>6415</v>
      </c>
      <c r="F1559" s="161" t="s">
        <v>1558</v>
      </c>
      <c r="G1559" s="161" t="s">
        <v>8</v>
      </c>
      <c r="H1559" s="161" t="s">
        <v>1561</v>
      </c>
      <c r="I1559" s="12"/>
      <c r="J1559" s="13">
        <v>802760</v>
      </c>
      <c r="K1559" s="2">
        <v>0</v>
      </c>
    </row>
    <row r="1560" spans="1:11" ht="15" customHeight="1" x14ac:dyDescent="0.35">
      <c r="A1560" s="160">
        <v>1306281</v>
      </c>
      <c r="B1560" s="161" t="s">
        <v>4015</v>
      </c>
      <c r="C1560" s="160">
        <v>152031</v>
      </c>
      <c r="D1560" s="161" t="s">
        <v>1773</v>
      </c>
      <c r="E1560" s="162" t="s">
        <v>6415</v>
      </c>
      <c r="F1560" s="161" t="s">
        <v>1558</v>
      </c>
      <c r="G1560" s="161" t="s">
        <v>8</v>
      </c>
      <c r="H1560" s="161" t="s">
        <v>1561</v>
      </c>
      <c r="I1560" s="12"/>
      <c r="J1560" s="13">
        <v>802761</v>
      </c>
      <c r="K1560" s="2">
        <v>0</v>
      </c>
    </row>
    <row r="1561" spans="1:11" ht="15" customHeight="1" x14ac:dyDescent="0.35">
      <c r="A1561" s="160">
        <v>1306342</v>
      </c>
      <c r="B1561" s="161" t="s">
        <v>333</v>
      </c>
      <c r="C1561" s="160">
        <v>152031</v>
      </c>
      <c r="D1561" s="161" t="s">
        <v>1773</v>
      </c>
      <c r="E1561" s="162" t="s">
        <v>6415</v>
      </c>
      <c r="F1561" s="161" t="s">
        <v>1558</v>
      </c>
      <c r="G1561" s="161" t="s">
        <v>8</v>
      </c>
      <c r="H1561" s="161" t="s">
        <v>1561</v>
      </c>
      <c r="I1561" s="12"/>
      <c r="J1561" s="13">
        <v>802762</v>
      </c>
      <c r="K1561" s="2">
        <v>0</v>
      </c>
    </row>
    <row r="1562" spans="1:11" ht="15" customHeight="1" x14ac:dyDescent="0.35">
      <c r="A1562" s="160">
        <v>1306003</v>
      </c>
      <c r="B1562" s="161" t="s">
        <v>4014</v>
      </c>
      <c r="C1562" s="160">
        <v>152031</v>
      </c>
      <c r="D1562" s="161" t="s">
        <v>1773</v>
      </c>
      <c r="E1562" s="162" t="s">
        <v>6415</v>
      </c>
      <c r="F1562" s="161" t="s">
        <v>1558</v>
      </c>
      <c r="G1562" s="161" t="s">
        <v>8</v>
      </c>
      <c r="H1562" s="161" t="s">
        <v>1561</v>
      </c>
      <c r="I1562" s="12"/>
      <c r="J1562" s="13">
        <v>802763</v>
      </c>
      <c r="K1562" s="2">
        <v>0</v>
      </c>
    </row>
    <row r="1563" spans="1:11" ht="15" customHeight="1" x14ac:dyDescent="0.35">
      <c r="A1563" s="160">
        <v>1304726</v>
      </c>
      <c r="B1563" s="161" t="s">
        <v>4021</v>
      </c>
      <c r="C1563" s="160">
        <v>152043</v>
      </c>
      <c r="D1563" s="161" t="s">
        <v>1769</v>
      </c>
      <c r="E1563" s="162" t="s">
        <v>6415</v>
      </c>
      <c r="F1563" s="161" t="s">
        <v>1558</v>
      </c>
      <c r="G1563" s="161" t="s">
        <v>8</v>
      </c>
      <c r="H1563" s="161" t="s">
        <v>1561</v>
      </c>
      <c r="I1563" s="12"/>
      <c r="J1563" s="13">
        <v>802764</v>
      </c>
      <c r="K1563" s="2">
        <v>0</v>
      </c>
    </row>
    <row r="1564" spans="1:11" ht="15" customHeight="1" x14ac:dyDescent="0.35">
      <c r="A1564" s="160">
        <v>1306074</v>
      </c>
      <c r="B1564" s="161" t="s">
        <v>4023</v>
      </c>
      <c r="C1564" s="160">
        <v>152043</v>
      </c>
      <c r="D1564" s="161" t="s">
        <v>1769</v>
      </c>
      <c r="E1564" s="162" t="s">
        <v>6415</v>
      </c>
      <c r="F1564" s="161" t="s">
        <v>1558</v>
      </c>
      <c r="G1564" s="161" t="s">
        <v>8</v>
      </c>
      <c r="H1564" s="161" t="s">
        <v>1561</v>
      </c>
      <c r="I1564" s="12"/>
      <c r="J1564" s="13">
        <v>802765</v>
      </c>
      <c r="K1564" s="2">
        <v>0</v>
      </c>
    </row>
    <row r="1565" spans="1:11" ht="15" customHeight="1" x14ac:dyDescent="0.35">
      <c r="A1565" s="160">
        <v>1306477</v>
      </c>
      <c r="B1565" s="161" t="s">
        <v>4025</v>
      </c>
      <c r="C1565" s="160">
        <v>152043</v>
      </c>
      <c r="D1565" s="161" t="s">
        <v>1769</v>
      </c>
      <c r="E1565" s="162" t="s">
        <v>6415</v>
      </c>
      <c r="F1565" s="161" t="s">
        <v>1558</v>
      </c>
      <c r="G1565" s="161" t="s">
        <v>8</v>
      </c>
      <c r="H1565" s="161" t="s">
        <v>1561</v>
      </c>
      <c r="I1565" s="12"/>
      <c r="J1565" s="13">
        <v>802766</v>
      </c>
      <c r="K1565" s="2">
        <v>0</v>
      </c>
    </row>
    <row r="1566" spans="1:11" ht="15" customHeight="1" x14ac:dyDescent="0.35">
      <c r="A1566" s="160">
        <v>1306845</v>
      </c>
      <c r="B1566" s="161" t="s">
        <v>4026</v>
      </c>
      <c r="C1566" s="160">
        <v>152043</v>
      </c>
      <c r="D1566" s="161" t="s">
        <v>1769</v>
      </c>
      <c r="E1566" s="162" t="s">
        <v>6415</v>
      </c>
      <c r="F1566" s="161" t="s">
        <v>1558</v>
      </c>
      <c r="G1566" s="161" t="s">
        <v>8</v>
      </c>
      <c r="H1566" s="161" t="s">
        <v>1561</v>
      </c>
      <c r="I1566" s="12"/>
      <c r="J1566" s="13">
        <v>802767</v>
      </c>
      <c r="K1566" s="2">
        <v>0</v>
      </c>
    </row>
    <row r="1567" spans="1:11" ht="15" customHeight="1" x14ac:dyDescent="0.35">
      <c r="A1567" s="160">
        <v>1306073</v>
      </c>
      <c r="B1567" s="161" t="s">
        <v>4022</v>
      </c>
      <c r="C1567" s="160">
        <v>152043</v>
      </c>
      <c r="D1567" s="161" t="s">
        <v>1769</v>
      </c>
      <c r="E1567" s="162" t="s">
        <v>6415</v>
      </c>
      <c r="F1567" s="161" t="s">
        <v>1558</v>
      </c>
      <c r="G1567" s="161" t="s">
        <v>8</v>
      </c>
      <c r="H1567" s="161" t="s">
        <v>1561</v>
      </c>
      <c r="I1567" s="12"/>
      <c r="J1567" s="13">
        <v>802769</v>
      </c>
      <c r="K1567" s="2">
        <v>0</v>
      </c>
    </row>
    <row r="1568" spans="1:11" ht="15" customHeight="1" x14ac:dyDescent="0.35">
      <c r="A1568" s="160">
        <v>1304011</v>
      </c>
      <c r="B1568" s="161" t="s">
        <v>4019</v>
      </c>
      <c r="C1568" s="160">
        <v>152043</v>
      </c>
      <c r="D1568" s="161" t="s">
        <v>1769</v>
      </c>
      <c r="E1568" s="162" t="s">
        <v>6415</v>
      </c>
      <c r="F1568" s="161" t="s">
        <v>1558</v>
      </c>
      <c r="G1568" s="161" t="s">
        <v>8</v>
      </c>
      <c r="H1568" s="161" t="s">
        <v>1561</v>
      </c>
      <c r="I1568" s="12"/>
      <c r="J1568" s="13">
        <v>802770</v>
      </c>
      <c r="K1568" s="2">
        <v>0</v>
      </c>
    </row>
    <row r="1569" spans="1:11" ht="15" customHeight="1" x14ac:dyDescent="0.35">
      <c r="A1569" s="160">
        <v>1304026</v>
      </c>
      <c r="B1569" s="161" t="s">
        <v>4020</v>
      </c>
      <c r="C1569" s="160">
        <v>152043</v>
      </c>
      <c r="D1569" s="161" t="s">
        <v>1769</v>
      </c>
      <c r="E1569" s="162" t="s">
        <v>6415</v>
      </c>
      <c r="F1569" s="161" t="s">
        <v>1558</v>
      </c>
      <c r="G1569" s="161" t="s">
        <v>8</v>
      </c>
      <c r="H1569" s="161" t="s">
        <v>1561</v>
      </c>
      <c r="I1569" s="12"/>
      <c r="J1569" s="13">
        <v>802771</v>
      </c>
      <c r="K1569" s="2">
        <v>0</v>
      </c>
    </row>
    <row r="1570" spans="1:11" ht="15" customHeight="1" x14ac:dyDescent="0.35">
      <c r="A1570" s="160">
        <v>1306753</v>
      </c>
      <c r="B1570" s="161" t="s">
        <v>314</v>
      </c>
      <c r="C1570" s="160">
        <v>152043</v>
      </c>
      <c r="D1570" s="161" t="s">
        <v>1769</v>
      </c>
      <c r="E1570" s="162" t="s">
        <v>6415</v>
      </c>
      <c r="F1570" s="161" t="s">
        <v>1558</v>
      </c>
      <c r="G1570" s="161" t="s">
        <v>8</v>
      </c>
      <c r="H1570" s="161" t="s">
        <v>1561</v>
      </c>
      <c r="I1570" s="12"/>
      <c r="J1570" s="13">
        <v>802772</v>
      </c>
      <c r="K1570" s="2">
        <v>0</v>
      </c>
    </row>
    <row r="1571" spans="1:11" ht="15" customHeight="1" x14ac:dyDescent="0.35">
      <c r="A1571" s="160">
        <v>1306398</v>
      </c>
      <c r="B1571" s="161" t="s">
        <v>4024</v>
      </c>
      <c r="C1571" s="160">
        <v>152043</v>
      </c>
      <c r="D1571" s="161" t="s">
        <v>1769</v>
      </c>
      <c r="E1571" s="162" t="s">
        <v>6415</v>
      </c>
      <c r="F1571" s="161" t="s">
        <v>1558</v>
      </c>
      <c r="G1571" s="161" t="s">
        <v>8</v>
      </c>
      <c r="H1571" s="161" t="s">
        <v>1561</v>
      </c>
      <c r="I1571" s="12"/>
      <c r="J1571" s="13">
        <v>802773</v>
      </c>
      <c r="K1571" s="2">
        <v>0</v>
      </c>
    </row>
    <row r="1572" spans="1:11" ht="15" customHeight="1" x14ac:dyDescent="0.35">
      <c r="A1572" s="160">
        <v>1306022</v>
      </c>
      <c r="B1572" s="161" t="s">
        <v>4027</v>
      </c>
      <c r="C1572" s="160">
        <v>152055</v>
      </c>
      <c r="D1572" s="161" t="s">
        <v>329</v>
      </c>
      <c r="E1572" s="162" t="s">
        <v>6415</v>
      </c>
      <c r="F1572" s="161" t="s">
        <v>1558</v>
      </c>
      <c r="G1572" s="161" t="s">
        <v>8</v>
      </c>
      <c r="H1572" s="161" t="s">
        <v>1561</v>
      </c>
      <c r="I1572" s="12"/>
      <c r="J1572" s="13">
        <v>802774</v>
      </c>
      <c r="K1572" s="2">
        <v>0</v>
      </c>
    </row>
    <row r="1573" spans="1:11" ht="15" customHeight="1" x14ac:dyDescent="0.35">
      <c r="A1573" s="160">
        <v>1306155</v>
      </c>
      <c r="B1573" s="161" t="s">
        <v>4028</v>
      </c>
      <c r="C1573" s="160">
        <v>152055</v>
      </c>
      <c r="D1573" s="161" t="s">
        <v>329</v>
      </c>
      <c r="E1573" s="162" t="s">
        <v>6415</v>
      </c>
      <c r="F1573" s="161" t="s">
        <v>1558</v>
      </c>
      <c r="G1573" s="161" t="s">
        <v>8</v>
      </c>
      <c r="H1573" s="161" t="s">
        <v>1561</v>
      </c>
      <c r="I1573" s="12"/>
      <c r="J1573" s="13">
        <v>802775</v>
      </c>
      <c r="K1573" s="2">
        <v>0</v>
      </c>
    </row>
    <row r="1574" spans="1:11" ht="15" customHeight="1" x14ac:dyDescent="0.35">
      <c r="A1574" s="160">
        <v>1306599</v>
      </c>
      <c r="B1574" s="161" t="s">
        <v>4029</v>
      </c>
      <c r="C1574" s="160">
        <v>152055</v>
      </c>
      <c r="D1574" s="161" t="s">
        <v>329</v>
      </c>
      <c r="E1574" s="162" t="s">
        <v>6415</v>
      </c>
      <c r="F1574" s="161" t="s">
        <v>1558</v>
      </c>
      <c r="G1574" s="161" t="s">
        <v>8</v>
      </c>
      <c r="H1574" s="161" t="s">
        <v>1561</v>
      </c>
      <c r="I1574" s="12"/>
      <c r="J1574" s="13">
        <v>802777</v>
      </c>
      <c r="K1574" s="2">
        <v>0</v>
      </c>
    </row>
    <row r="1575" spans="1:11" ht="15" customHeight="1" x14ac:dyDescent="0.35">
      <c r="A1575" s="160">
        <v>1306835</v>
      </c>
      <c r="B1575" s="161" t="s">
        <v>4031</v>
      </c>
      <c r="C1575" s="160">
        <v>152055</v>
      </c>
      <c r="D1575" s="161" t="s">
        <v>329</v>
      </c>
      <c r="E1575" s="162" t="s">
        <v>6415</v>
      </c>
      <c r="F1575" s="161" t="s">
        <v>1558</v>
      </c>
      <c r="G1575" s="161" t="s">
        <v>8</v>
      </c>
      <c r="H1575" s="161" t="s">
        <v>1561</v>
      </c>
      <c r="I1575" s="12"/>
      <c r="J1575" s="13">
        <v>802778</v>
      </c>
      <c r="K1575" s="2">
        <v>0</v>
      </c>
    </row>
    <row r="1576" spans="1:11" ht="15" customHeight="1" x14ac:dyDescent="0.35">
      <c r="A1576" s="160">
        <v>1306564</v>
      </c>
      <c r="B1576" s="161" t="s">
        <v>330</v>
      </c>
      <c r="C1576" s="160">
        <v>152055</v>
      </c>
      <c r="D1576" s="161" t="s">
        <v>329</v>
      </c>
      <c r="E1576" s="162" t="s">
        <v>6415</v>
      </c>
      <c r="F1576" s="161" t="s">
        <v>1558</v>
      </c>
      <c r="G1576" s="161" t="s">
        <v>8</v>
      </c>
      <c r="H1576" s="161" t="s">
        <v>1561</v>
      </c>
      <c r="I1576" s="12"/>
      <c r="J1576" s="13">
        <v>802779</v>
      </c>
      <c r="K1576" s="2">
        <v>0</v>
      </c>
    </row>
    <row r="1577" spans="1:11" ht="15" customHeight="1" x14ac:dyDescent="0.35">
      <c r="A1577" s="160">
        <v>1306771</v>
      </c>
      <c r="B1577" s="161" t="s">
        <v>4030</v>
      </c>
      <c r="C1577" s="160">
        <v>152055</v>
      </c>
      <c r="D1577" s="161" t="s">
        <v>329</v>
      </c>
      <c r="E1577" s="162" t="s">
        <v>6415</v>
      </c>
      <c r="F1577" s="161" t="s">
        <v>1558</v>
      </c>
      <c r="G1577" s="161" t="s">
        <v>8</v>
      </c>
      <c r="H1577" s="161" t="s">
        <v>1561</v>
      </c>
      <c r="I1577" s="12"/>
      <c r="J1577" s="13">
        <v>802780</v>
      </c>
      <c r="K1577" s="2">
        <v>0</v>
      </c>
    </row>
    <row r="1578" spans="1:11" ht="15" customHeight="1" x14ac:dyDescent="0.35">
      <c r="A1578" s="160">
        <v>1306866</v>
      </c>
      <c r="B1578" s="161" t="s">
        <v>4038</v>
      </c>
      <c r="C1578" s="160">
        <v>152067</v>
      </c>
      <c r="D1578" s="161" t="s">
        <v>1770</v>
      </c>
      <c r="E1578" s="162" t="s">
        <v>6415</v>
      </c>
      <c r="F1578" s="161" t="s">
        <v>1558</v>
      </c>
      <c r="G1578" s="161" t="s">
        <v>8</v>
      </c>
      <c r="H1578" s="161" t="s">
        <v>1561</v>
      </c>
      <c r="I1578" s="12"/>
      <c r="J1578" s="13">
        <v>802781</v>
      </c>
      <c r="K1578" s="2">
        <v>0</v>
      </c>
    </row>
    <row r="1579" spans="1:11" ht="15" customHeight="1" x14ac:dyDescent="0.35">
      <c r="A1579" s="160">
        <v>1306361</v>
      </c>
      <c r="B1579" s="161" t="s">
        <v>4035</v>
      </c>
      <c r="C1579" s="160">
        <v>152067</v>
      </c>
      <c r="D1579" s="161" t="s">
        <v>1770</v>
      </c>
      <c r="E1579" s="162" t="s">
        <v>6415</v>
      </c>
      <c r="F1579" s="161" t="s">
        <v>1558</v>
      </c>
      <c r="G1579" s="161" t="s">
        <v>8</v>
      </c>
      <c r="H1579" s="161" t="s">
        <v>1561</v>
      </c>
      <c r="I1579" s="12"/>
      <c r="J1579" s="13">
        <v>802782</v>
      </c>
      <c r="K1579" s="2">
        <v>0</v>
      </c>
    </row>
    <row r="1580" spans="1:11" ht="15" customHeight="1" x14ac:dyDescent="0.35">
      <c r="A1580" s="160">
        <v>1306728</v>
      </c>
      <c r="B1580" s="161" t="s">
        <v>4037</v>
      </c>
      <c r="C1580" s="160">
        <v>152067</v>
      </c>
      <c r="D1580" s="161" t="s">
        <v>1770</v>
      </c>
      <c r="E1580" s="162" t="s">
        <v>6415</v>
      </c>
      <c r="F1580" s="161" t="s">
        <v>1558</v>
      </c>
      <c r="G1580" s="161" t="s">
        <v>8</v>
      </c>
      <c r="H1580" s="161" t="s">
        <v>1561</v>
      </c>
      <c r="I1580" s="12"/>
      <c r="J1580" s="13">
        <v>802783</v>
      </c>
      <c r="K1580" s="2">
        <v>0</v>
      </c>
    </row>
    <row r="1581" spans="1:11" ht="15" customHeight="1" x14ac:dyDescent="0.35">
      <c r="A1581" s="160">
        <v>1306287</v>
      </c>
      <c r="B1581" s="161" t="s">
        <v>4034</v>
      </c>
      <c r="C1581" s="160">
        <v>152067</v>
      </c>
      <c r="D1581" s="161" t="s">
        <v>1770</v>
      </c>
      <c r="E1581" s="162" t="s">
        <v>6415</v>
      </c>
      <c r="F1581" s="161" t="s">
        <v>1558</v>
      </c>
      <c r="G1581" s="161" t="s">
        <v>8</v>
      </c>
      <c r="H1581" s="161" t="s">
        <v>1561</v>
      </c>
      <c r="I1581" s="12"/>
      <c r="J1581" s="13">
        <v>802785</v>
      </c>
      <c r="K1581" s="2">
        <v>0</v>
      </c>
    </row>
    <row r="1582" spans="1:11" ht="15" customHeight="1" x14ac:dyDescent="0.35">
      <c r="A1582" s="160">
        <v>1306205</v>
      </c>
      <c r="B1582" s="161" t="s">
        <v>4033</v>
      </c>
      <c r="C1582" s="160">
        <v>152067</v>
      </c>
      <c r="D1582" s="161" t="s">
        <v>1770</v>
      </c>
      <c r="E1582" s="162" t="s">
        <v>6415</v>
      </c>
      <c r="F1582" s="161" t="s">
        <v>1558</v>
      </c>
      <c r="G1582" s="161" t="s">
        <v>8</v>
      </c>
      <c r="H1582" s="161" t="s">
        <v>1561</v>
      </c>
      <c r="I1582" s="12"/>
      <c r="J1582" s="13">
        <v>802786</v>
      </c>
      <c r="K1582" s="2">
        <v>0</v>
      </c>
    </row>
    <row r="1583" spans="1:11" ht="15" customHeight="1" x14ac:dyDescent="0.35">
      <c r="A1583" s="160">
        <v>1306114</v>
      </c>
      <c r="B1583" s="161" t="s">
        <v>4032</v>
      </c>
      <c r="C1583" s="160">
        <v>152067</v>
      </c>
      <c r="D1583" s="161" t="s">
        <v>1770</v>
      </c>
      <c r="E1583" s="162" t="s">
        <v>6415</v>
      </c>
      <c r="F1583" s="161" t="s">
        <v>1558</v>
      </c>
      <c r="G1583" s="161" t="s">
        <v>8</v>
      </c>
      <c r="H1583" s="161" t="s">
        <v>1561</v>
      </c>
      <c r="I1583" s="12"/>
      <c r="J1583" s="13">
        <v>802788</v>
      </c>
      <c r="K1583" s="2">
        <v>0</v>
      </c>
    </row>
    <row r="1584" spans="1:11" ht="15" customHeight="1" x14ac:dyDescent="0.35">
      <c r="A1584" s="160">
        <v>1306442</v>
      </c>
      <c r="B1584" s="161" t="s">
        <v>4036</v>
      </c>
      <c r="C1584" s="160">
        <v>152067</v>
      </c>
      <c r="D1584" s="161" t="s">
        <v>1770</v>
      </c>
      <c r="E1584" s="162" t="s">
        <v>6415</v>
      </c>
      <c r="F1584" s="161" t="s">
        <v>1558</v>
      </c>
      <c r="G1584" s="161" t="s">
        <v>8</v>
      </c>
      <c r="H1584" s="161" t="s">
        <v>1561</v>
      </c>
      <c r="I1584" s="12"/>
      <c r="J1584" s="13">
        <v>802789</v>
      </c>
      <c r="K1584" s="2">
        <v>0</v>
      </c>
    </row>
    <row r="1585" spans="1:11" ht="15" customHeight="1" x14ac:dyDescent="0.35">
      <c r="A1585" s="160">
        <v>1306058</v>
      </c>
      <c r="B1585" s="161" t="s">
        <v>1771</v>
      </c>
      <c r="C1585" s="160">
        <v>152067</v>
      </c>
      <c r="D1585" s="161" t="s">
        <v>1770</v>
      </c>
      <c r="E1585" s="162" t="s">
        <v>6415</v>
      </c>
      <c r="F1585" s="161" t="s">
        <v>1558</v>
      </c>
      <c r="G1585" s="161" t="s">
        <v>8</v>
      </c>
      <c r="H1585" s="161" t="s">
        <v>1561</v>
      </c>
      <c r="I1585" s="12"/>
      <c r="J1585" s="13">
        <v>802790</v>
      </c>
      <c r="K1585" s="2">
        <v>0</v>
      </c>
    </row>
    <row r="1586" spans="1:11" ht="15" customHeight="1" x14ac:dyDescent="0.35">
      <c r="A1586" s="160">
        <v>1306922</v>
      </c>
      <c r="B1586" s="161" t="s">
        <v>4039</v>
      </c>
      <c r="C1586" s="160">
        <v>152067</v>
      </c>
      <c r="D1586" s="161" t="s">
        <v>1770</v>
      </c>
      <c r="E1586" s="162" t="s">
        <v>6415</v>
      </c>
      <c r="F1586" s="161" t="s">
        <v>1558</v>
      </c>
      <c r="G1586" s="161" t="s">
        <v>8</v>
      </c>
      <c r="H1586" s="161" t="s">
        <v>1561</v>
      </c>
      <c r="I1586" s="12"/>
      <c r="J1586" s="13">
        <v>802791</v>
      </c>
      <c r="K1586" s="2">
        <v>0</v>
      </c>
    </row>
    <row r="1587" spans="1:11" ht="15" customHeight="1" x14ac:dyDescent="0.35">
      <c r="A1587" s="160">
        <v>1306017</v>
      </c>
      <c r="B1587" s="161" t="s">
        <v>220</v>
      </c>
      <c r="C1587" s="160">
        <v>152067</v>
      </c>
      <c r="D1587" s="161" t="s">
        <v>1770</v>
      </c>
      <c r="E1587" s="162" t="s">
        <v>6415</v>
      </c>
      <c r="F1587" s="161" t="s">
        <v>1558</v>
      </c>
      <c r="G1587" s="161" t="s">
        <v>8</v>
      </c>
      <c r="H1587" s="161" t="s">
        <v>1561</v>
      </c>
      <c r="I1587" s="12"/>
      <c r="J1587" s="13">
        <v>802792</v>
      </c>
      <c r="K1587" s="2">
        <v>0</v>
      </c>
    </row>
    <row r="1588" spans="1:11" ht="15" customHeight="1" x14ac:dyDescent="0.35">
      <c r="A1588" s="160">
        <v>1306423</v>
      </c>
      <c r="B1588" s="161" t="s">
        <v>4044</v>
      </c>
      <c r="C1588" s="160">
        <v>152079</v>
      </c>
      <c r="D1588" s="161" t="s">
        <v>1772</v>
      </c>
      <c r="E1588" s="162" t="s">
        <v>6415</v>
      </c>
      <c r="F1588" s="161" t="s">
        <v>1558</v>
      </c>
      <c r="G1588" s="161" t="s">
        <v>8</v>
      </c>
      <c r="H1588" s="161" t="s">
        <v>1561</v>
      </c>
      <c r="I1588" s="12"/>
      <c r="J1588" s="13">
        <v>802793</v>
      </c>
      <c r="K1588" s="2">
        <v>0</v>
      </c>
    </row>
    <row r="1589" spans="1:11" ht="15" customHeight="1" x14ac:dyDescent="0.35">
      <c r="A1589" s="160">
        <v>1306053</v>
      </c>
      <c r="B1589" s="161" t="s">
        <v>4040</v>
      </c>
      <c r="C1589" s="160">
        <v>152079</v>
      </c>
      <c r="D1589" s="161" t="s">
        <v>1772</v>
      </c>
      <c r="E1589" s="162" t="s">
        <v>6415</v>
      </c>
      <c r="F1589" s="161" t="s">
        <v>1558</v>
      </c>
      <c r="G1589" s="161" t="s">
        <v>8</v>
      </c>
      <c r="H1589" s="161" t="s">
        <v>1561</v>
      </c>
      <c r="I1589" s="12"/>
      <c r="J1589" s="13">
        <v>802794</v>
      </c>
      <c r="K1589" s="2">
        <v>0</v>
      </c>
    </row>
    <row r="1590" spans="1:11" ht="15" customHeight="1" x14ac:dyDescent="0.35">
      <c r="A1590" s="160">
        <v>1306251</v>
      </c>
      <c r="B1590" s="161" t="s">
        <v>4041</v>
      </c>
      <c r="C1590" s="160">
        <v>152079</v>
      </c>
      <c r="D1590" s="161" t="s">
        <v>1772</v>
      </c>
      <c r="E1590" s="162" t="s">
        <v>6415</v>
      </c>
      <c r="F1590" s="161" t="s">
        <v>1558</v>
      </c>
      <c r="G1590" s="161" t="s">
        <v>8</v>
      </c>
      <c r="H1590" s="161" t="s">
        <v>1561</v>
      </c>
      <c r="I1590" s="12"/>
      <c r="J1590" s="13">
        <v>802795</v>
      </c>
      <c r="K1590" s="2">
        <v>0</v>
      </c>
    </row>
    <row r="1591" spans="1:11" ht="15" customHeight="1" x14ac:dyDescent="0.35">
      <c r="A1591" s="160">
        <v>1306380</v>
      </c>
      <c r="B1591" s="161" t="s">
        <v>4043</v>
      </c>
      <c r="C1591" s="160">
        <v>152079</v>
      </c>
      <c r="D1591" s="161" t="s">
        <v>1772</v>
      </c>
      <c r="E1591" s="162" t="s">
        <v>6415</v>
      </c>
      <c r="F1591" s="161" t="s">
        <v>1558</v>
      </c>
      <c r="G1591" s="161" t="s">
        <v>8</v>
      </c>
      <c r="H1591" s="161" t="s">
        <v>1561</v>
      </c>
      <c r="I1591" s="12"/>
      <c r="J1591" s="13">
        <v>802796</v>
      </c>
      <c r="K1591" s="2">
        <v>0</v>
      </c>
    </row>
    <row r="1592" spans="1:11" ht="15" customHeight="1" x14ac:dyDescent="0.35">
      <c r="A1592" s="160">
        <v>1306349</v>
      </c>
      <c r="B1592" s="161" t="s">
        <v>4042</v>
      </c>
      <c r="C1592" s="160">
        <v>152079</v>
      </c>
      <c r="D1592" s="161" t="s">
        <v>1772</v>
      </c>
      <c r="E1592" s="162" t="s">
        <v>6415</v>
      </c>
      <c r="F1592" s="161" t="s">
        <v>1558</v>
      </c>
      <c r="G1592" s="161" t="s">
        <v>8</v>
      </c>
      <c r="H1592" s="161" t="s">
        <v>1561</v>
      </c>
      <c r="I1592" s="12"/>
      <c r="J1592" s="13">
        <v>802797</v>
      </c>
      <c r="K1592" s="2">
        <v>0</v>
      </c>
    </row>
    <row r="1593" spans="1:11" ht="15" customHeight="1" x14ac:dyDescent="0.35">
      <c r="A1593" s="160">
        <v>1306933</v>
      </c>
      <c r="B1593" s="161" t="s">
        <v>268</v>
      </c>
      <c r="C1593" s="160">
        <v>152079</v>
      </c>
      <c r="D1593" s="161" t="s">
        <v>1772</v>
      </c>
      <c r="E1593" s="162" t="s">
        <v>6415</v>
      </c>
      <c r="F1593" s="161" t="s">
        <v>1558</v>
      </c>
      <c r="G1593" s="161" t="s">
        <v>8</v>
      </c>
      <c r="H1593" s="161" t="s">
        <v>1561</v>
      </c>
      <c r="I1593" s="12"/>
      <c r="J1593" s="13">
        <v>802798</v>
      </c>
      <c r="K1593" s="2">
        <v>0</v>
      </c>
    </row>
    <row r="1594" spans="1:11" ht="15" customHeight="1" x14ac:dyDescent="0.35">
      <c r="A1594" s="160">
        <v>1306755</v>
      </c>
      <c r="B1594" s="161" t="s">
        <v>4045</v>
      </c>
      <c r="C1594" s="160">
        <v>152079</v>
      </c>
      <c r="D1594" s="161" t="s">
        <v>1772</v>
      </c>
      <c r="E1594" s="162" t="s">
        <v>6415</v>
      </c>
      <c r="F1594" s="161" t="s">
        <v>1558</v>
      </c>
      <c r="G1594" s="161" t="s">
        <v>8</v>
      </c>
      <c r="H1594" s="161" t="s">
        <v>1561</v>
      </c>
      <c r="I1594" s="12"/>
      <c r="J1594" s="13">
        <v>802799</v>
      </c>
      <c r="K1594" s="2">
        <v>0</v>
      </c>
    </row>
    <row r="1595" spans="1:11" ht="15" customHeight="1" x14ac:dyDescent="0.35">
      <c r="A1595" s="160">
        <v>1308627</v>
      </c>
      <c r="B1595" s="161" t="s">
        <v>354</v>
      </c>
      <c r="C1595" s="160">
        <v>152080</v>
      </c>
      <c r="D1595" s="161" t="s">
        <v>1790</v>
      </c>
      <c r="E1595" s="162" t="s">
        <v>6415</v>
      </c>
      <c r="F1595" s="161" t="s">
        <v>1558</v>
      </c>
      <c r="G1595" s="161" t="s">
        <v>8</v>
      </c>
      <c r="H1595" s="161" t="s">
        <v>1561</v>
      </c>
      <c r="I1595" s="12"/>
      <c r="J1595" s="13">
        <v>802800</v>
      </c>
      <c r="K1595" s="2">
        <v>0</v>
      </c>
    </row>
    <row r="1596" spans="1:11" ht="15" customHeight="1" x14ac:dyDescent="0.35">
      <c r="A1596" s="160">
        <v>1308069</v>
      </c>
      <c r="B1596" s="161" t="s">
        <v>352</v>
      </c>
      <c r="C1596" s="160">
        <v>152080</v>
      </c>
      <c r="D1596" s="161" t="s">
        <v>1790</v>
      </c>
      <c r="E1596" s="162" t="s">
        <v>6415</v>
      </c>
      <c r="F1596" s="161" t="s">
        <v>1558</v>
      </c>
      <c r="G1596" s="161" t="s">
        <v>8</v>
      </c>
      <c r="H1596" s="161" t="s">
        <v>1561</v>
      </c>
      <c r="I1596" s="12"/>
      <c r="J1596" s="13">
        <v>802801</v>
      </c>
      <c r="K1596" s="2">
        <v>0</v>
      </c>
    </row>
    <row r="1597" spans="1:11" ht="15" customHeight="1" x14ac:dyDescent="0.35">
      <c r="A1597" s="160">
        <v>1308648</v>
      </c>
      <c r="B1597" s="161" t="s">
        <v>4047</v>
      </c>
      <c r="C1597" s="160">
        <v>152080</v>
      </c>
      <c r="D1597" s="161" t="s">
        <v>1790</v>
      </c>
      <c r="E1597" s="162" t="s">
        <v>6415</v>
      </c>
      <c r="F1597" s="161" t="s">
        <v>1558</v>
      </c>
      <c r="G1597" s="161" t="s">
        <v>8</v>
      </c>
      <c r="H1597" s="161" t="s">
        <v>1561</v>
      </c>
      <c r="I1597" s="12"/>
      <c r="J1597" s="13">
        <v>802802</v>
      </c>
      <c r="K1597" s="2">
        <v>0</v>
      </c>
    </row>
    <row r="1598" spans="1:11" ht="15" customHeight="1" x14ac:dyDescent="0.35">
      <c r="A1598" s="160">
        <v>1308006</v>
      </c>
      <c r="B1598" s="161" t="s">
        <v>4046</v>
      </c>
      <c r="C1598" s="160">
        <v>152080</v>
      </c>
      <c r="D1598" s="161" t="s">
        <v>1790</v>
      </c>
      <c r="E1598" s="162" t="s">
        <v>6415</v>
      </c>
      <c r="F1598" s="161" t="s">
        <v>1558</v>
      </c>
      <c r="G1598" s="161" t="s">
        <v>8</v>
      </c>
      <c r="H1598" s="161" t="s">
        <v>1561</v>
      </c>
      <c r="I1598" s="12"/>
      <c r="J1598" s="13">
        <v>802803</v>
      </c>
      <c r="K1598" s="2">
        <v>0</v>
      </c>
    </row>
    <row r="1599" spans="1:11" ht="15" customHeight="1" x14ac:dyDescent="0.35">
      <c r="A1599" s="160">
        <v>1308675</v>
      </c>
      <c r="B1599" s="161" t="s">
        <v>353</v>
      </c>
      <c r="C1599" s="160">
        <v>152080</v>
      </c>
      <c r="D1599" s="161" t="s">
        <v>1790</v>
      </c>
      <c r="E1599" s="162" t="s">
        <v>6415</v>
      </c>
      <c r="F1599" s="161" t="s">
        <v>1558</v>
      </c>
      <c r="G1599" s="161" t="s">
        <v>8</v>
      </c>
      <c r="H1599" s="161" t="s">
        <v>1561</v>
      </c>
      <c r="I1599" s="12"/>
      <c r="J1599" s="13">
        <v>802804</v>
      </c>
      <c r="K1599" s="2">
        <v>0</v>
      </c>
    </row>
    <row r="1600" spans="1:11" ht="15" customHeight="1" x14ac:dyDescent="0.35">
      <c r="A1600" s="160">
        <v>1308167</v>
      </c>
      <c r="B1600" s="161" t="s">
        <v>4048</v>
      </c>
      <c r="C1600" s="160">
        <v>152092</v>
      </c>
      <c r="D1600" s="161" t="s">
        <v>258</v>
      </c>
      <c r="E1600" s="162" t="s">
        <v>6415</v>
      </c>
      <c r="F1600" s="161" t="s">
        <v>1558</v>
      </c>
      <c r="G1600" s="161" t="s">
        <v>8</v>
      </c>
      <c r="H1600" s="161" t="s">
        <v>1561</v>
      </c>
      <c r="I1600" s="12"/>
      <c r="J1600" s="13">
        <v>802805</v>
      </c>
      <c r="K1600" s="2">
        <v>0</v>
      </c>
    </row>
    <row r="1601" spans="1:11" ht="15" customHeight="1" x14ac:dyDescent="0.35">
      <c r="A1601" s="160">
        <v>1308636</v>
      </c>
      <c r="B1601" s="161" t="s">
        <v>4050</v>
      </c>
      <c r="C1601" s="160">
        <v>152092</v>
      </c>
      <c r="D1601" s="161" t="s">
        <v>258</v>
      </c>
      <c r="E1601" s="162" t="s">
        <v>6415</v>
      </c>
      <c r="F1601" s="161" t="s">
        <v>1558</v>
      </c>
      <c r="G1601" s="161" t="s">
        <v>8</v>
      </c>
      <c r="H1601" s="161" t="s">
        <v>1561</v>
      </c>
      <c r="I1601" s="12"/>
      <c r="J1601" s="13">
        <v>802806</v>
      </c>
      <c r="K1601" s="2">
        <v>0</v>
      </c>
    </row>
    <row r="1602" spans="1:11" ht="15" customHeight="1" x14ac:dyDescent="0.35">
      <c r="A1602" s="160">
        <v>1308443</v>
      </c>
      <c r="B1602" s="161" t="s">
        <v>4049</v>
      </c>
      <c r="C1602" s="160">
        <v>152092</v>
      </c>
      <c r="D1602" s="161" t="s">
        <v>258</v>
      </c>
      <c r="E1602" s="162" t="s">
        <v>6415</v>
      </c>
      <c r="F1602" s="161" t="s">
        <v>1558</v>
      </c>
      <c r="G1602" s="161" t="s">
        <v>8</v>
      </c>
      <c r="H1602" s="161" t="s">
        <v>1561</v>
      </c>
      <c r="I1602" s="12"/>
      <c r="J1602" s="13">
        <v>802807</v>
      </c>
      <c r="K1602" s="2">
        <v>0</v>
      </c>
    </row>
    <row r="1603" spans="1:11" ht="15" customHeight="1" x14ac:dyDescent="0.35">
      <c r="A1603" s="160">
        <v>1308760</v>
      </c>
      <c r="B1603" s="161" t="s">
        <v>4052</v>
      </c>
      <c r="C1603" s="160">
        <v>152092</v>
      </c>
      <c r="D1603" s="161" t="s">
        <v>258</v>
      </c>
      <c r="E1603" s="162" t="s">
        <v>6415</v>
      </c>
      <c r="F1603" s="161" t="s">
        <v>1558</v>
      </c>
      <c r="G1603" s="161" t="s">
        <v>8</v>
      </c>
      <c r="H1603" s="161" t="s">
        <v>1561</v>
      </c>
      <c r="I1603" s="12"/>
      <c r="J1603" s="13">
        <v>802808</v>
      </c>
      <c r="K1603" s="2">
        <v>0</v>
      </c>
    </row>
    <row r="1604" spans="1:11" ht="15" customHeight="1" x14ac:dyDescent="0.35">
      <c r="A1604" s="160">
        <v>1308615</v>
      </c>
      <c r="B1604" s="161" t="s">
        <v>259</v>
      </c>
      <c r="C1604" s="160">
        <v>152092</v>
      </c>
      <c r="D1604" s="161" t="s">
        <v>258</v>
      </c>
      <c r="E1604" s="162" t="s">
        <v>6415</v>
      </c>
      <c r="F1604" s="161" t="s">
        <v>1558</v>
      </c>
      <c r="G1604" s="161" t="s">
        <v>8</v>
      </c>
      <c r="H1604" s="161" t="s">
        <v>1561</v>
      </c>
      <c r="I1604" s="12"/>
      <c r="J1604" s="13">
        <v>802809</v>
      </c>
      <c r="K1604" s="2">
        <v>0</v>
      </c>
    </row>
    <row r="1605" spans="1:11" ht="15" customHeight="1" x14ac:dyDescent="0.35">
      <c r="A1605" s="160">
        <v>1308666</v>
      </c>
      <c r="B1605" s="161" t="s">
        <v>4051</v>
      </c>
      <c r="C1605" s="160">
        <v>152092</v>
      </c>
      <c r="D1605" s="161" t="s">
        <v>258</v>
      </c>
      <c r="E1605" s="162" t="s">
        <v>6415</v>
      </c>
      <c r="F1605" s="161" t="s">
        <v>1558</v>
      </c>
      <c r="G1605" s="161" t="s">
        <v>8</v>
      </c>
      <c r="H1605" s="161" t="s">
        <v>1561</v>
      </c>
      <c r="I1605" s="12"/>
      <c r="J1605" s="13">
        <v>802810</v>
      </c>
      <c r="K1605" s="2">
        <v>0</v>
      </c>
    </row>
    <row r="1606" spans="1:11" ht="15" customHeight="1" x14ac:dyDescent="0.35">
      <c r="A1606" s="160">
        <v>1308938</v>
      </c>
      <c r="B1606" s="161" t="s">
        <v>4054</v>
      </c>
      <c r="C1606" s="160">
        <v>152109</v>
      </c>
      <c r="D1606" s="161" t="s">
        <v>243</v>
      </c>
      <c r="E1606" s="162" t="s">
        <v>6415</v>
      </c>
      <c r="F1606" s="161" t="s">
        <v>1558</v>
      </c>
      <c r="G1606" s="161" t="s">
        <v>8</v>
      </c>
      <c r="H1606" s="161" t="s">
        <v>1561</v>
      </c>
      <c r="I1606" s="12"/>
      <c r="J1606" s="13">
        <v>802811</v>
      </c>
      <c r="K1606" s="2">
        <v>0</v>
      </c>
    </row>
    <row r="1607" spans="1:11" ht="15" customHeight="1" x14ac:dyDescent="0.35">
      <c r="A1607" s="160">
        <v>1308350</v>
      </c>
      <c r="B1607" s="161" t="s">
        <v>4053</v>
      </c>
      <c r="C1607" s="160">
        <v>152109</v>
      </c>
      <c r="D1607" s="161" t="s">
        <v>243</v>
      </c>
      <c r="E1607" s="162" t="s">
        <v>6415</v>
      </c>
      <c r="F1607" s="161" t="s">
        <v>1558</v>
      </c>
      <c r="G1607" s="161" t="s">
        <v>8</v>
      </c>
      <c r="H1607" s="161" t="s">
        <v>1561</v>
      </c>
      <c r="I1607" s="12"/>
      <c r="J1607" s="13">
        <v>802812</v>
      </c>
      <c r="K1607" s="2">
        <v>0</v>
      </c>
    </row>
    <row r="1608" spans="1:11" ht="15" customHeight="1" x14ac:dyDescent="0.35">
      <c r="A1608" s="160">
        <v>1308930</v>
      </c>
      <c r="B1608" s="161" t="s">
        <v>244</v>
      </c>
      <c r="C1608" s="160">
        <v>152109</v>
      </c>
      <c r="D1608" s="161" t="s">
        <v>243</v>
      </c>
      <c r="E1608" s="162" t="s">
        <v>6415</v>
      </c>
      <c r="F1608" s="161" t="s">
        <v>1558</v>
      </c>
      <c r="G1608" s="161" t="s">
        <v>8</v>
      </c>
      <c r="H1608" s="161" t="s">
        <v>1561</v>
      </c>
      <c r="I1608" s="12"/>
      <c r="J1608" s="13">
        <v>802813</v>
      </c>
      <c r="K1608" s="2">
        <v>0</v>
      </c>
    </row>
    <row r="1609" spans="1:11" ht="15" customHeight="1" x14ac:dyDescent="0.35">
      <c r="A1609" s="160">
        <v>1308973</v>
      </c>
      <c r="B1609" s="161" t="s">
        <v>4055</v>
      </c>
      <c r="C1609" s="160">
        <v>152109</v>
      </c>
      <c r="D1609" s="161" t="s">
        <v>243</v>
      </c>
      <c r="E1609" s="162" t="s">
        <v>6415</v>
      </c>
      <c r="F1609" s="161" t="s">
        <v>1558</v>
      </c>
      <c r="G1609" s="161" t="s">
        <v>8</v>
      </c>
      <c r="H1609" s="161" t="s">
        <v>1561</v>
      </c>
      <c r="I1609" s="12"/>
      <c r="J1609" s="13">
        <v>802814</v>
      </c>
      <c r="K1609" s="2">
        <v>0</v>
      </c>
    </row>
    <row r="1610" spans="1:11" ht="15" customHeight="1" x14ac:dyDescent="0.35">
      <c r="A1610" s="160">
        <v>1308001</v>
      </c>
      <c r="B1610" s="161" t="s">
        <v>4056</v>
      </c>
      <c r="C1610" s="160">
        <v>152110</v>
      </c>
      <c r="D1610" s="161" t="s">
        <v>362</v>
      </c>
      <c r="E1610" s="162" t="s">
        <v>6415</v>
      </c>
      <c r="F1610" s="161" t="s">
        <v>1558</v>
      </c>
      <c r="G1610" s="161" t="s">
        <v>8</v>
      </c>
      <c r="H1610" s="161" t="s">
        <v>1561</v>
      </c>
      <c r="I1610" s="12"/>
      <c r="J1610" s="13">
        <v>802815</v>
      </c>
      <c r="K1610" s="2">
        <v>0</v>
      </c>
    </row>
    <row r="1611" spans="1:11" ht="15" customHeight="1" x14ac:dyDescent="0.35">
      <c r="A1611" s="160">
        <v>1308589</v>
      </c>
      <c r="B1611" s="161" t="s">
        <v>363</v>
      </c>
      <c r="C1611" s="160">
        <v>152110</v>
      </c>
      <c r="D1611" s="161" t="s">
        <v>362</v>
      </c>
      <c r="E1611" s="162" t="s">
        <v>6415</v>
      </c>
      <c r="F1611" s="161" t="s">
        <v>1558</v>
      </c>
      <c r="G1611" s="161" t="s">
        <v>8</v>
      </c>
      <c r="H1611" s="161" t="s">
        <v>1561</v>
      </c>
      <c r="I1611" s="12"/>
      <c r="J1611" s="13">
        <v>802816</v>
      </c>
      <c r="K1611" s="2">
        <v>0</v>
      </c>
    </row>
    <row r="1612" spans="1:11" ht="15" customHeight="1" x14ac:dyDescent="0.35">
      <c r="A1612" s="160">
        <v>1308085</v>
      </c>
      <c r="B1612" s="161" t="s">
        <v>4057</v>
      </c>
      <c r="C1612" s="160">
        <v>152110</v>
      </c>
      <c r="D1612" s="161" t="s">
        <v>362</v>
      </c>
      <c r="E1612" s="162" t="s">
        <v>6415</v>
      </c>
      <c r="F1612" s="161" t="s">
        <v>1558</v>
      </c>
      <c r="G1612" s="161" t="s">
        <v>8</v>
      </c>
      <c r="H1612" s="161" t="s">
        <v>1561</v>
      </c>
      <c r="I1612" s="12"/>
      <c r="J1612" s="13">
        <v>802817</v>
      </c>
      <c r="K1612" s="2">
        <v>0</v>
      </c>
    </row>
    <row r="1613" spans="1:11" ht="15" customHeight="1" x14ac:dyDescent="0.35">
      <c r="A1613" s="160">
        <v>1308983</v>
      </c>
      <c r="B1613" s="161" t="s">
        <v>4060</v>
      </c>
      <c r="C1613" s="160">
        <v>152110</v>
      </c>
      <c r="D1613" s="161" t="s">
        <v>362</v>
      </c>
      <c r="E1613" s="162" t="s">
        <v>6415</v>
      </c>
      <c r="F1613" s="161" t="s">
        <v>1558</v>
      </c>
      <c r="G1613" s="161" t="s">
        <v>8</v>
      </c>
      <c r="H1613" s="161" t="s">
        <v>1561</v>
      </c>
      <c r="I1613" s="12"/>
      <c r="J1613" s="13">
        <v>802818</v>
      </c>
      <c r="K1613" s="2">
        <v>0</v>
      </c>
    </row>
    <row r="1614" spans="1:11" ht="15" customHeight="1" x14ac:dyDescent="0.35">
      <c r="A1614" s="160">
        <v>1308253</v>
      </c>
      <c r="B1614" s="161" t="s">
        <v>4058</v>
      </c>
      <c r="C1614" s="160">
        <v>152110</v>
      </c>
      <c r="D1614" s="161" t="s">
        <v>362</v>
      </c>
      <c r="E1614" s="162" t="s">
        <v>6415</v>
      </c>
      <c r="F1614" s="161" t="s">
        <v>1558</v>
      </c>
      <c r="G1614" s="161" t="s">
        <v>8</v>
      </c>
      <c r="H1614" s="161" t="s">
        <v>1561</v>
      </c>
      <c r="I1614" s="12"/>
      <c r="J1614" s="13">
        <v>802819</v>
      </c>
      <c r="K1614" s="2">
        <v>0</v>
      </c>
    </row>
    <row r="1615" spans="1:11" ht="15" customHeight="1" x14ac:dyDescent="0.35">
      <c r="A1615" s="160">
        <v>1308641</v>
      </c>
      <c r="B1615" s="161" t="s">
        <v>364</v>
      </c>
      <c r="C1615" s="160">
        <v>152110</v>
      </c>
      <c r="D1615" s="161" t="s">
        <v>362</v>
      </c>
      <c r="E1615" s="162" t="s">
        <v>6415</v>
      </c>
      <c r="F1615" s="161" t="s">
        <v>1558</v>
      </c>
      <c r="G1615" s="161" t="s">
        <v>8</v>
      </c>
      <c r="H1615" s="161" t="s">
        <v>1561</v>
      </c>
      <c r="I1615" s="12"/>
      <c r="J1615" s="13">
        <v>802820</v>
      </c>
      <c r="K1615" s="2">
        <v>0</v>
      </c>
    </row>
    <row r="1616" spans="1:11" ht="15" customHeight="1" x14ac:dyDescent="0.35">
      <c r="A1616" s="160">
        <v>1308557</v>
      </c>
      <c r="B1616" s="161" t="s">
        <v>4059</v>
      </c>
      <c r="C1616" s="160">
        <v>152110</v>
      </c>
      <c r="D1616" s="161" t="s">
        <v>362</v>
      </c>
      <c r="E1616" s="162" t="s">
        <v>6415</v>
      </c>
      <c r="F1616" s="161" t="s">
        <v>1558</v>
      </c>
      <c r="G1616" s="161" t="s">
        <v>8</v>
      </c>
      <c r="H1616" s="161" t="s">
        <v>1561</v>
      </c>
      <c r="I1616" s="12"/>
      <c r="J1616" s="13">
        <v>802821</v>
      </c>
      <c r="K1616" s="2">
        <v>0</v>
      </c>
    </row>
    <row r="1617" spans="1:11" ht="15" customHeight="1" x14ac:dyDescent="0.35">
      <c r="A1617" s="160">
        <v>1308024</v>
      </c>
      <c r="B1617" s="161" t="s">
        <v>4061</v>
      </c>
      <c r="C1617" s="160">
        <v>152122</v>
      </c>
      <c r="D1617" s="161" t="s">
        <v>275</v>
      </c>
      <c r="E1617" s="162" t="s">
        <v>6415</v>
      </c>
      <c r="F1617" s="161" t="s">
        <v>1558</v>
      </c>
      <c r="G1617" s="161" t="s">
        <v>8</v>
      </c>
      <c r="H1617" s="161" t="s">
        <v>1561</v>
      </c>
      <c r="I1617" s="12"/>
      <c r="J1617" s="13">
        <v>802822</v>
      </c>
      <c r="K1617" s="2">
        <v>0</v>
      </c>
    </row>
    <row r="1618" spans="1:11" ht="15" customHeight="1" x14ac:dyDescent="0.35">
      <c r="A1618" s="160">
        <v>1308100</v>
      </c>
      <c r="B1618" s="161" t="s">
        <v>276</v>
      </c>
      <c r="C1618" s="160">
        <v>152122</v>
      </c>
      <c r="D1618" s="161" t="s">
        <v>275</v>
      </c>
      <c r="E1618" s="162" t="s">
        <v>6415</v>
      </c>
      <c r="F1618" s="161" t="s">
        <v>1558</v>
      </c>
      <c r="G1618" s="161" t="s">
        <v>8</v>
      </c>
      <c r="H1618" s="161" t="s">
        <v>1561</v>
      </c>
      <c r="I1618" s="12"/>
      <c r="J1618" s="13">
        <v>802823</v>
      </c>
      <c r="K1618" s="2">
        <v>0</v>
      </c>
    </row>
    <row r="1619" spans="1:11" ht="15" customHeight="1" x14ac:dyDescent="0.35">
      <c r="A1619" s="160">
        <v>1312478</v>
      </c>
      <c r="B1619" s="161" t="s">
        <v>4065</v>
      </c>
      <c r="C1619" s="160">
        <v>152158</v>
      </c>
      <c r="D1619" s="161" t="s">
        <v>1872</v>
      </c>
      <c r="E1619" s="162" t="s">
        <v>6415</v>
      </c>
      <c r="F1619" s="161" t="s">
        <v>1558</v>
      </c>
      <c r="G1619" s="161" t="s">
        <v>8</v>
      </c>
      <c r="H1619" s="161" t="s">
        <v>1561</v>
      </c>
      <c r="I1619" s="12"/>
      <c r="J1619" s="13">
        <v>802824</v>
      </c>
      <c r="K1619" s="2">
        <v>0</v>
      </c>
    </row>
    <row r="1620" spans="1:11" ht="15" customHeight="1" x14ac:dyDescent="0.35">
      <c r="A1620" s="160">
        <v>1312780</v>
      </c>
      <c r="B1620" s="161" t="s">
        <v>4067</v>
      </c>
      <c r="C1620" s="160">
        <v>152158</v>
      </c>
      <c r="D1620" s="161" t="s">
        <v>1872</v>
      </c>
      <c r="E1620" s="162" t="s">
        <v>6415</v>
      </c>
      <c r="F1620" s="161" t="s">
        <v>1558</v>
      </c>
      <c r="G1620" s="161" t="s">
        <v>8</v>
      </c>
      <c r="H1620" s="161" t="s">
        <v>1561</v>
      </c>
      <c r="I1620" s="12"/>
      <c r="J1620" s="13">
        <v>802825</v>
      </c>
      <c r="K1620" s="2">
        <v>0</v>
      </c>
    </row>
    <row r="1621" spans="1:11" ht="15" customHeight="1" x14ac:dyDescent="0.35">
      <c r="A1621" s="160">
        <v>1312060</v>
      </c>
      <c r="B1621" s="161" t="s">
        <v>4062</v>
      </c>
      <c r="C1621" s="160">
        <v>152158</v>
      </c>
      <c r="D1621" s="161" t="s">
        <v>1872</v>
      </c>
      <c r="E1621" s="162" t="s">
        <v>6415</v>
      </c>
      <c r="F1621" s="161" t="s">
        <v>1558</v>
      </c>
      <c r="G1621" s="161" t="s">
        <v>8</v>
      </c>
      <c r="H1621" s="161" t="s">
        <v>1561</v>
      </c>
      <c r="I1621" s="12"/>
      <c r="J1621" s="13">
        <v>802826</v>
      </c>
      <c r="K1621" s="2">
        <v>0</v>
      </c>
    </row>
    <row r="1622" spans="1:11" ht="15" customHeight="1" x14ac:dyDescent="0.35">
      <c r="A1622" s="160">
        <v>1312135</v>
      </c>
      <c r="B1622" s="161" t="s">
        <v>4063</v>
      </c>
      <c r="C1622" s="160">
        <v>152158</v>
      </c>
      <c r="D1622" s="161" t="s">
        <v>1872</v>
      </c>
      <c r="E1622" s="162" t="s">
        <v>6415</v>
      </c>
      <c r="F1622" s="161" t="s">
        <v>1558</v>
      </c>
      <c r="G1622" s="161" t="s">
        <v>8</v>
      </c>
      <c r="H1622" s="161" t="s">
        <v>1561</v>
      </c>
      <c r="I1622" s="12"/>
      <c r="J1622" s="13">
        <v>802827</v>
      </c>
      <c r="K1622" s="2">
        <v>0</v>
      </c>
    </row>
    <row r="1623" spans="1:11" ht="15" customHeight="1" x14ac:dyDescent="0.35">
      <c r="A1623" s="160">
        <v>1312588</v>
      </c>
      <c r="B1623" s="161" t="s">
        <v>4066</v>
      </c>
      <c r="C1623" s="160">
        <v>152158</v>
      </c>
      <c r="D1623" s="161" t="s">
        <v>1872</v>
      </c>
      <c r="E1623" s="162" t="s">
        <v>6415</v>
      </c>
      <c r="F1623" s="161" t="s">
        <v>1558</v>
      </c>
      <c r="G1623" s="161" t="s">
        <v>8</v>
      </c>
      <c r="H1623" s="161" t="s">
        <v>1561</v>
      </c>
      <c r="I1623" s="12"/>
      <c r="J1623" s="13">
        <v>802828</v>
      </c>
      <c r="K1623" s="2">
        <v>0</v>
      </c>
    </row>
    <row r="1624" spans="1:11" ht="15" customHeight="1" x14ac:dyDescent="0.35">
      <c r="A1624" s="160">
        <v>1312264</v>
      </c>
      <c r="B1624" s="161" t="s">
        <v>4064</v>
      </c>
      <c r="C1624" s="160">
        <v>152158</v>
      </c>
      <c r="D1624" s="161" t="s">
        <v>1872</v>
      </c>
      <c r="E1624" s="162" t="s">
        <v>6415</v>
      </c>
      <c r="F1624" s="161" t="s">
        <v>1558</v>
      </c>
      <c r="G1624" s="161" t="s">
        <v>8</v>
      </c>
      <c r="H1624" s="161" t="s">
        <v>1561</v>
      </c>
      <c r="I1624" s="12"/>
      <c r="J1624" s="13">
        <v>802829</v>
      </c>
      <c r="K1624" s="2">
        <v>0</v>
      </c>
    </row>
    <row r="1625" spans="1:11" ht="15" customHeight="1" x14ac:dyDescent="0.35">
      <c r="A1625" s="160">
        <v>1312346</v>
      </c>
      <c r="B1625" s="161" t="s">
        <v>253</v>
      </c>
      <c r="C1625" s="160">
        <v>152158</v>
      </c>
      <c r="D1625" s="161" t="s">
        <v>1872</v>
      </c>
      <c r="E1625" s="162" t="s">
        <v>6415</v>
      </c>
      <c r="F1625" s="161" t="s">
        <v>1558</v>
      </c>
      <c r="G1625" s="161" t="s">
        <v>8</v>
      </c>
      <c r="H1625" s="161" t="s">
        <v>1561</v>
      </c>
      <c r="I1625" s="12"/>
      <c r="J1625" s="13">
        <v>802830</v>
      </c>
      <c r="K1625" s="2">
        <v>0</v>
      </c>
    </row>
    <row r="1626" spans="1:11" ht="15" customHeight="1" x14ac:dyDescent="0.35">
      <c r="A1626" s="160">
        <v>1312701</v>
      </c>
      <c r="B1626" s="161" t="s">
        <v>4069</v>
      </c>
      <c r="C1626" s="160">
        <v>152160</v>
      </c>
      <c r="D1626" s="161" t="s">
        <v>270</v>
      </c>
      <c r="E1626" s="162" t="s">
        <v>6415</v>
      </c>
      <c r="F1626" s="161" t="s">
        <v>1558</v>
      </c>
      <c r="G1626" s="161" t="s">
        <v>8</v>
      </c>
      <c r="H1626" s="161" t="s">
        <v>1561</v>
      </c>
      <c r="I1626" s="12"/>
      <c r="J1626" s="13">
        <v>802831</v>
      </c>
      <c r="K1626" s="2">
        <v>0</v>
      </c>
    </row>
    <row r="1627" spans="1:11" ht="15" customHeight="1" x14ac:dyDescent="0.35">
      <c r="A1627" s="160">
        <v>1312056</v>
      </c>
      <c r="B1627" s="161" t="s">
        <v>4068</v>
      </c>
      <c r="C1627" s="160">
        <v>152160</v>
      </c>
      <c r="D1627" s="161" t="s">
        <v>270</v>
      </c>
      <c r="E1627" s="162" t="s">
        <v>6415</v>
      </c>
      <c r="F1627" s="161" t="s">
        <v>1558</v>
      </c>
      <c r="G1627" s="161" t="s">
        <v>8</v>
      </c>
      <c r="H1627" s="161" t="s">
        <v>1561</v>
      </c>
      <c r="I1627" s="12"/>
      <c r="J1627" s="13">
        <v>802832</v>
      </c>
      <c r="K1627" s="2">
        <v>0</v>
      </c>
    </row>
    <row r="1628" spans="1:11" ht="15" customHeight="1" x14ac:dyDescent="0.35">
      <c r="A1628" s="160">
        <v>1312989</v>
      </c>
      <c r="B1628" s="161" t="s">
        <v>4070</v>
      </c>
      <c r="C1628" s="160">
        <v>152160</v>
      </c>
      <c r="D1628" s="161" t="s">
        <v>270</v>
      </c>
      <c r="E1628" s="162" t="s">
        <v>6415</v>
      </c>
      <c r="F1628" s="161" t="s">
        <v>1558</v>
      </c>
      <c r="G1628" s="161" t="s">
        <v>8</v>
      </c>
      <c r="H1628" s="161" t="s">
        <v>1561</v>
      </c>
      <c r="I1628" s="12"/>
      <c r="J1628" s="13">
        <v>802833</v>
      </c>
      <c r="K1628" s="2">
        <v>0</v>
      </c>
    </row>
    <row r="1629" spans="1:11" ht="15" customHeight="1" x14ac:dyDescent="0.35">
      <c r="A1629" s="160">
        <v>1312811</v>
      </c>
      <c r="B1629" s="161" t="s">
        <v>271</v>
      </c>
      <c r="C1629" s="160">
        <v>152160</v>
      </c>
      <c r="D1629" s="161" t="s">
        <v>270</v>
      </c>
      <c r="E1629" s="162" t="s">
        <v>6415</v>
      </c>
      <c r="F1629" s="161" t="s">
        <v>1558</v>
      </c>
      <c r="G1629" s="161" t="s">
        <v>8</v>
      </c>
      <c r="H1629" s="161" t="s">
        <v>1561</v>
      </c>
      <c r="I1629" s="12"/>
      <c r="J1629" s="13">
        <v>802834</v>
      </c>
      <c r="K1629" s="2">
        <v>0</v>
      </c>
    </row>
    <row r="1630" spans="1:11" ht="15" customHeight="1" x14ac:dyDescent="0.35">
      <c r="A1630" s="160">
        <v>1312684</v>
      </c>
      <c r="B1630" s="161" t="s">
        <v>4071</v>
      </c>
      <c r="C1630" s="160">
        <v>152171</v>
      </c>
      <c r="D1630" s="161" t="s">
        <v>1876</v>
      </c>
      <c r="E1630" s="162" t="s">
        <v>6415</v>
      </c>
      <c r="F1630" s="161" t="s">
        <v>1558</v>
      </c>
      <c r="G1630" s="161" t="s">
        <v>8</v>
      </c>
      <c r="H1630" s="161" t="s">
        <v>1561</v>
      </c>
      <c r="I1630" s="12"/>
      <c r="J1630" s="13">
        <v>802835</v>
      </c>
      <c r="K1630" s="2">
        <v>0</v>
      </c>
    </row>
    <row r="1631" spans="1:11" ht="15" customHeight="1" x14ac:dyDescent="0.35">
      <c r="A1631" s="160">
        <v>1312414</v>
      </c>
      <c r="B1631" s="161" t="s">
        <v>359</v>
      </c>
      <c r="C1631" s="160">
        <v>152171</v>
      </c>
      <c r="D1631" s="161" t="s">
        <v>1876</v>
      </c>
      <c r="E1631" s="162" t="s">
        <v>6415</v>
      </c>
      <c r="F1631" s="161" t="s">
        <v>1558</v>
      </c>
      <c r="G1631" s="161" t="s">
        <v>8</v>
      </c>
      <c r="H1631" s="161" t="s">
        <v>1561</v>
      </c>
      <c r="I1631" s="12"/>
      <c r="J1631" s="13">
        <v>802836</v>
      </c>
      <c r="K1631" s="2">
        <v>0</v>
      </c>
    </row>
    <row r="1632" spans="1:11" ht="15" customHeight="1" x14ac:dyDescent="0.35">
      <c r="A1632" s="160">
        <v>1312089</v>
      </c>
      <c r="B1632" s="161" t="s">
        <v>1877</v>
      </c>
      <c r="C1632" s="160">
        <v>152171</v>
      </c>
      <c r="D1632" s="161" t="s">
        <v>1876</v>
      </c>
      <c r="E1632" s="162" t="s">
        <v>6415</v>
      </c>
      <c r="F1632" s="161" t="s">
        <v>1558</v>
      </c>
      <c r="G1632" s="161" t="s">
        <v>8</v>
      </c>
      <c r="H1632" s="161" t="s">
        <v>1561</v>
      </c>
      <c r="I1632" s="12"/>
      <c r="J1632" s="13">
        <v>802837</v>
      </c>
      <c r="K1632" s="2">
        <v>0</v>
      </c>
    </row>
    <row r="1633" spans="1:11" ht="15" customHeight="1" x14ac:dyDescent="0.35">
      <c r="A1633" s="160">
        <v>1312695</v>
      </c>
      <c r="B1633" s="161" t="s">
        <v>4072</v>
      </c>
      <c r="C1633" s="160">
        <v>152183</v>
      </c>
      <c r="D1633" s="161" t="s">
        <v>1870</v>
      </c>
      <c r="E1633" s="162" t="s">
        <v>6415</v>
      </c>
      <c r="F1633" s="161" t="s">
        <v>1558</v>
      </c>
      <c r="G1633" s="161" t="s">
        <v>8</v>
      </c>
      <c r="H1633" s="161" t="s">
        <v>1561</v>
      </c>
      <c r="I1633" s="12"/>
      <c r="J1633" s="13">
        <v>802838</v>
      </c>
      <c r="K1633" s="2">
        <v>0</v>
      </c>
    </row>
    <row r="1634" spans="1:11" ht="15" customHeight="1" x14ac:dyDescent="0.35">
      <c r="A1634" s="160">
        <v>1312903</v>
      </c>
      <c r="B1634" s="161" t="s">
        <v>4073</v>
      </c>
      <c r="C1634" s="160">
        <v>152183</v>
      </c>
      <c r="D1634" s="161" t="s">
        <v>1870</v>
      </c>
      <c r="E1634" s="162" t="s">
        <v>6415</v>
      </c>
      <c r="F1634" s="161" t="s">
        <v>1558</v>
      </c>
      <c r="G1634" s="161" t="s">
        <v>8</v>
      </c>
      <c r="H1634" s="161" t="s">
        <v>1561</v>
      </c>
      <c r="I1634" s="12"/>
      <c r="J1634" s="13">
        <v>802839</v>
      </c>
      <c r="K1634" s="2">
        <v>0</v>
      </c>
    </row>
    <row r="1635" spans="1:11" ht="15" customHeight="1" x14ac:dyDescent="0.35">
      <c r="A1635" s="160">
        <v>1312054</v>
      </c>
      <c r="B1635" s="161" t="s">
        <v>343</v>
      </c>
      <c r="C1635" s="160">
        <v>152183</v>
      </c>
      <c r="D1635" s="161" t="s">
        <v>1870</v>
      </c>
      <c r="E1635" s="162" t="s">
        <v>6415</v>
      </c>
      <c r="F1635" s="161" t="s">
        <v>1558</v>
      </c>
      <c r="G1635" s="161" t="s">
        <v>8</v>
      </c>
      <c r="H1635" s="161" t="s">
        <v>1561</v>
      </c>
      <c r="I1635" s="12"/>
      <c r="J1635" s="13">
        <v>802840</v>
      </c>
      <c r="K1635" s="2">
        <v>0</v>
      </c>
    </row>
    <row r="1636" spans="1:11" ht="15" customHeight="1" x14ac:dyDescent="0.35">
      <c r="A1636" s="160">
        <v>1312840</v>
      </c>
      <c r="B1636" s="161" t="s">
        <v>342</v>
      </c>
      <c r="C1636" s="160">
        <v>152183</v>
      </c>
      <c r="D1636" s="161" t="s">
        <v>1870</v>
      </c>
      <c r="E1636" s="162" t="s">
        <v>6415</v>
      </c>
      <c r="F1636" s="161" t="s">
        <v>1558</v>
      </c>
      <c r="G1636" s="161" t="s">
        <v>8</v>
      </c>
      <c r="H1636" s="161" t="s">
        <v>1561</v>
      </c>
      <c r="I1636" s="12"/>
      <c r="J1636" s="13">
        <v>802841</v>
      </c>
      <c r="K1636" s="2">
        <v>0</v>
      </c>
    </row>
    <row r="1637" spans="1:11" ht="15" customHeight="1" x14ac:dyDescent="0.35">
      <c r="A1637" s="160">
        <v>1312731</v>
      </c>
      <c r="B1637" s="161" t="s">
        <v>4076</v>
      </c>
      <c r="C1637" s="160">
        <v>152195</v>
      </c>
      <c r="D1637" s="161" t="s">
        <v>1879</v>
      </c>
      <c r="E1637" s="162" t="s">
        <v>6415</v>
      </c>
      <c r="F1637" s="161" t="s">
        <v>1558</v>
      </c>
      <c r="G1637" s="161" t="s">
        <v>8</v>
      </c>
      <c r="H1637" s="161" t="s">
        <v>1561</v>
      </c>
      <c r="I1637" s="12"/>
      <c r="J1637" s="13">
        <v>802842</v>
      </c>
      <c r="K1637" s="2">
        <v>0</v>
      </c>
    </row>
    <row r="1638" spans="1:11" ht="15" customHeight="1" x14ac:dyDescent="0.35">
      <c r="A1638" s="160">
        <v>1312700</v>
      </c>
      <c r="B1638" s="161" t="s">
        <v>4075</v>
      </c>
      <c r="C1638" s="160">
        <v>152195</v>
      </c>
      <c r="D1638" s="161" t="s">
        <v>1879</v>
      </c>
      <c r="E1638" s="162" t="s">
        <v>6415</v>
      </c>
      <c r="F1638" s="161" t="s">
        <v>1558</v>
      </c>
      <c r="G1638" s="161" t="s">
        <v>8</v>
      </c>
      <c r="H1638" s="161" t="s">
        <v>1561</v>
      </c>
      <c r="I1638" s="12"/>
      <c r="J1638" s="13">
        <v>802843</v>
      </c>
      <c r="K1638" s="2">
        <v>0</v>
      </c>
    </row>
    <row r="1639" spans="1:11" ht="15" customHeight="1" x14ac:dyDescent="0.35">
      <c r="A1639" s="160">
        <v>1312157</v>
      </c>
      <c r="B1639" s="161" t="s">
        <v>4074</v>
      </c>
      <c r="C1639" s="160">
        <v>152195</v>
      </c>
      <c r="D1639" s="161" t="s">
        <v>1879</v>
      </c>
      <c r="E1639" s="162" t="s">
        <v>6415</v>
      </c>
      <c r="F1639" s="161" t="s">
        <v>1558</v>
      </c>
      <c r="G1639" s="161" t="s">
        <v>8</v>
      </c>
      <c r="H1639" s="161" t="s">
        <v>1561</v>
      </c>
      <c r="I1639" s="12"/>
      <c r="J1639" s="13">
        <v>802844</v>
      </c>
      <c r="K1639" s="2">
        <v>0</v>
      </c>
    </row>
    <row r="1640" spans="1:11" ht="15" customHeight="1" x14ac:dyDescent="0.35">
      <c r="A1640" s="160">
        <v>1312010</v>
      </c>
      <c r="B1640" s="161" t="s">
        <v>369</v>
      </c>
      <c r="C1640" s="160">
        <v>152195</v>
      </c>
      <c r="D1640" s="161" t="s">
        <v>1879</v>
      </c>
      <c r="E1640" s="162" t="s">
        <v>6415</v>
      </c>
      <c r="F1640" s="161" t="s">
        <v>1558</v>
      </c>
      <c r="G1640" s="161" t="s">
        <v>8</v>
      </c>
      <c r="H1640" s="161" t="s">
        <v>1561</v>
      </c>
      <c r="I1640" s="12"/>
      <c r="J1640" s="13">
        <v>802845</v>
      </c>
      <c r="K1640" s="2">
        <v>106</v>
      </c>
    </row>
    <row r="1641" spans="1:11" ht="15" customHeight="1" x14ac:dyDescent="0.35">
      <c r="A1641" s="160">
        <v>1312501</v>
      </c>
      <c r="B1641" s="161" t="s">
        <v>4078</v>
      </c>
      <c r="C1641" s="160">
        <v>152201</v>
      </c>
      <c r="D1641" s="161" t="s">
        <v>1875</v>
      </c>
      <c r="E1641" s="162" t="s">
        <v>6415</v>
      </c>
      <c r="F1641" s="161" t="s">
        <v>1558</v>
      </c>
      <c r="G1641" s="161" t="s">
        <v>8</v>
      </c>
      <c r="H1641" s="161" t="s">
        <v>1561</v>
      </c>
      <c r="I1641" s="12"/>
      <c r="J1641" s="13">
        <v>802846</v>
      </c>
      <c r="K1641" s="2">
        <v>0</v>
      </c>
    </row>
    <row r="1642" spans="1:11" ht="15" customHeight="1" x14ac:dyDescent="0.35">
      <c r="A1642" s="160">
        <v>1312257</v>
      </c>
      <c r="B1642" s="161" t="s">
        <v>4077</v>
      </c>
      <c r="C1642" s="160">
        <v>152201</v>
      </c>
      <c r="D1642" s="161" t="s">
        <v>1875</v>
      </c>
      <c r="E1642" s="162" t="s">
        <v>6415</v>
      </c>
      <c r="F1642" s="161" t="s">
        <v>1558</v>
      </c>
      <c r="G1642" s="161" t="s">
        <v>8</v>
      </c>
      <c r="H1642" s="161" t="s">
        <v>1561</v>
      </c>
      <c r="I1642" s="12"/>
      <c r="J1642" s="13">
        <v>802847</v>
      </c>
      <c r="K1642" s="2">
        <v>0</v>
      </c>
    </row>
    <row r="1643" spans="1:11" ht="15" customHeight="1" x14ac:dyDescent="0.35">
      <c r="A1643" s="160">
        <v>1312592</v>
      </c>
      <c r="B1643" s="161" t="s">
        <v>263</v>
      </c>
      <c r="C1643" s="160">
        <v>152201</v>
      </c>
      <c r="D1643" s="161" t="s">
        <v>1875</v>
      </c>
      <c r="E1643" s="162" t="s">
        <v>6415</v>
      </c>
      <c r="F1643" s="161" t="s">
        <v>1558</v>
      </c>
      <c r="G1643" s="161" t="s">
        <v>8</v>
      </c>
      <c r="H1643" s="161" t="s">
        <v>1561</v>
      </c>
      <c r="I1643" s="12"/>
      <c r="J1643" s="13">
        <v>802848</v>
      </c>
      <c r="K1643" s="2">
        <v>971</v>
      </c>
    </row>
    <row r="1644" spans="1:11" ht="15" customHeight="1" x14ac:dyDescent="0.35">
      <c r="A1644" s="160">
        <v>1312751</v>
      </c>
      <c r="B1644" s="161" t="s">
        <v>4079</v>
      </c>
      <c r="C1644" s="160">
        <v>152201</v>
      </c>
      <c r="D1644" s="161" t="s">
        <v>1875</v>
      </c>
      <c r="E1644" s="162" t="s">
        <v>6415</v>
      </c>
      <c r="F1644" s="161" t="s">
        <v>1558</v>
      </c>
      <c r="G1644" s="161" t="s">
        <v>8</v>
      </c>
      <c r="H1644" s="161" t="s">
        <v>1561</v>
      </c>
      <c r="I1644" s="12"/>
      <c r="J1644" s="13">
        <v>802874</v>
      </c>
      <c r="K1644" s="2">
        <v>0</v>
      </c>
    </row>
    <row r="1645" spans="1:11" ht="15" customHeight="1" x14ac:dyDescent="0.35">
      <c r="A1645" s="160">
        <v>1312772</v>
      </c>
      <c r="B1645" s="161" t="s">
        <v>264</v>
      </c>
      <c r="C1645" s="160">
        <v>152201</v>
      </c>
      <c r="D1645" s="161" t="s">
        <v>1875</v>
      </c>
      <c r="E1645" s="162" t="s">
        <v>6415</v>
      </c>
      <c r="F1645" s="161" t="s">
        <v>1558</v>
      </c>
      <c r="G1645" s="161" t="s">
        <v>8</v>
      </c>
      <c r="H1645" s="161" t="s">
        <v>1561</v>
      </c>
      <c r="I1645" s="12"/>
      <c r="J1645" s="13">
        <v>802876</v>
      </c>
      <c r="K1645" s="2">
        <v>0</v>
      </c>
    </row>
    <row r="1646" spans="1:11" ht="15" customHeight="1" x14ac:dyDescent="0.35">
      <c r="A1646" s="160">
        <v>1312023</v>
      </c>
      <c r="B1646" s="161" t="s">
        <v>4080</v>
      </c>
      <c r="C1646" s="160">
        <v>152213</v>
      </c>
      <c r="D1646" s="161" t="s">
        <v>1878</v>
      </c>
      <c r="E1646" s="162" t="s">
        <v>6415</v>
      </c>
      <c r="F1646" s="161" t="s">
        <v>1558</v>
      </c>
      <c r="G1646" s="161" t="s">
        <v>8</v>
      </c>
      <c r="H1646" s="161" t="s">
        <v>1561</v>
      </c>
      <c r="I1646" s="12"/>
      <c r="J1646" s="13">
        <v>802877</v>
      </c>
      <c r="K1646" s="2">
        <v>0</v>
      </c>
    </row>
    <row r="1647" spans="1:11" ht="15" customHeight="1" x14ac:dyDescent="0.35">
      <c r="A1647" s="160">
        <v>1312897</v>
      </c>
      <c r="B1647" s="161" t="s">
        <v>4081</v>
      </c>
      <c r="C1647" s="160">
        <v>152213</v>
      </c>
      <c r="D1647" s="161" t="s">
        <v>1878</v>
      </c>
      <c r="E1647" s="162" t="s">
        <v>6415</v>
      </c>
      <c r="F1647" s="161" t="s">
        <v>1558</v>
      </c>
      <c r="G1647" s="161" t="s">
        <v>8</v>
      </c>
      <c r="H1647" s="161" t="s">
        <v>1561</v>
      </c>
      <c r="I1647" s="12"/>
      <c r="J1647" s="13">
        <v>802878</v>
      </c>
      <c r="K1647" s="2">
        <v>0</v>
      </c>
    </row>
    <row r="1648" spans="1:11" ht="15" customHeight="1" x14ac:dyDescent="0.35">
      <c r="A1648" s="160">
        <v>1312289</v>
      </c>
      <c r="B1648" s="161" t="s">
        <v>306</v>
      </c>
      <c r="C1648" s="160">
        <v>152213</v>
      </c>
      <c r="D1648" s="161" t="s">
        <v>1878</v>
      </c>
      <c r="E1648" s="162" t="s">
        <v>6415</v>
      </c>
      <c r="F1648" s="161" t="s">
        <v>1558</v>
      </c>
      <c r="G1648" s="161" t="s">
        <v>8</v>
      </c>
      <c r="H1648" s="161" t="s">
        <v>1561</v>
      </c>
      <c r="I1648" s="12"/>
      <c r="J1648" s="13">
        <v>802879</v>
      </c>
      <c r="K1648" s="2">
        <v>0</v>
      </c>
    </row>
    <row r="1649" spans="1:11" ht="15" customHeight="1" x14ac:dyDescent="0.35">
      <c r="A1649" s="160">
        <v>1312351</v>
      </c>
      <c r="B1649" s="161" t="s">
        <v>310</v>
      </c>
      <c r="C1649" s="160">
        <v>152225</v>
      </c>
      <c r="D1649" s="161" t="s">
        <v>1869</v>
      </c>
      <c r="E1649" s="162" t="s">
        <v>6415</v>
      </c>
      <c r="F1649" s="161" t="s">
        <v>1558</v>
      </c>
      <c r="G1649" s="161" t="s">
        <v>8</v>
      </c>
      <c r="H1649" s="161" t="s">
        <v>1561</v>
      </c>
      <c r="I1649" s="12"/>
      <c r="J1649" s="13">
        <v>802880</v>
      </c>
      <c r="K1649" s="2">
        <v>0</v>
      </c>
    </row>
    <row r="1650" spans="1:11" ht="15" customHeight="1" x14ac:dyDescent="0.35">
      <c r="A1650" s="160">
        <v>1312722</v>
      </c>
      <c r="B1650" s="161" t="s">
        <v>4084</v>
      </c>
      <c r="C1650" s="160">
        <v>152225</v>
      </c>
      <c r="D1650" s="161" t="s">
        <v>1869</v>
      </c>
      <c r="E1650" s="162" t="s">
        <v>6415</v>
      </c>
      <c r="F1650" s="161" t="s">
        <v>1558</v>
      </c>
      <c r="G1650" s="161" t="s">
        <v>8</v>
      </c>
      <c r="H1650" s="161" t="s">
        <v>1561</v>
      </c>
      <c r="I1650" s="12"/>
      <c r="J1650" s="13">
        <v>802881</v>
      </c>
      <c r="K1650" s="2">
        <v>0</v>
      </c>
    </row>
    <row r="1651" spans="1:11" ht="15" customHeight="1" x14ac:dyDescent="0.35">
      <c r="A1651" s="160">
        <v>1312258</v>
      </c>
      <c r="B1651" s="161" t="s">
        <v>4082</v>
      </c>
      <c r="C1651" s="160">
        <v>152225</v>
      </c>
      <c r="D1651" s="161" t="s">
        <v>1869</v>
      </c>
      <c r="E1651" s="162" t="s">
        <v>6415</v>
      </c>
      <c r="F1651" s="161" t="s">
        <v>1558</v>
      </c>
      <c r="G1651" s="161" t="s">
        <v>8</v>
      </c>
      <c r="H1651" s="161" t="s">
        <v>1561</v>
      </c>
      <c r="I1651" s="12"/>
      <c r="J1651" s="13">
        <v>802882</v>
      </c>
      <c r="K1651" s="2">
        <v>0</v>
      </c>
    </row>
    <row r="1652" spans="1:11" ht="15" customHeight="1" x14ac:dyDescent="0.35">
      <c r="A1652" s="160">
        <v>1312293</v>
      </c>
      <c r="B1652" s="161" t="s">
        <v>4083</v>
      </c>
      <c r="C1652" s="160">
        <v>152225</v>
      </c>
      <c r="D1652" s="161" t="s">
        <v>1869</v>
      </c>
      <c r="E1652" s="162" t="s">
        <v>6415</v>
      </c>
      <c r="F1652" s="161" t="s">
        <v>1558</v>
      </c>
      <c r="G1652" s="161" t="s">
        <v>8</v>
      </c>
      <c r="H1652" s="161" t="s">
        <v>1561</v>
      </c>
      <c r="I1652" s="12"/>
      <c r="J1652" s="13">
        <v>802883</v>
      </c>
      <c r="K1652" s="2">
        <v>0</v>
      </c>
    </row>
    <row r="1653" spans="1:11" ht="15" customHeight="1" x14ac:dyDescent="0.35">
      <c r="A1653" s="160">
        <v>1312593</v>
      </c>
      <c r="B1653" s="161" t="s">
        <v>311</v>
      </c>
      <c r="C1653" s="160">
        <v>152225</v>
      </c>
      <c r="D1653" s="161" t="s">
        <v>1869</v>
      </c>
      <c r="E1653" s="162" t="s">
        <v>6415</v>
      </c>
      <c r="F1653" s="161" t="s">
        <v>1558</v>
      </c>
      <c r="G1653" s="161" t="s">
        <v>8</v>
      </c>
      <c r="H1653" s="161" t="s">
        <v>1561</v>
      </c>
      <c r="I1653" s="12"/>
      <c r="J1653" s="13">
        <v>802884</v>
      </c>
      <c r="K1653" s="2">
        <v>0</v>
      </c>
    </row>
    <row r="1654" spans="1:11" ht="15" customHeight="1" x14ac:dyDescent="0.35">
      <c r="A1654" s="160">
        <v>1312833</v>
      </c>
      <c r="B1654" s="161" t="s">
        <v>298</v>
      </c>
      <c r="C1654" s="160">
        <v>152237</v>
      </c>
      <c r="D1654" s="161" t="s">
        <v>1867</v>
      </c>
      <c r="E1654" s="162" t="s">
        <v>6415</v>
      </c>
      <c r="F1654" s="161" t="s">
        <v>1558</v>
      </c>
      <c r="G1654" s="161" t="s">
        <v>8</v>
      </c>
      <c r="H1654" s="161" t="s">
        <v>1561</v>
      </c>
      <c r="I1654" s="12"/>
      <c r="J1654" s="13">
        <v>802885</v>
      </c>
      <c r="K1654" s="2">
        <v>0</v>
      </c>
    </row>
    <row r="1655" spans="1:11" ht="15" customHeight="1" x14ac:dyDescent="0.35">
      <c r="A1655" s="160">
        <v>1312003</v>
      </c>
      <c r="B1655" s="161" t="s">
        <v>4085</v>
      </c>
      <c r="C1655" s="160">
        <v>152237</v>
      </c>
      <c r="D1655" s="161" t="s">
        <v>1867</v>
      </c>
      <c r="E1655" s="162" t="s">
        <v>6415</v>
      </c>
      <c r="F1655" s="161" t="s">
        <v>1558</v>
      </c>
      <c r="G1655" s="161" t="s">
        <v>8</v>
      </c>
      <c r="H1655" s="161" t="s">
        <v>1561</v>
      </c>
      <c r="I1655" s="12"/>
      <c r="J1655" s="13">
        <v>802886</v>
      </c>
      <c r="K1655" s="2">
        <v>0</v>
      </c>
    </row>
    <row r="1656" spans="1:11" ht="15" customHeight="1" x14ac:dyDescent="0.35">
      <c r="A1656" s="160">
        <v>1312594</v>
      </c>
      <c r="B1656" s="161" t="s">
        <v>4088</v>
      </c>
      <c r="C1656" s="160">
        <v>152237</v>
      </c>
      <c r="D1656" s="161" t="s">
        <v>1867</v>
      </c>
      <c r="E1656" s="162" t="s">
        <v>6415</v>
      </c>
      <c r="F1656" s="161" t="s">
        <v>1558</v>
      </c>
      <c r="G1656" s="161" t="s">
        <v>8</v>
      </c>
      <c r="H1656" s="161" t="s">
        <v>1561</v>
      </c>
      <c r="I1656" s="12"/>
      <c r="J1656" s="13">
        <v>802887</v>
      </c>
      <c r="K1656" s="2">
        <v>0</v>
      </c>
    </row>
    <row r="1657" spans="1:11" ht="15" customHeight="1" x14ac:dyDescent="0.35">
      <c r="A1657" s="160">
        <v>1312067</v>
      </c>
      <c r="B1657" s="161" t="s">
        <v>4086</v>
      </c>
      <c r="C1657" s="160">
        <v>152237</v>
      </c>
      <c r="D1657" s="161" t="s">
        <v>1867</v>
      </c>
      <c r="E1657" s="162" t="s">
        <v>6415</v>
      </c>
      <c r="F1657" s="161" t="s">
        <v>1558</v>
      </c>
      <c r="G1657" s="161" t="s">
        <v>8</v>
      </c>
      <c r="H1657" s="161" t="s">
        <v>1561</v>
      </c>
      <c r="I1657" s="12"/>
      <c r="J1657" s="13">
        <v>803062</v>
      </c>
      <c r="K1657" s="2">
        <v>0</v>
      </c>
    </row>
    <row r="1658" spans="1:11" ht="15" customHeight="1" x14ac:dyDescent="0.35">
      <c r="A1658" s="160">
        <v>1312581</v>
      </c>
      <c r="B1658" s="161" t="s">
        <v>4087</v>
      </c>
      <c r="C1658" s="160">
        <v>152237</v>
      </c>
      <c r="D1658" s="161" t="s">
        <v>1867</v>
      </c>
      <c r="E1658" s="162" t="s">
        <v>6415</v>
      </c>
      <c r="F1658" s="161" t="s">
        <v>1558</v>
      </c>
      <c r="G1658" s="161" t="s">
        <v>8</v>
      </c>
      <c r="H1658" s="161" t="s">
        <v>1561</v>
      </c>
      <c r="I1658" s="12"/>
      <c r="J1658" s="13">
        <v>803063</v>
      </c>
      <c r="K1658" s="2">
        <v>0</v>
      </c>
    </row>
    <row r="1659" spans="1:11" ht="15" customHeight="1" x14ac:dyDescent="0.35">
      <c r="A1659" s="160">
        <v>1312027</v>
      </c>
      <c r="B1659" s="161" t="s">
        <v>299</v>
      </c>
      <c r="C1659" s="160">
        <v>152237</v>
      </c>
      <c r="D1659" s="161" t="s">
        <v>1867</v>
      </c>
      <c r="E1659" s="162" t="s">
        <v>6415</v>
      </c>
      <c r="F1659" s="161" t="s">
        <v>1558</v>
      </c>
      <c r="G1659" s="161" t="s">
        <v>8</v>
      </c>
      <c r="H1659" s="161" t="s">
        <v>1561</v>
      </c>
      <c r="I1659" s="12"/>
      <c r="J1659" s="13">
        <v>803064</v>
      </c>
      <c r="K1659" s="2">
        <v>0</v>
      </c>
    </row>
    <row r="1660" spans="1:11" ht="15" customHeight="1" x14ac:dyDescent="0.35">
      <c r="A1660" s="160">
        <v>1312225</v>
      </c>
      <c r="B1660" s="161" t="s">
        <v>1868</v>
      </c>
      <c r="C1660" s="160">
        <v>152237</v>
      </c>
      <c r="D1660" s="161" t="s">
        <v>1867</v>
      </c>
      <c r="E1660" s="162" t="s">
        <v>6415</v>
      </c>
      <c r="F1660" s="161" t="s">
        <v>1558</v>
      </c>
      <c r="G1660" s="161" t="s">
        <v>8</v>
      </c>
      <c r="H1660" s="161" t="s">
        <v>1561</v>
      </c>
      <c r="I1660" s="12"/>
      <c r="J1660" s="13">
        <v>803065</v>
      </c>
      <c r="K1660" s="2">
        <v>0</v>
      </c>
    </row>
    <row r="1661" spans="1:11" ht="15" customHeight="1" x14ac:dyDescent="0.35">
      <c r="A1661" s="160">
        <v>1313231</v>
      </c>
      <c r="B1661" s="161" t="s">
        <v>4089</v>
      </c>
      <c r="C1661" s="160">
        <v>152249</v>
      </c>
      <c r="D1661" s="161" t="s">
        <v>335</v>
      </c>
      <c r="E1661" s="162" t="s">
        <v>6415</v>
      </c>
      <c r="F1661" s="161" t="s">
        <v>1558</v>
      </c>
      <c r="G1661" s="161" t="s">
        <v>8</v>
      </c>
      <c r="H1661" s="161" t="s">
        <v>1561</v>
      </c>
      <c r="I1661" s="12"/>
      <c r="J1661" s="13">
        <v>803066</v>
      </c>
      <c r="K1661" s="2">
        <v>0</v>
      </c>
    </row>
    <row r="1662" spans="1:11" ht="15" customHeight="1" x14ac:dyDescent="0.35">
      <c r="A1662" s="160">
        <v>1313566</v>
      </c>
      <c r="B1662" s="161" t="s">
        <v>4090</v>
      </c>
      <c r="C1662" s="160">
        <v>152249</v>
      </c>
      <c r="D1662" s="161" t="s">
        <v>335</v>
      </c>
      <c r="E1662" s="162" t="s">
        <v>6415</v>
      </c>
      <c r="F1662" s="161" t="s">
        <v>1558</v>
      </c>
      <c r="G1662" s="161" t="s">
        <v>8</v>
      </c>
      <c r="H1662" s="161" t="s">
        <v>1561</v>
      </c>
      <c r="I1662" s="12"/>
      <c r="J1662" s="13">
        <v>803067</v>
      </c>
      <c r="K1662" s="2">
        <v>0</v>
      </c>
    </row>
    <row r="1663" spans="1:11" ht="15" customHeight="1" x14ac:dyDescent="0.35">
      <c r="A1663" s="160">
        <v>1313633</v>
      </c>
      <c r="B1663" s="161" t="s">
        <v>4091</v>
      </c>
      <c r="C1663" s="160">
        <v>152249</v>
      </c>
      <c r="D1663" s="161" t="s">
        <v>335</v>
      </c>
      <c r="E1663" s="162" t="s">
        <v>6415</v>
      </c>
      <c r="F1663" s="161" t="s">
        <v>1558</v>
      </c>
      <c r="G1663" s="161" t="s">
        <v>8</v>
      </c>
      <c r="H1663" s="161" t="s">
        <v>1561</v>
      </c>
      <c r="I1663" s="12"/>
      <c r="J1663" s="13">
        <v>803068</v>
      </c>
      <c r="K1663" s="2">
        <v>0</v>
      </c>
    </row>
    <row r="1664" spans="1:11" ht="15" customHeight="1" x14ac:dyDescent="0.35">
      <c r="A1664" s="160">
        <v>1313649</v>
      </c>
      <c r="B1664" s="161" t="s">
        <v>336</v>
      </c>
      <c r="C1664" s="160">
        <v>152249</v>
      </c>
      <c r="D1664" s="161" t="s">
        <v>335</v>
      </c>
      <c r="E1664" s="162" t="s">
        <v>6415</v>
      </c>
      <c r="F1664" s="161" t="s">
        <v>1558</v>
      </c>
      <c r="G1664" s="161" t="s">
        <v>8</v>
      </c>
      <c r="H1664" s="161" t="s">
        <v>1561</v>
      </c>
      <c r="I1664" s="12"/>
      <c r="J1664" s="13">
        <v>803069</v>
      </c>
      <c r="K1664" s="2">
        <v>0</v>
      </c>
    </row>
    <row r="1665" spans="1:11" ht="15" customHeight="1" x14ac:dyDescent="0.35">
      <c r="A1665" s="160">
        <v>1313691</v>
      </c>
      <c r="B1665" s="161" t="s">
        <v>346</v>
      </c>
      <c r="C1665" s="160">
        <v>152250</v>
      </c>
      <c r="D1665" s="161" t="s">
        <v>1884</v>
      </c>
      <c r="E1665" s="162" t="s">
        <v>6415</v>
      </c>
      <c r="F1665" s="161" t="s">
        <v>1558</v>
      </c>
      <c r="G1665" s="161" t="s">
        <v>8</v>
      </c>
      <c r="H1665" s="161" t="s">
        <v>1561</v>
      </c>
      <c r="I1665" s="12"/>
      <c r="J1665" s="13">
        <v>803071</v>
      </c>
      <c r="K1665" s="2">
        <v>0</v>
      </c>
    </row>
    <row r="1666" spans="1:11" ht="15" customHeight="1" x14ac:dyDescent="0.35">
      <c r="A1666" s="160">
        <v>1313668</v>
      </c>
      <c r="B1666" s="161" t="s">
        <v>4093</v>
      </c>
      <c r="C1666" s="160">
        <v>152250</v>
      </c>
      <c r="D1666" s="161" t="s">
        <v>1884</v>
      </c>
      <c r="E1666" s="162" t="s">
        <v>6415</v>
      </c>
      <c r="F1666" s="161" t="s">
        <v>1558</v>
      </c>
      <c r="G1666" s="161" t="s">
        <v>8</v>
      </c>
      <c r="H1666" s="161" t="s">
        <v>1561</v>
      </c>
      <c r="I1666" s="12"/>
      <c r="J1666" s="13">
        <v>803072</v>
      </c>
      <c r="K1666" s="2">
        <v>0</v>
      </c>
    </row>
    <row r="1667" spans="1:11" ht="15" customHeight="1" x14ac:dyDescent="0.35">
      <c r="A1667" s="160">
        <v>1313811</v>
      </c>
      <c r="B1667" s="161" t="s">
        <v>4094</v>
      </c>
      <c r="C1667" s="160">
        <v>152250</v>
      </c>
      <c r="D1667" s="161" t="s">
        <v>1884</v>
      </c>
      <c r="E1667" s="162" t="s">
        <v>6415</v>
      </c>
      <c r="F1667" s="161" t="s">
        <v>1558</v>
      </c>
      <c r="G1667" s="161" t="s">
        <v>8</v>
      </c>
      <c r="H1667" s="161" t="s">
        <v>1561</v>
      </c>
      <c r="I1667" s="12"/>
      <c r="J1667" s="13">
        <v>803075</v>
      </c>
      <c r="K1667" s="2">
        <v>0</v>
      </c>
    </row>
    <row r="1668" spans="1:11" ht="15" customHeight="1" x14ac:dyDescent="0.35">
      <c r="A1668" s="160">
        <v>1313616</v>
      </c>
      <c r="B1668" s="161" t="s">
        <v>4092</v>
      </c>
      <c r="C1668" s="160">
        <v>152250</v>
      </c>
      <c r="D1668" s="161" t="s">
        <v>1884</v>
      </c>
      <c r="E1668" s="162" t="s">
        <v>6415</v>
      </c>
      <c r="F1668" s="161" t="s">
        <v>1558</v>
      </c>
      <c r="G1668" s="161" t="s">
        <v>8</v>
      </c>
      <c r="H1668" s="161" t="s">
        <v>1561</v>
      </c>
      <c r="I1668" s="12"/>
      <c r="J1668" s="13">
        <v>803076</v>
      </c>
      <c r="K1668" s="2">
        <v>0</v>
      </c>
    </row>
    <row r="1669" spans="1:11" ht="15" customHeight="1" x14ac:dyDescent="0.35">
      <c r="A1669" s="160">
        <v>1313605</v>
      </c>
      <c r="B1669" s="161" t="s">
        <v>4098</v>
      </c>
      <c r="C1669" s="160">
        <v>152262</v>
      </c>
      <c r="D1669" s="161" t="s">
        <v>1885</v>
      </c>
      <c r="E1669" s="162" t="s">
        <v>6415</v>
      </c>
      <c r="F1669" s="161" t="s">
        <v>1558</v>
      </c>
      <c r="G1669" s="161" t="s">
        <v>8</v>
      </c>
      <c r="H1669" s="161" t="s">
        <v>1561</v>
      </c>
      <c r="I1669" s="12"/>
      <c r="J1669" s="13">
        <v>803077</v>
      </c>
      <c r="K1669" s="2">
        <v>0</v>
      </c>
    </row>
    <row r="1670" spans="1:11" ht="15" customHeight="1" x14ac:dyDescent="0.35">
      <c r="A1670" s="160">
        <v>1313594</v>
      </c>
      <c r="B1670" s="161" t="s">
        <v>4096</v>
      </c>
      <c r="C1670" s="160">
        <v>152262</v>
      </c>
      <c r="D1670" s="161" t="s">
        <v>1885</v>
      </c>
      <c r="E1670" s="162" t="s">
        <v>6415</v>
      </c>
      <c r="F1670" s="161" t="s">
        <v>1558</v>
      </c>
      <c r="G1670" s="161" t="s">
        <v>8</v>
      </c>
      <c r="H1670" s="161" t="s">
        <v>1561</v>
      </c>
      <c r="I1670" s="12"/>
      <c r="J1670" s="13">
        <v>803078</v>
      </c>
      <c r="K1670" s="2">
        <v>0</v>
      </c>
    </row>
    <row r="1671" spans="1:11" ht="15" customHeight="1" x14ac:dyDescent="0.35">
      <c r="A1671" s="160">
        <v>1313365</v>
      </c>
      <c r="B1671" s="161" t="s">
        <v>219</v>
      </c>
      <c r="C1671" s="160">
        <v>152262</v>
      </c>
      <c r="D1671" s="161" t="s">
        <v>1885</v>
      </c>
      <c r="E1671" s="162" t="s">
        <v>6415</v>
      </c>
      <c r="F1671" s="161" t="s">
        <v>1558</v>
      </c>
      <c r="G1671" s="161" t="s">
        <v>8</v>
      </c>
      <c r="H1671" s="161" t="s">
        <v>1561</v>
      </c>
      <c r="I1671" s="12"/>
      <c r="J1671" s="13">
        <v>803079</v>
      </c>
      <c r="K1671" s="2">
        <v>0</v>
      </c>
    </row>
    <row r="1672" spans="1:11" ht="15" customHeight="1" x14ac:dyDescent="0.35">
      <c r="A1672" s="160">
        <v>1313816</v>
      </c>
      <c r="B1672" s="161" t="s">
        <v>4099</v>
      </c>
      <c r="C1672" s="160">
        <v>152262</v>
      </c>
      <c r="D1672" s="161" t="s">
        <v>1885</v>
      </c>
      <c r="E1672" s="162" t="s">
        <v>6415</v>
      </c>
      <c r="F1672" s="161" t="s">
        <v>1558</v>
      </c>
      <c r="G1672" s="161" t="s">
        <v>8</v>
      </c>
      <c r="H1672" s="161" t="s">
        <v>1561</v>
      </c>
      <c r="I1672" s="12"/>
      <c r="J1672" s="13">
        <v>803080</v>
      </c>
      <c r="K1672" s="2">
        <v>0</v>
      </c>
    </row>
    <row r="1673" spans="1:11" ht="15" customHeight="1" x14ac:dyDescent="0.35">
      <c r="A1673" s="160">
        <v>1313040</v>
      </c>
      <c r="B1673" s="161" t="s">
        <v>4095</v>
      </c>
      <c r="C1673" s="160">
        <v>152262</v>
      </c>
      <c r="D1673" s="161" t="s">
        <v>1885</v>
      </c>
      <c r="E1673" s="162" t="s">
        <v>6415</v>
      </c>
      <c r="F1673" s="161" t="s">
        <v>1558</v>
      </c>
      <c r="G1673" s="161" t="s">
        <v>8</v>
      </c>
      <c r="H1673" s="161" t="s">
        <v>1561</v>
      </c>
      <c r="I1673" s="12"/>
      <c r="J1673" s="13">
        <v>803081</v>
      </c>
      <c r="K1673" s="2">
        <v>0</v>
      </c>
    </row>
    <row r="1674" spans="1:11" ht="15" customHeight="1" x14ac:dyDescent="0.35">
      <c r="A1674" s="160">
        <v>1313863</v>
      </c>
      <c r="B1674" s="161" t="s">
        <v>4100</v>
      </c>
      <c r="C1674" s="160">
        <v>152262</v>
      </c>
      <c r="D1674" s="161" t="s">
        <v>1885</v>
      </c>
      <c r="E1674" s="162" t="s">
        <v>6415</v>
      </c>
      <c r="F1674" s="161" t="s">
        <v>1558</v>
      </c>
      <c r="G1674" s="161" t="s">
        <v>8</v>
      </c>
      <c r="H1674" s="161" t="s">
        <v>1561</v>
      </c>
      <c r="I1674" s="12"/>
      <c r="J1674" s="13">
        <v>803136</v>
      </c>
      <c r="K1674" s="2">
        <v>0</v>
      </c>
    </row>
    <row r="1675" spans="1:11" ht="15" customHeight="1" x14ac:dyDescent="0.35">
      <c r="A1675" s="160">
        <v>1313597</v>
      </c>
      <c r="B1675" s="161" t="s">
        <v>4097</v>
      </c>
      <c r="C1675" s="160">
        <v>152262</v>
      </c>
      <c r="D1675" s="161" t="s">
        <v>1885</v>
      </c>
      <c r="E1675" s="162" t="s">
        <v>6415</v>
      </c>
      <c r="F1675" s="161" t="s">
        <v>1558</v>
      </c>
      <c r="G1675" s="161" t="s">
        <v>8</v>
      </c>
      <c r="H1675" s="161" t="s">
        <v>1561</v>
      </c>
      <c r="I1675" s="12"/>
      <c r="J1675" s="13">
        <v>803177</v>
      </c>
      <c r="K1675" s="2">
        <v>0</v>
      </c>
    </row>
    <row r="1676" spans="1:11" ht="15" customHeight="1" x14ac:dyDescent="0.35">
      <c r="A1676" s="160">
        <v>1313528</v>
      </c>
      <c r="B1676" s="161" t="s">
        <v>4101</v>
      </c>
      <c r="C1676" s="160">
        <v>152274</v>
      </c>
      <c r="D1676" s="161" t="s">
        <v>1883</v>
      </c>
      <c r="E1676" s="162" t="s">
        <v>6415</v>
      </c>
      <c r="F1676" s="161" t="s">
        <v>1558</v>
      </c>
      <c r="G1676" s="161" t="s">
        <v>8</v>
      </c>
      <c r="H1676" s="161" t="s">
        <v>1561</v>
      </c>
      <c r="I1676" s="12"/>
      <c r="J1676" s="13">
        <v>803184</v>
      </c>
      <c r="K1676" s="2">
        <v>0</v>
      </c>
    </row>
    <row r="1677" spans="1:11" ht="15" customHeight="1" x14ac:dyDescent="0.35">
      <c r="A1677" s="160">
        <v>1313854</v>
      </c>
      <c r="B1677" s="161" t="s">
        <v>4103</v>
      </c>
      <c r="C1677" s="160">
        <v>152274</v>
      </c>
      <c r="D1677" s="161" t="s">
        <v>1883</v>
      </c>
      <c r="E1677" s="162" t="s">
        <v>6415</v>
      </c>
      <c r="F1677" s="161" t="s">
        <v>1558</v>
      </c>
      <c r="G1677" s="161" t="s">
        <v>8</v>
      </c>
      <c r="H1677" s="161" t="s">
        <v>1561</v>
      </c>
      <c r="I1677" s="12"/>
      <c r="J1677" s="13">
        <v>803188</v>
      </c>
      <c r="K1677" s="2">
        <v>0</v>
      </c>
    </row>
    <row r="1678" spans="1:11" ht="15" customHeight="1" x14ac:dyDescent="0.35">
      <c r="A1678" s="160">
        <v>1313839</v>
      </c>
      <c r="B1678" s="161" t="s">
        <v>4102</v>
      </c>
      <c r="C1678" s="160">
        <v>152274</v>
      </c>
      <c r="D1678" s="161" t="s">
        <v>1883</v>
      </c>
      <c r="E1678" s="162" t="s">
        <v>6415</v>
      </c>
      <c r="F1678" s="161" t="s">
        <v>1558</v>
      </c>
      <c r="G1678" s="161" t="s">
        <v>8</v>
      </c>
      <c r="H1678" s="161" t="s">
        <v>1561</v>
      </c>
      <c r="I1678" s="12"/>
      <c r="J1678" s="13">
        <v>803191</v>
      </c>
      <c r="K1678" s="2">
        <v>0</v>
      </c>
    </row>
    <row r="1679" spans="1:11" ht="15" customHeight="1" x14ac:dyDescent="0.35">
      <c r="A1679" s="160">
        <v>1313186</v>
      </c>
      <c r="B1679" s="161" t="s">
        <v>334</v>
      </c>
      <c r="C1679" s="160">
        <v>152274</v>
      </c>
      <c r="D1679" s="161" t="s">
        <v>1883</v>
      </c>
      <c r="E1679" s="162" t="s">
        <v>6415</v>
      </c>
      <c r="F1679" s="161" t="s">
        <v>1558</v>
      </c>
      <c r="G1679" s="161" t="s">
        <v>8</v>
      </c>
      <c r="H1679" s="161" t="s">
        <v>1561</v>
      </c>
      <c r="I1679" s="12"/>
      <c r="J1679" s="13">
        <v>803192</v>
      </c>
      <c r="K1679" s="2">
        <v>0</v>
      </c>
    </row>
    <row r="1680" spans="1:11" ht="15" customHeight="1" x14ac:dyDescent="0.35">
      <c r="A1680" s="160">
        <v>1313123</v>
      </c>
      <c r="B1680" s="161" t="s">
        <v>4105</v>
      </c>
      <c r="C1680" s="160">
        <v>152286</v>
      </c>
      <c r="D1680" s="161" t="s">
        <v>248</v>
      </c>
      <c r="E1680" s="162" t="s">
        <v>6415</v>
      </c>
      <c r="F1680" s="161" t="s">
        <v>1558</v>
      </c>
      <c r="G1680" s="161" t="s">
        <v>8</v>
      </c>
      <c r="H1680" s="161" t="s">
        <v>1561</v>
      </c>
      <c r="I1680" s="12"/>
      <c r="J1680" s="13">
        <v>803193</v>
      </c>
      <c r="K1680" s="2">
        <v>0</v>
      </c>
    </row>
    <row r="1681" spans="1:11" ht="15" customHeight="1" x14ac:dyDescent="0.35">
      <c r="A1681" s="160">
        <v>1313084</v>
      </c>
      <c r="B1681" s="161" t="s">
        <v>4104</v>
      </c>
      <c r="C1681" s="160">
        <v>152286</v>
      </c>
      <c r="D1681" s="161" t="s">
        <v>248</v>
      </c>
      <c r="E1681" s="162" t="s">
        <v>6415</v>
      </c>
      <c r="F1681" s="161" t="s">
        <v>1558</v>
      </c>
      <c r="G1681" s="161" t="s">
        <v>8</v>
      </c>
      <c r="H1681" s="161" t="s">
        <v>1561</v>
      </c>
      <c r="I1681" s="12"/>
      <c r="J1681" s="13">
        <v>803194</v>
      </c>
      <c r="K1681" s="2">
        <v>0</v>
      </c>
    </row>
    <row r="1682" spans="1:11" ht="15" customHeight="1" x14ac:dyDescent="0.35">
      <c r="A1682" s="160">
        <v>1313896</v>
      </c>
      <c r="B1682" s="161" t="s">
        <v>4106</v>
      </c>
      <c r="C1682" s="160">
        <v>152286</v>
      </c>
      <c r="D1682" s="161" t="s">
        <v>248</v>
      </c>
      <c r="E1682" s="162" t="s">
        <v>6415</v>
      </c>
      <c r="F1682" s="161" t="s">
        <v>1558</v>
      </c>
      <c r="G1682" s="161" t="s">
        <v>8</v>
      </c>
      <c r="H1682" s="161" t="s">
        <v>1561</v>
      </c>
      <c r="I1682" s="12"/>
      <c r="J1682" s="13">
        <v>803196</v>
      </c>
      <c r="K1682" s="2">
        <v>0</v>
      </c>
    </row>
    <row r="1683" spans="1:11" ht="15" customHeight="1" x14ac:dyDescent="0.35">
      <c r="A1683" s="160">
        <v>1313980</v>
      </c>
      <c r="B1683" s="161" t="s">
        <v>4107</v>
      </c>
      <c r="C1683" s="160">
        <v>152286</v>
      </c>
      <c r="D1683" s="161" t="s">
        <v>248</v>
      </c>
      <c r="E1683" s="162" t="s">
        <v>6415</v>
      </c>
      <c r="F1683" s="161" t="s">
        <v>1558</v>
      </c>
      <c r="G1683" s="161" t="s">
        <v>8</v>
      </c>
      <c r="H1683" s="161" t="s">
        <v>1561</v>
      </c>
      <c r="I1683" s="12"/>
      <c r="J1683" s="13">
        <v>803197</v>
      </c>
      <c r="K1683" s="2">
        <v>96</v>
      </c>
    </row>
    <row r="1684" spans="1:11" ht="15" customHeight="1" x14ac:dyDescent="0.35">
      <c r="A1684" s="160">
        <v>1313333</v>
      </c>
      <c r="B1684" s="161" t="s">
        <v>249</v>
      </c>
      <c r="C1684" s="160">
        <v>152286</v>
      </c>
      <c r="D1684" s="161" t="s">
        <v>248</v>
      </c>
      <c r="E1684" s="162" t="s">
        <v>6415</v>
      </c>
      <c r="F1684" s="161" t="s">
        <v>1558</v>
      </c>
      <c r="G1684" s="161" t="s">
        <v>8</v>
      </c>
      <c r="H1684" s="161" t="s">
        <v>1561</v>
      </c>
      <c r="I1684" s="12"/>
      <c r="J1684" s="13">
        <v>803198</v>
      </c>
      <c r="K1684" s="2">
        <v>0</v>
      </c>
    </row>
    <row r="1685" spans="1:11" ht="15" customHeight="1" x14ac:dyDescent="0.35">
      <c r="A1685" s="160">
        <v>1314529</v>
      </c>
      <c r="B1685" s="161" t="s">
        <v>313</v>
      </c>
      <c r="C1685" s="160">
        <v>152298</v>
      </c>
      <c r="D1685" s="161" t="s">
        <v>1894</v>
      </c>
      <c r="E1685" s="162" t="s">
        <v>6415</v>
      </c>
      <c r="F1685" s="161" t="s">
        <v>1558</v>
      </c>
      <c r="G1685" s="161" t="s">
        <v>8</v>
      </c>
      <c r="H1685" s="161" t="s">
        <v>1561</v>
      </c>
      <c r="I1685" s="12"/>
      <c r="J1685" s="13">
        <v>803200</v>
      </c>
      <c r="K1685" s="2">
        <v>0</v>
      </c>
    </row>
    <row r="1686" spans="1:11" ht="15" customHeight="1" x14ac:dyDescent="0.35">
      <c r="A1686" s="160">
        <v>1314606</v>
      </c>
      <c r="B1686" s="161" t="s">
        <v>4111</v>
      </c>
      <c r="C1686" s="160">
        <v>152298</v>
      </c>
      <c r="D1686" s="161" t="s">
        <v>1894</v>
      </c>
      <c r="E1686" s="162" t="s">
        <v>6415</v>
      </c>
      <c r="F1686" s="161" t="s">
        <v>1558</v>
      </c>
      <c r="G1686" s="161" t="s">
        <v>8</v>
      </c>
      <c r="H1686" s="161" t="s">
        <v>1561</v>
      </c>
      <c r="I1686" s="12"/>
      <c r="J1686" s="13">
        <v>803203</v>
      </c>
      <c r="K1686" s="2">
        <v>0</v>
      </c>
    </row>
    <row r="1687" spans="1:11" ht="15" customHeight="1" x14ac:dyDescent="0.35">
      <c r="A1687" s="160">
        <v>1314311</v>
      </c>
      <c r="B1687" s="161" t="s">
        <v>4108</v>
      </c>
      <c r="C1687" s="160">
        <v>152298</v>
      </c>
      <c r="D1687" s="161" t="s">
        <v>1894</v>
      </c>
      <c r="E1687" s="162" t="s">
        <v>6415</v>
      </c>
      <c r="F1687" s="161" t="s">
        <v>1558</v>
      </c>
      <c r="G1687" s="161" t="s">
        <v>8</v>
      </c>
      <c r="H1687" s="161" t="s">
        <v>1561</v>
      </c>
      <c r="I1687" s="12"/>
      <c r="J1687" s="13">
        <v>803205</v>
      </c>
      <c r="K1687" s="2">
        <v>0</v>
      </c>
    </row>
    <row r="1688" spans="1:11" ht="15" customHeight="1" x14ac:dyDescent="0.35">
      <c r="A1688" s="160">
        <v>1314604</v>
      </c>
      <c r="B1688" s="161" t="s">
        <v>4110</v>
      </c>
      <c r="C1688" s="160">
        <v>152298</v>
      </c>
      <c r="D1688" s="161" t="s">
        <v>1894</v>
      </c>
      <c r="E1688" s="162" t="s">
        <v>6415</v>
      </c>
      <c r="F1688" s="161" t="s">
        <v>1558</v>
      </c>
      <c r="G1688" s="161" t="s">
        <v>8</v>
      </c>
      <c r="H1688" s="161" t="s">
        <v>1561</v>
      </c>
      <c r="I1688" s="12"/>
      <c r="J1688" s="13">
        <v>803206</v>
      </c>
      <c r="K1688" s="2">
        <v>0</v>
      </c>
    </row>
    <row r="1689" spans="1:11" ht="15" customHeight="1" x14ac:dyDescent="0.35">
      <c r="A1689" s="160">
        <v>1314737</v>
      </c>
      <c r="B1689" s="161" t="s">
        <v>4113</v>
      </c>
      <c r="C1689" s="160">
        <v>152298</v>
      </c>
      <c r="D1689" s="161" t="s">
        <v>1894</v>
      </c>
      <c r="E1689" s="162" t="s">
        <v>6415</v>
      </c>
      <c r="F1689" s="161" t="s">
        <v>1558</v>
      </c>
      <c r="G1689" s="161" t="s">
        <v>8</v>
      </c>
      <c r="H1689" s="161" t="s">
        <v>1561</v>
      </c>
      <c r="I1689" s="12"/>
      <c r="J1689" s="13">
        <v>803208</v>
      </c>
      <c r="K1689" s="2">
        <v>0</v>
      </c>
    </row>
    <row r="1690" spans="1:11" ht="15" customHeight="1" x14ac:dyDescent="0.35">
      <c r="A1690" s="160">
        <v>1314640</v>
      </c>
      <c r="B1690" s="161" t="s">
        <v>4112</v>
      </c>
      <c r="C1690" s="160">
        <v>152298</v>
      </c>
      <c r="D1690" s="161" t="s">
        <v>1894</v>
      </c>
      <c r="E1690" s="162" t="s">
        <v>6415</v>
      </c>
      <c r="F1690" s="161" t="s">
        <v>1558</v>
      </c>
      <c r="G1690" s="161" t="s">
        <v>8</v>
      </c>
      <c r="H1690" s="161" t="s">
        <v>1561</v>
      </c>
      <c r="I1690" s="12"/>
      <c r="J1690" s="13">
        <v>803210</v>
      </c>
      <c r="K1690" s="2">
        <v>0</v>
      </c>
    </row>
    <row r="1691" spans="1:11" ht="15" customHeight="1" x14ac:dyDescent="0.35">
      <c r="A1691" s="160">
        <v>1314525</v>
      </c>
      <c r="B1691" s="161" t="s">
        <v>4109</v>
      </c>
      <c r="C1691" s="160">
        <v>152298</v>
      </c>
      <c r="D1691" s="161" t="s">
        <v>1894</v>
      </c>
      <c r="E1691" s="162" t="s">
        <v>6415</v>
      </c>
      <c r="F1691" s="161" t="s">
        <v>1558</v>
      </c>
      <c r="G1691" s="161" t="s">
        <v>8</v>
      </c>
      <c r="H1691" s="161" t="s">
        <v>1561</v>
      </c>
      <c r="I1691" s="12"/>
      <c r="J1691" s="13">
        <v>803211</v>
      </c>
      <c r="K1691" s="2">
        <v>0</v>
      </c>
    </row>
    <row r="1692" spans="1:11" ht="15" customHeight="1" x14ac:dyDescent="0.35">
      <c r="A1692" s="160">
        <v>1314986</v>
      </c>
      <c r="B1692" s="161" t="s">
        <v>312</v>
      </c>
      <c r="C1692" s="160">
        <v>152298</v>
      </c>
      <c r="D1692" s="161" t="s">
        <v>1894</v>
      </c>
      <c r="E1692" s="162" t="s">
        <v>6415</v>
      </c>
      <c r="F1692" s="161" t="s">
        <v>1558</v>
      </c>
      <c r="G1692" s="161" t="s">
        <v>8</v>
      </c>
      <c r="H1692" s="161" t="s">
        <v>1561</v>
      </c>
      <c r="I1692" s="12"/>
      <c r="J1692" s="13">
        <v>803212</v>
      </c>
      <c r="K1692" s="2">
        <v>0</v>
      </c>
    </row>
    <row r="1693" spans="1:11" ht="15" customHeight="1" x14ac:dyDescent="0.35">
      <c r="A1693" s="160">
        <v>1314001</v>
      </c>
      <c r="B1693" s="161" t="s">
        <v>4114</v>
      </c>
      <c r="C1693" s="160">
        <v>152304</v>
      </c>
      <c r="D1693" s="161" t="s">
        <v>323</v>
      </c>
      <c r="E1693" s="162" t="s">
        <v>6415</v>
      </c>
      <c r="F1693" s="161" t="s">
        <v>1558</v>
      </c>
      <c r="G1693" s="161" t="s">
        <v>8</v>
      </c>
      <c r="H1693" s="161" t="s">
        <v>1561</v>
      </c>
      <c r="I1693" s="12"/>
      <c r="J1693" s="13">
        <v>803214</v>
      </c>
      <c r="K1693" s="2">
        <v>0</v>
      </c>
    </row>
    <row r="1694" spans="1:11" ht="15" customHeight="1" x14ac:dyDescent="0.35">
      <c r="A1694" s="160">
        <v>1314727</v>
      </c>
      <c r="B1694" s="161" t="s">
        <v>4118</v>
      </c>
      <c r="C1694" s="160">
        <v>152304</v>
      </c>
      <c r="D1694" s="161" t="s">
        <v>323</v>
      </c>
      <c r="E1694" s="162" t="s">
        <v>6415</v>
      </c>
      <c r="F1694" s="161" t="s">
        <v>1558</v>
      </c>
      <c r="G1694" s="161" t="s">
        <v>8</v>
      </c>
      <c r="H1694" s="161" t="s">
        <v>1561</v>
      </c>
      <c r="I1694" s="12"/>
      <c r="J1694" s="13">
        <v>803216</v>
      </c>
      <c r="K1694" s="2">
        <v>0</v>
      </c>
    </row>
    <row r="1695" spans="1:11" ht="15" customHeight="1" x14ac:dyDescent="0.35">
      <c r="A1695" s="160">
        <v>1314516</v>
      </c>
      <c r="B1695" s="161" t="s">
        <v>4116</v>
      </c>
      <c r="C1695" s="160">
        <v>152304</v>
      </c>
      <c r="D1695" s="161" t="s">
        <v>323</v>
      </c>
      <c r="E1695" s="162" t="s">
        <v>6415</v>
      </c>
      <c r="F1695" s="161" t="s">
        <v>1558</v>
      </c>
      <c r="G1695" s="161" t="s">
        <v>8</v>
      </c>
      <c r="H1695" s="161" t="s">
        <v>1561</v>
      </c>
      <c r="I1695" s="12"/>
      <c r="J1695" s="13">
        <v>803218</v>
      </c>
      <c r="K1695" s="2">
        <v>0</v>
      </c>
    </row>
    <row r="1696" spans="1:11" ht="15" customHeight="1" x14ac:dyDescent="0.35">
      <c r="A1696" s="160">
        <v>1314195</v>
      </c>
      <c r="B1696" s="161" t="s">
        <v>4115</v>
      </c>
      <c r="C1696" s="160">
        <v>152304</v>
      </c>
      <c r="D1696" s="161" t="s">
        <v>323</v>
      </c>
      <c r="E1696" s="162" t="s">
        <v>6415</v>
      </c>
      <c r="F1696" s="161" t="s">
        <v>1558</v>
      </c>
      <c r="G1696" s="161" t="s">
        <v>8</v>
      </c>
      <c r="H1696" s="161" t="s">
        <v>1561</v>
      </c>
      <c r="I1696" s="12"/>
      <c r="J1696" s="13">
        <v>803223</v>
      </c>
      <c r="K1696" s="2">
        <v>0</v>
      </c>
    </row>
    <row r="1697" spans="1:11" ht="15" customHeight="1" x14ac:dyDescent="0.35">
      <c r="A1697" s="160">
        <v>1314584</v>
      </c>
      <c r="B1697" s="161" t="s">
        <v>4117</v>
      </c>
      <c r="C1697" s="160">
        <v>152304</v>
      </c>
      <c r="D1697" s="161" t="s">
        <v>323</v>
      </c>
      <c r="E1697" s="162" t="s">
        <v>6415</v>
      </c>
      <c r="F1697" s="161" t="s">
        <v>1558</v>
      </c>
      <c r="G1697" s="161" t="s">
        <v>8</v>
      </c>
      <c r="H1697" s="161" t="s">
        <v>1561</v>
      </c>
      <c r="I1697" s="12"/>
      <c r="J1697" s="13">
        <v>803225</v>
      </c>
      <c r="K1697" s="2">
        <v>0</v>
      </c>
    </row>
    <row r="1698" spans="1:11" ht="15" customHeight="1" x14ac:dyDescent="0.35">
      <c r="A1698" s="160">
        <v>1314807</v>
      </c>
      <c r="B1698" s="161" t="s">
        <v>324</v>
      </c>
      <c r="C1698" s="160">
        <v>152304</v>
      </c>
      <c r="D1698" s="161" t="s">
        <v>323</v>
      </c>
      <c r="E1698" s="162" t="s">
        <v>6415</v>
      </c>
      <c r="F1698" s="161" t="s">
        <v>1558</v>
      </c>
      <c r="G1698" s="161" t="s">
        <v>8</v>
      </c>
      <c r="H1698" s="161" t="s">
        <v>1561</v>
      </c>
      <c r="I1698" s="12"/>
      <c r="J1698" s="13">
        <v>803226</v>
      </c>
      <c r="K1698" s="2">
        <v>0</v>
      </c>
    </row>
    <row r="1699" spans="1:11" ht="15" customHeight="1" x14ac:dyDescent="0.35">
      <c r="A1699" s="160">
        <v>1314802</v>
      </c>
      <c r="B1699" s="161" t="s">
        <v>4124</v>
      </c>
      <c r="C1699" s="160">
        <v>152316</v>
      </c>
      <c r="D1699" s="161" t="s">
        <v>1898</v>
      </c>
      <c r="E1699" s="162" t="s">
        <v>6415</v>
      </c>
      <c r="F1699" s="161" t="s">
        <v>1558</v>
      </c>
      <c r="G1699" s="161" t="s">
        <v>8</v>
      </c>
      <c r="H1699" s="161" t="s">
        <v>1561</v>
      </c>
      <c r="I1699" s="12"/>
      <c r="J1699" s="13">
        <v>803228</v>
      </c>
      <c r="K1699" s="2">
        <v>0</v>
      </c>
    </row>
    <row r="1700" spans="1:11" ht="15" customHeight="1" x14ac:dyDescent="0.35">
      <c r="A1700" s="160">
        <v>1314581</v>
      </c>
      <c r="B1700" s="161" t="s">
        <v>4123</v>
      </c>
      <c r="C1700" s="160">
        <v>152316</v>
      </c>
      <c r="D1700" s="161" t="s">
        <v>1898</v>
      </c>
      <c r="E1700" s="162" t="s">
        <v>6415</v>
      </c>
      <c r="F1700" s="161" t="s">
        <v>1558</v>
      </c>
      <c r="G1700" s="161" t="s">
        <v>8</v>
      </c>
      <c r="H1700" s="161" t="s">
        <v>1561</v>
      </c>
      <c r="I1700" s="12"/>
      <c r="J1700" s="13">
        <v>803229</v>
      </c>
      <c r="K1700" s="2">
        <v>0</v>
      </c>
    </row>
    <row r="1701" spans="1:11" ht="15" customHeight="1" x14ac:dyDescent="0.35">
      <c r="A1701" s="160">
        <v>1314332</v>
      </c>
      <c r="B1701" s="161" t="s">
        <v>4121</v>
      </c>
      <c r="C1701" s="160">
        <v>152316</v>
      </c>
      <c r="D1701" s="161" t="s">
        <v>1898</v>
      </c>
      <c r="E1701" s="162" t="s">
        <v>6415</v>
      </c>
      <c r="F1701" s="161" t="s">
        <v>1558</v>
      </c>
      <c r="G1701" s="161" t="s">
        <v>8</v>
      </c>
      <c r="H1701" s="161" t="s">
        <v>1561</v>
      </c>
      <c r="I1701" s="12"/>
      <c r="J1701" s="13">
        <v>803232</v>
      </c>
      <c r="K1701" s="2">
        <v>0</v>
      </c>
    </row>
    <row r="1702" spans="1:11" ht="15" customHeight="1" x14ac:dyDescent="0.35">
      <c r="A1702" s="160">
        <v>1314898</v>
      </c>
      <c r="B1702" s="161" t="s">
        <v>4125</v>
      </c>
      <c r="C1702" s="160">
        <v>152316</v>
      </c>
      <c r="D1702" s="161" t="s">
        <v>1898</v>
      </c>
      <c r="E1702" s="162" t="s">
        <v>6415</v>
      </c>
      <c r="F1702" s="161" t="s">
        <v>1558</v>
      </c>
      <c r="G1702" s="161" t="s">
        <v>8</v>
      </c>
      <c r="H1702" s="161" t="s">
        <v>1561</v>
      </c>
      <c r="I1702" s="12"/>
      <c r="J1702" s="13">
        <v>803233</v>
      </c>
      <c r="K1702" s="2">
        <v>717</v>
      </c>
    </row>
    <row r="1703" spans="1:11" ht="15" customHeight="1" x14ac:dyDescent="0.35">
      <c r="A1703" s="160">
        <v>1314494</v>
      </c>
      <c r="B1703" s="161" t="s">
        <v>4122</v>
      </c>
      <c r="C1703" s="160">
        <v>152316</v>
      </c>
      <c r="D1703" s="161" t="s">
        <v>1898</v>
      </c>
      <c r="E1703" s="162" t="s">
        <v>6415</v>
      </c>
      <c r="F1703" s="161" t="s">
        <v>1558</v>
      </c>
      <c r="G1703" s="161" t="s">
        <v>8</v>
      </c>
      <c r="H1703" s="161" t="s">
        <v>1561</v>
      </c>
      <c r="I1703" s="12"/>
      <c r="J1703" s="13">
        <v>803235</v>
      </c>
      <c r="K1703" s="2">
        <v>0</v>
      </c>
    </row>
    <row r="1704" spans="1:11" ht="15" customHeight="1" x14ac:dyDescent="0.35">
      <c r="A1704" s="160">
        <v>1314271</v>
      </c>
      <c r="B1704" s="161" t="s">
        <v>4120</v>
      </c>
      <c r="C1704" s="160">
        <v>152316</v>
      </c>
      <c r="D1704" s="161" t="s">
        <v>1898</v>
      </c>
      <c r="E1704" s="162" t="s">
        <v>6415</v>
      </c>
      <c r="F1704" s="161" t="s">
        <v>1558</v>
      </c>
      <c r="G1704" s="161" t="s">
        <v>8</v>
      </c>
      <c r="H1704" s="161" t="s">
        <v>1561</v>
      </c>
      <c r="I1704" s="12"/>
      <c r="J1704" s="13">
        <v>803236</v>
      </c>
      <c r="K1704" s="2">
        <v>0</v>
      </c>
    </row>
    <row r="1705" spans="1:11" ht="15" customHeight="1" x14ac:dyDescent="0.35">
      <c r="A1705" s="160">
        <v>1314125</v>
      </c>
      <c r="B1705" s="161" t="s">
        <v>4119</v>
      </c>
      <c r="C1705" s="160">
        <v>152316</v>
      </c>
      <c r="D1705" s="161" t="s">
        <v>1898</v>
      </c>
      <c r="E1705" s="162" t="s">
        <v>6415</v>
      </c>
      <c r="F1705" s="161" t="s">
        <v>1558</v>
      </c>
      <c r="G1705" s="161" t="s">
        <v>8</v>
      </c>
      <c r="H1705" s="161" t="s">
        <v>1561</v>
      </c>
      <c r="I1705" s="12"/>
      <c r="J1705" s="13">
        <v>803237</v>
      </c>
      <c r="K1705" s="2">
        <v>0</v>
      </c>
    </row>
    <row r="1706" spans="1:11" ht="15" customHeight="1" x14ac:dyDescent="0.35">
      <c r="A1706" s="160">
        <v>1314712</v>
      </c>
      <c r="B1706" s="161" t="s">
        <v>341</v>
      </c>
      <c r="C1706" s="160">
        <v>152316</v>
      </c>
      <c r="D1706" s="161" t="s">
        <v>1898</v>
      </c>
      <c r="E1706" s="162" t="s">
        <v>6415</v>
      </c>
      <c r="F1706" s="161" t="s">
        <v>1558</v>
      </c>
      <c r="G1706" s="161" t="s">
        <v>8</v>
      </c>
      <c r="H1706" s="161" t="s">
        <v>1561</v>
      </c>
      <c r="I1706" s="12"/>
      <c r="J1706" s="13">
        <v>803239</v>
      </c>
      <c r="K1706" s="2">
        <v>1550</v>
      </c>
    </row>
    <row r="1707" spans="1:11" ht="15" customHeight="1" x14ac:dyDescent="0.35">
      <c r="A1707" s="160">
        <v>1314466</v>
      </c>
      <c r="B1707" s="161" t="s">
        <v>340</v>
      </c>
      <c r="C1707" s="160">
        <v>152316</v>
      </c>
      <c r="D1707" s="161" t="s">
        <v>1898</v>
      </c>
      <c r="E1707" s="162" t="s">
        <v>6415</v>
      </c>
      <c r="F1707" s="161" t="s">
        <v>1558</v>
      </c>
      <c r="G1707" s="161" t="s">
        <v>8</v>
      </c>
      <c r="H1707" s="161" t="s">
        <v>1561</v>
      </c>
      <c r="I1707" s="12"/>
      <c r="J1707" s="13">
        <v>803240</v>
      </c>
      <c r="K1707" s="2">
        <v>0</v>
      </c>
    </row>
    <row r="1708" spans="1:11" ht="15" customHeight="1" x14ac:dyDescent="0.35">
      <c r="A1708" s="160">
        <v>1315050</v>
      </c>
      <c r="B1708" s="161" t="s">
        <v>4127</v>
      </c>
      <c r="C1708" s="160">
        <v>152328</v>
      </c>
      <c r="D1708" s="161" t="s">
        <v>277</v>
      </c>
      <c r="E1708" s="162" t="s">
        <v>6415</v>
      </c>
      <c r="F1708" s="161" t="s">
        <v>1558</v>
      </c>
      <c r="G1708" s="161" t="s">
        <v>8</v>
      </c>
      <c r="H1708" s="161" t="s">
        <v>1561</v>
      </c>
      <c r="I1708" s="12"/>
      <c r="J1708" s="13">
        <v>803241</v>
      </c>
      <c r="K1708" s="2">
        <v>146</v>
      </c>
    </row>
    <row r="1709" spans="1:11" ht="15" customHeight="1" x14ac:dyDescent="0.35">
      <c r="A1709" s="160">
        <v>1315423</v>
      </c>
      <c r="B1709" s="161" t="s">
        <v>4128</v>
      </c>
      <c r="C1709" s="160">
        <v>152328</v>
      </c>
      <c r="D1709" s="161" t="s">
        <v>277</v>
      </c>
      <c r="E1709" s="162" t="s">
        <v>6415</v>
      </c>
      <c r="F1709" s="161" t="s">
        <v>1558</v>
      </c>
      <c r="G1709" s="161" t="s">
        <v>8</v>
      </c>
      <c r="H1709" s="161" t="s">
        <v>1561</v>
      </c>
      <c r="I1709" s="12"/>
      <c r="J1709" s="13">
        <v>803243</v>
      </c>
      <c r="K1709" s="2">
        <v>0</v>
      </c>
    </row>
    <row r="1710" spans="1:11" ht="15" customHeight="1" x14ac:dyDescent="0.35">
      <c r="A1710" s="160">
        <v>1315985</v>
      </c>
      <c r="B1710" s="161" t="s">
        <v>4130</v>
      </c>
      <c r="C1710" s="160">
        <v>152328</v>
      </c>
      <c r="D1710" s="161" t="s">
        <v>277</v>
      </c>
      <c r="E1710" s="162" t="s">
        <v>6415</v>
      </c>
      <c r="F1710" s="161" t="s">
        <v>1558</v>
      </c>
      <c r="G1710" s="161" t="s">
        <v>8</v>
      </c>
      <c r="H1710" s="161" t="s">
        <v>1561</v>
      </c>
      <c r="I1710" s="12"/>
      <c r="J1710" s="13">
        <v>803247</v>
      </c>
      <c r="K1710" s="2">
        <v>0</v>
      </c>
    </row>
    <row r="1711" spans="1:11" ht="15" customHeight="1" x14ac:dyDescent="0.35">
      <c r="A1711" s="160">
        <v>1315697</v>
      </c>
      <c r="B1711" s="161" t="s">
        <v>4129</v>
      </c>
      <c r="C1711" s="160">
        <v>152328</v>
      </c>
      <c r="D1711" s="161" t="s">
        <v>277</v>
      </c>
      <c r="E1711" s="162" t="s">
        <v>6415</v>
      </c>
      <c r="F1711" s="161" t="s">
        <v>1558</v>
      </c>
      <c r="G1711" s="161" t="s">
        <v>8</v>
      </c>
      <c r="H1711" s="161" t="s">
        <v>1561</v>
      </c>
      <c r="I1711" s="12"/>
      <c r="J1711" s="13">
        <v>803248</v>
      </c>
      <c r="K1711" s="2">
        <v>0</v>
      </c>
    </row>
    <row r="1712" spans="1:11" ht="15" customHeight="1" x14ac:dyDescent="0.35">
      <c r="A1712" s="160">
        <v>1315189</v>
      </c>
      <c r="B1712" s="161" t="s">
        <v>278</v>
      </c>
      <c r="C1712" s="160">
        <v>152328</v>
      </c>
      <c r="D1712" s="161" t="s">
        <v>277</v>
      </c>
      <c r="E1712" s="162" t="s">
        <v>6415</v>
      </c>
      <c r="F1712" s="161" t="s">
        <v>1558</v>
      </c>
      <c r="G1712" s="161" t="s">
        <v>8</v>
      </c>
      <c r="H1712" s="161" t="s">
        <v>1561</v>
      </c>
      <c r="I1712" s="12"/>
      <c r="J1712" s="13">
        <v>803250</v>
      </c>
      <c r="K1712" s="2">
        <v>0</v>
      </c>
    </row>
    <row r="1713" spans="1:11" ht="15" customHeight="1" x14ac:dyDescent="0.35">
      <c r="A1713" s="160">
        <v>1315005</v>
      </c>
      <c r="B1713" s="161" t="s">
        <v>4126</v>
      </c>
      <c r="C1713" s="160">
        <v>152328</v>
      </c>
      <c r="D1713" s="161" t="s">
        <v>277</v>
      </c>
      <c r="E1713" s="162" t="s">
        <v>6415</v>
      </c>
      <c r="F1713" s="161" t="s">
        <v>1558</v>
      </c>
      <c r="G1713" s="161" t="s">
        <v>8</v>
      </c>
      <c r="H1713" s="161" t="s">
        <v>1561</v>
      </c>
      <c r="I1713" s="12"/>
      <c r="J1713" s="13">
        <v>803252</v>
      </c>
      <c r="K1713" s="2">
        <v>0</v>
      </c>
    </row>
    <row r="1714" spans="1:11" ht="15" customHeight="1" x14ac:dyDescent="0.35">
      <c r="A1714" s="160">
        <v>1315440</v>
      </c>
      <c r="B1714" s="161" t="s">
        <v>4134</v>
      </c>
      <c r="C1714" s="160">
        <v>152330</v>
      </c>
      <c r="D1714" s="161" t="s">
        <v>1907</v>
      </c>
      <c r="E1714" s="162" t="s">
        <v>6415</v>
      </c>
      <c r="F1714" s="161" t="s">
        <v>1558</v>
      </c>
      <c r="G1714" s="161" t="s">
        <v>8</v>
      </c>
      <c r="H1714" s="161" t="s">
        <v>1561</v>
      </c>
      <c r="I1714" s="12"/>
      <c r="J1714" s="13">
        <v>803254</v>
      </c>
      <c r="K1714" s="2">
        <v>0</v>
      </c>
    </row>
    <row r="1715" spans="1:11" ht="15" customHeight="1" x14ac:dyDescent="0.35">
      <c r="A1715" s="160">
        <v>1315182</v>
      </c>
      <c r="B1715" s="161" t="s">
        <v>4133</v>
      </c>
      <c r="C1715" s="160">
        <v>152330</v>
      </c>
      <c r="D1715" s="161" t="s">
        <v>1907</v>
      </c>
      <c r="E1715" s="162" t="s">
        <v>6415</v>
      </c>
      <c r="F1715" s="161" t="s">
        <v>1558</v>
      </c>
      <c r="G1715" s="161" t="s">
        <v>8</v>
      </c>
      <c r="H1715" s="161" t="s">
        <v>1561</v>
      </c>
      <c r="I1715" s="12"/>
      <c r="J1715" s="13">
        <v>803255</v>
      </c>
      <c r="K1715" s="2">
        <v>0</v>
      </c>
    </row>
    <row r="1716" spans="1:11" ht="15" customHeight="1" x14ac:dyDescent="0.35">
      <c r="A1716" s="160">
        <v>1315001</v>
      </c>
      <c r="B1716" s="161" t="s">
        <v>4131</v>
      </c>
      <c r="C1716" s="160">
        <v>152330</v>
      </c>
      <c r="D1716" s="161" t="s">
        <v>1907</v>
      </c>
      <c r="E1716" s="162" t="s">
        <v>6415</v>
      </c>
      <c r="F1716" s="161" t="s">
        <v>1558</v>
      </c>
      <c r="G1716" s="161" t="s">
        <v>8</v>
      </c>
      <c r="H1716" s="161" t="s">
        <v>1561</v>
      </c>
      <c r="I1716" s="12"/>
      <c r="J1716" s="13">
        <v>803258</v>
      </c>
      <c r="K1716" s="2">
        <v>0</v>
      </c>
    </row>
    <row r="1717" spans="1:11" ht="15" customHeight="1" x14ac:dyDescent="0.35">
      <c r="A1717" s="160">
        <v>1315945</v>
      </c>
      <c r="B1717" s="161" t="s">
        <v>4136</v>
      </c>
      <c r="C1717" s="160">
        <v>152330</v>
      </c>
      <c r="D1717" s="161" t="s">
        <v>1907</v>
      </c>
      <c r="E1717" s="162" t="s">
        <v>6415</v>
      </c>
      <c r="F1717" s="161" t="s">
        <v>1558</v>
      </c>
      <c r="G1717" s="161" t="s">
        <v>8</v>
      </c>
      <c r="H1717" s="161" t="s">
        <v>1561</v>
      </c>
      <c r="I1717" s="12"/>
      <c r="J1717" s="13">
        <v>803260</v>
      </c>
      <c r="K1717" s="2">
        <v>0</v>
      </c>
    </row>
    <row r="1718" spans="1:11" ht="15" customHeight="1" x14ac:dyDescent="0.35">
      <c r="A1718" s="160">
        <v>1315782</v>
      </c>
      <c r="B1718" s="161" t="s">
        <v>2848</v>
      </c>
      <c r="C1718" s="160">
        <v>152330</v>
      </c>
      <c r="D1718" s="161" t="s">
        <v>1907</v>
      </c>
      <c r="E1718" s="162" t="s">
        <v>6415</v>
      </c>
      <c r="F1718" s="161" t="s">
        <v>1558</v>
      </c>
      <c r="G1718" s="161" t="s">
        <v>8</v>
      </c>
      <c r="H1718" s="161" t="s">
        <v>1561</v>
      </c>
      <c r="I1718" s="12"/>
      <c r="J1718" s="13">
        <v>803263</v>
      </c>
      <c r="K1718" s="2">
        <v>0</v>
      </c>
    </row>
    <row r="1719" spans="1:11" ht="15" customHeight="1" x14ac:dyDescent="0.35">
      <c r="A1719" s="160">
        <v>1315002</v>
      </c>
      <c r="B1719" s="161" t="s">
        <v>4132</v>
      </c>
      <c r="C1719" s="160">
        <v>152330</v>
      </c>
      <c r="D1719" s="161" t="s">
        <v>1907</v>
      </c>
      <c r="E1719" s="162" t="s">
        <v>6415</v>
      </c>
      <c r="F1719" s="161" t="s">
        <v>1558</v>
      </c>
      <c r="G1719" s="161" t="s">
        <v>8</v>
      </c>
      <c r="H1719" s="161" t="s">
        <v>1561</v>
      </c>
      <c r="I1719" s="12"/>
      <c r="J1719" s="13">
        <v>803264</v>
      </c>
      <c r="K1719" s="2">
        <v>0</v>
      </c>
    </row>
    <row r="1720" spans="1:11" ht="15" customHeight="1" x14ac:dyDescent="0.35">
      <c r="A1720" s="160">
        <v>1315595</v>
      </c>
      <c r="B1720" s="161" t="s">
        <v>252</v>
      </c>
      <c r="C1720" s="160">
        <v>152330</v>
      </c>
      <c r="D1720" s="161" t="s">
        <v>1907</v>
      </c>
      <c r="E1720" s="162" t="s">
        <v>6415</v>
      </c>
      <c r="F1720" s="161" t="s">
        <v>1558</v>
      </c>
      <c r="G1720" s="161" t="s">
        <v>8</v>
      </c>
      <c r="H1720" s="161" t="s">
        <v>1561</v>
      </c>
      <c r="I1720" s="12"/>
      <c r="J1720" s="13">
        <v>803267</v>
      </c>
      <c r="K1720" s="2">
        <v>0</v>
      </c>
    </row>
    <row r="1721" spans="1:11" ht="15" customHeight="1" x14ac:dyDescent="0.35">
      <c r="A1721" s="160">
        <v>1315867</v>
      </c>
      <c r="B1721" s="161" t="s">
        <v>4135</v>
      </c>
      <c r="C1721" s="160">
        <v>152330</v>
      </c>
      <c r="D1721" s="161" t="s">
        <v>1907</v>
      </c>
      <c r="E1721" s="162" t="s">
        <v>6415</v>
      </c>
      <c r="F1721" s="161" t="s">
        <v>1558</v>
      </c>
      <c r="G1721" s="161" t="s">
        <v>8</v>
      </c>
      <c r="H1721" s="161" t="s">
        <v>1561</v>
      </c>
      <c r="I1721" s="12"/>
      <c r="J1721" s="13">
        <v>803268</v>
      </c>
      <c r="K1721" s="2">
        <v>0</v>
      </c>
    </row>
    <row r="1722" spans="1:11" ht="15" customHeight="1" x14ac:dyDescent="0.35">
      <c r="A1722" s="160">
        <v>1315037</v>
      </c>
      <c r="B1722" s="161" t="s">
        <v>4137</v>
      </c>
      <c r="C1722" s="160">
        <v>152341</v>
      </c>
      <c r="D1722" s="161" t="s">
        <v>236</v>
      </c>
      <c r="E1722" s="162" t="s">
        <v>6415</v>
      </c>
      <c r="F1722" s="161" t="s">
        <v>1558</v>
      </c>
      <c r="G1722" s="161" t="s">
        <v>8</v>
      </c>
      <c r="H1722" s="161" t="s">
        <v>1561</v>
      </c>
      <c r="I1722" s="12"/>
      <c r="J1722" s="13">
        <v>803271</v>
      </c>
      <c r="K1722" s="2">
        <v>1468</v>
      </c>
    </row>
    <row r="1723" spans="1:11" ht="15" customHeight="1" x14ac:dyDescent="0.35">
      <c r="A1723" s="160">
        <v>1315677</v>
      </c>
      <c r="B1723" s="161" t="s">
        <v>4138</v>
      </c>
      <c r="C1723" s="160">
        <v>152341</v>
      </c>
      <c r="D1723" s="161" t="s">
        <v>236</v>
      </c>
      <c r="E1723" s="162" t="s">
        <v>6415</v>
      </c>
      <c r="F1723" s="161" t="s">
        <v>1558</v>
      </c>
      <c r="G1723" s="161" t="s">
        <v>8</v>
      </c>
      <c r="H1723" s="161" t="s">
        <v>1561</v>
      </c>
      <c r="I1723" s="12"/>
      <c r="J1723" s="13">
        <v>803272</v>
      </c>
      <c r="K1723" s="2">
        <v>0</v>
      </c>
    </row>
    <row r="1724" spans="1:11" ht="15" customHeight="1" x14ac:dyDescent="0.35">
      <c r="A1724" s="160">
        <v>1315961</v>
      </c>
      <c r="B1724" s="161" t="s">
        <v>4141</v>
      </c>
      <c r="C1724" s="160">
        <v>152341</v>
      </c>
      <c r="D1724" s="161" t="s">
        <v>236</v>
      </c>
      <c r="E1724" s="162" t="s">
        <v>6415</v>
      </c>
      <c r="F1724" s="161" t="s">
        <v>1558</v>
      </c>
      <c r="G1724" s="161" t="s">
        <v>8</v>
      </c>
      <c r="H1724" s="161" t="s">
        <v>1561</v>
      </c>
      <c r="I1724" s="12"/>
      <c r="J1724" s="13">
        <v>803273</v>
      </c>
      <c r="K1724" s="2">
        <v>0</v>
      </c>
    </row>
    <row r="1725" spans="1:11" ht="15" customHeight="1" x14ac:dyDescent="0.35">
      <c r="A1725" s="160">
        <v>1315731</v>
      </c>
      <c r="B1725" s="161" t="s">
        <v>4139</v>
      </c>
      <c r="C1725" s="160">
        <v>152341</v>
      </c>
      <c r="D1725" s="161" t="s">
        <v>236</v>
      </c>
      <c r="E1725" s="162" t="s">
        <v>6415</v>
      </c>
      <c r="F1725" s="161" t="s">
        <v>1558</v>
      </c>
      <c r="G1725" s="161" t="s">
        <v>8</v>
      </c>
      <c r="H1725" s="161" t="s">
        <v>1561</v>
      </c>
      <c r="I1725" s="12"/>
      <c r="J1725" s="13">
        <v>803274</v>
      </c>
      <c r="K1725" s="2">
        <v>845</v>
      </c>
    </row>
    <row r="1726" spans="1:11" ht="15" customHeight="1" x14ac:dyDescent="0.35">
      <c r="A1726" s="160">
        <v>1315833</v>
      </c>
      <c r="B1726" s="161" t="s">
        <v>4140</v>
      </c>
      <c r="C1726" s="160">
        <v>152341</v>
      </c>
      <c r="D1726" s="161" t="s">
        <v>236</v>
      </c>
      <c r="E1726" s="162" t="s">
        <v>6415</v>
      </c>
      <c r="F1726" s="161" t="s">
        <v>1558</v>
      </c>
      <c r="G1726" s="161" t="s">
        <v>8</v>
      </c>
      <c r="H1726" s="161" t="s">
        <v>1561</v>
      </c>
      <c r="I1726" s="12"/>
      <c r="J1726" s="13">
        <v>803280</v>
      </c>
      <c r="K1726" s="2">
        <v>0</v>
      </c>
    </row>
    <row r="1727" spans="1:11" ht="15" customHeight="1" x14ac:dyDescent="0.35">
      <c r="A1727" s="160">
        <v>1315577</v>
      </c>
      <c r="B1727" s="161" t="s">
        <v>237</v>
      </c>
      <c r="C1727" s="160">
        <v>152341</v>
      </c>
      <c r="D1727" s="161" t="s">
        <v>236</v>
      </c>
      <c r="E1727" s="162" t="s">
        <v>6415</v>
      </c>
      <c r="F1727" s="161" t="s">
        <v>1558</v>
      </c>
      <c r="G1727" s="161" t="s">
        <v>8</v>
      </c>
      <c r="H1727" s="161" t="s">
        <v>1561</v>
      </c>
      <c r="I1727" s="12"/>
      <c r="J1727" s="13">
        <v>803285</v>
      </c>
      <c r="K1727" s="2">
        <v>0</v>
      </c>
    </row>
    <row r="1728" spans="1:11" ht="15" customHeight="1" x14ac:dyDescent="0.35">
      <c r="A1728" s="160">
        <v>1315190</v>
      </c>
      <c r="B1728" s="161" t="s">
        <v>4143</v>
      </c>
      <c r="C1728" s="160">
        <v>152353</v>
      </c>
      <c r="D1728" s="161" t="s">
        <v>1908</v>
      </c>
      <c r="E1728" s="162" t="s">
        <v>6415</v>
      </c>
      <c r="F1728" s="161" t="s">
        <v>1558</v>
      </c>
      <c r="G1728" s="161" t="s">
        <v>8</v>
      </c>
      <c r="H1728" s="161" t="s">
        <v>1561</v>
      </c>
      <c r="I1728" s="12"/>
      <c r="J1728" s="13">
        <v>803286</v>
      </c>
      <c r="K1728" s="2">
        <v>0</v>
      </c>
    </row>
    <row r="1729" spans="1:11" ht="15" customHeight="1" x14ac:dyDescent="0.35">
      <c r="A1729" s="160">
        <v>1315438</v>
      </c>
      <c r="B1729" s="161" t="s">
        <v>4145</v>
      </c>
      <c r="C1729" s="160">
        <v>152353</v>
      </c>
      <c r="D1729" s="161" t="s">
        <v>1908</v>
      </c>
      <c r="E1729" s="162" t="s">
        <v>6415</v>
      </c>
      <c r="F1729" s="161" t="s">
        <v>1558</v>
      </c>
      <c r="G1729" s="161" t="s">
        <v>8</v>
      </c>
      <c r="H1729" s="161" t="s">
        <v>1561</v>
      </c>
      <c r="I1729" s="12"/>
      <c r="J1729" s="13">
        <v>803292</v>
      </c>
      <c r="K1729" s="2">
        <v>0</v>
      </c>
    </row>
    <row r="1730" spans="1:11" ht="15" customHeight="1" x14ac:dyDescent="0.35">
      <c r="A1730" s="160">
        <v>1315252</v>
      </c>
      <c r="B1730" s="161" t="s">
        <v>4144</v>
      </c>
      <c r="C1730" s="160">
        <v>152353</v>
      </c>
      <c r="D1730" s="161" t="s">
        <v>1908</v>
      </c>
      <c r="E1730" s="162" t="s">
        <v>6415</v>
      </c>
      <c r="F1730" s="161" t="s">
        <v>1558</v>
      </c>
      <c r="G1730" s="161" t="s">
        <v>8</v>
      </c>
      <c r="H1730" s="161" t="s">
        <v>1561</v>
      </c>
      <c r="I1730" s="12"/>
      <c r="J1730" s="13">
        <v>803295</v>
      </c>
      <c r="K1730" s="2">
        <v>0</v>
      </c>
    </row>
    <row r="1731" spans="1:11" ht="15" customHeight="1" x14ac:dyDescent="0.35">
      <c r="A1731" s="160">
        <v>1315777</v>
      </c>
      <c r="B1731" s="161" t="s">
        <v>345</v>
      </c>
      <c r="C1731" s="160">
        <v>152353</v>
      </c>
      <c r="D1731" s="161" t="s">
        <v>1908</v>
      </c>
      <c r="E1731" s="162" t="s">
        <v>6415</v>
      </c>
      <c r="F1731" s="161" t="s">
        <v>1558</v>
      </c>
      <c r="G1731" s="161" t="s">
        <v>8</v>
      </c>
      <c r="H1731" s="161" t="s">
        <v>1561</v>
      </c>
      <c r="I1731" s="12"/>
      <c r="J1731" s="13">
        <v>803297</v>
      </c>
      <c r="K1731" s="2">
        <v>0</v>
      </c>
    </row>
    <row r="1732" spans="1:11" ht="15" customHeight="1" x14ac:dyDescent="0.35">
      <c r="A1732" s="160">
        <v>1315003</v>
      </c>
      <c r="B1732" s="161" t="s">
        <v>4142</v>
      </c>
      <c r="C1732" s="160">
        <v>152353</v>
      </c>
      <c r="D1732" s="161" t="s">
        <v>1908</v>
      </c>
      <c r="E1732" s="162" t="s">
        <v>6415</v>
      </c>
      <c r="F1732" s="161" t="s">
        <v>1558</v>
      </c>
      <c r="G1732" s="161" t="s">
        <v>8</v>
      </c>
      <c r="H1732" s="161" t="s">
        <v>1561</v>
      </c>
      <c r="I1732" s="12"/>
      <c r="J1732" s="13">
        <v>803299</v>
      </c>
      <c r="K1732" s="2">
        <v>0</v>
      </c>
    </row>
    <row r="1733" spans="1:11" ht="15" customHeight="1" x14ac:dyDescent="0.35">
      <c r="A1733" s="160">
        <v>1315134</v>
      </c>
      <c r="B1733" s="161" t="s">
        <v>344</v>
      </c>
      <c r="C1733" s="160">
        <v>152353</v>
      </c>
      <c r="D1733" s="161" t="s">
        <v>1908</v>
      </c>
      <c r="E1733" s="162" t="s">
        <v>6415</v>
      </c>
      <c r="F1733" s="161" t="s">
        <v>1558</v>
      </c>
      <c r="G1733" s="161" t="s">
        <v>8</v>
      </c>
      <c r="H1733" s="161" t="s">
        <v>1561</v>
      </c>
      <c r="I1733" s="12"/>
      <c r="J1733" s="13">
        <v>803301</v>
      </c>
      <c r="K1733" s="2">
        <v>0</v>
      </c>
    </row>
    <row r="1734" spans="1:11" ht="15" customHeight="1" x14ac:dyDescent="0.35">
      <c r="A1734" s="160">
        <v>1315153</v>
      </c>
      <c r="B1734" s="161" t="s">
        <v>234</v>
      </c>
      <c r="C1734" s="160">
        <v>152365</v>
      </c>
      <c r="D1734" s="161" t="s">
        <v>1905</v>
      </c>
      <c r="E1734" s="162" t="s">
        <v>6415</v>
      </c>
      <c r="F1734" s="161" t="s">
        <v>1558</v>
      </c>
      <c r="G1734" s="161" t="s">
        <v>8</v>
      </c>
      <c r="H1734" s="161" t="s">
        <v>1561</v>
      </c>
      <c r="I1734" s="12"/>
      <c r="J1734" s="13">
        <v>803302</v>
      </c>
      <c r="K1734" s="2">
        <v>0</v>
      </c>
    </row>
    <row r="1735" spans="1:11" ht="15" customHeight="1" x14ac:dyDescent="0.35">
      <c r="A1735" s="160">
        <v>1315117</v>
      </c>
      <c r="B1735" s="161" t="s">
        <v>4146</v>
      </c>
      <c r="C1735" s="160">
        <v>152365</v>
      </c>
      <c r="D1735" s="161" t="s">
        <v>1905</v>
      </c>
      <c r="E1735" s="162" t="s">
        <v>6415</v>
      </c>
      <c r="F1735" s="161" t="s">
        <v>1558</v>
      </c>
      <c r="G1735" s="161" t="s">
        <v>8</v>
      </c>
      <c r="H1735" s="161" t="s">
        <v>1561</v>
      </c>
      <c r="I1735" s="12"/>
      <c r="J1735" s="13">
        <v>803303</v>
      </c>
      <c r="K1735" s="2">
        <v>0</v>
      </c>
    </row>
    <row r="1736" spans="1:11" ht="15" customHeight="1" x14ac:dyDescent="0.35">
      <c r="A1736" s="160">
        <v>1315950</v>
      </c>
      <c r="B1736" s="161" t="s">
        <v>4149</v>
      </c>
      <c r="C1736" s="160">
        <v>152365</v>
      </c>
      <c r="D1736" s="161" t="s">
        <v>1905</v>
      </c>
      <c r="E1736" s="162" t="s">
        <v>6415</v>
      </c>
      <c r="F1736" s="161" t="s">
        <v>1558</v>
      </c>
      <c r="G1736" s="161" t="s">
        <v>8</v>
      </c>
      <c r="H1736" s="161" t="s">
        <v>1561</v>
      </c>
      <c r="I1736" s="12"/>
      <c r="J1736" s="13">
        <v>803315</v>
      </c>
      <c r="K1736" s="2">
        <v>0</v>
      </c>
    </row>
    <row r="1737" spans="1:11" ht="15" customHeight="1" x14ac:dyDescent="0.35">
      <c r="A1737" s="160">
        <v>1315347</v>
      </c>
      <c r="B1737" s="161" t="s">
        <v>4147</v>
      </c>
      <c r="C1737" s="160">
        <v>152365</v>
      </c>
      <c r="D1737" s="161" t="s">
        <v>1905</v>
      </c>
      <c r="E1737" s="162" t="s">
        <v>6415</v>
      </c>
      <c r="F1737" s="161" t="s">
        <v>1558</v>
      </c>
      <c r="G1737" s="161" t="s">
        <v>8</v>
      </c>
      <c r="H1737" s="161" t="s">
        <v>1561</v>
      </c>
      <c r="I1737" s="12"/>
      <c r="J1737" s="13">
        <v>803316</v>
      </c>
      <c r="K1737" s="2">
        <v>0</v>
      </c>
    </row>
    <row r="1738" spans="1:11" ht="15" customHeight="1" x14ac:dyDescent="0.35">
      <c r="A1738" s="160">
        <v>1315435</v>
      </c>
      <c r="B1738" s="161" t="s">
        <v>4148</v>
      </c>
      <c r="C1738" s="160">
        <v>152365</v>
      </c>
      <c r="D1738" s="161" t="s">
        <v>1905</v>
      </c>
      <c r="E1738" s="162" t="s">
        <v>6415</v>
      </c>
      <c r="F1738" s="161" t="s">
        <v>1558</v>
      </c>
      <c r="G1738" s="161" t="s">
        <v>8</v>
      </c>
      <c r="H1738" s="161" t="s">
        <v>1561</v>
      </c>
      <c r="I1738" s="12"/>
      <c r="J1738" s="13">
        <v>803317</v>
      </c>
      <c r="K1738" s="2">
        <v>212</v>
      </c>
    </row>
    <row r="1739" spans="1:11" ht="15" customHeight="1" x14ac:dyDescent="0.35">
      <c r="A1739" s="160">
        <v>1315926</v>
      </c>
      <c r="B1739" s="161" t="s">
        <v>235</v>
      </c>
      <c r="C1739" s="160">
        <v>152365</v>
      </c>
      <c r="D1739" s="161" t="s">
        <v>1905</v>
      </c>
      <c r="E1739" s="162" t="s">
        <v>6415</v>
      </c>
      <c r="F1739" s="161" t="s">
        <v>1558</v>
      </c>
      <c r="G1739" s="161" t="s">
        <v>8</v>
      </c>
      <c r="H1739" s="161" t="s">
        <v>1561</v>
      </c>
      <c r="I1739" s="12"/>
      <c r="J1739" s="13">
        <v>803318</v>
      </c>
      <c r="K1739" s="2">
        <v>256</v>
      </c>
    </row>
    <row r="1740" spans="1:11" ht="15" customHeight="1" x14ac:dyDescent="0.35">
      <c r="A1740" s="160">
        <v>1315058</v>
      </c>
      <c r="B1740" s="161" t="s">
        <v>246</v>
      </c>
      <c r="C1740" s="160">
        <v>152377</v>
      </c>
      <c r="D1740" s="161" t="s">
        <v>1906</v>
      </c>
      <c r="E1740" s="162" t="s">
        <v>6415</v>
      </c>
      <c r="F1740" s="161" t="s">
        <v>1558</v>
      </c>
      <c r="G1740" s="161" t="s">
        <v>8</v>
      </c>
      <c r="H1740" s="161" t="s">
        <v>1561</v>
      </c>
      <c r="I1740" s="12"/>
      <c r="J1740" s="13">
        <v>803320</v>
      </c>
      <c r="K1740" s="2">
        <v>115</v>
      </c>
    </row>
    <row r="1741" spans="1:11" ht="15" customHeight="1" x14ac:dyDescent="0.35">
      <c r="A1741" s="160">
        <v>1315756</v>
      </c>
      <c r="B1741" s="161" t="s">
        <v>4152</v>
      </c>
      <c r="C1741" s="160">
        <v>152377</v>
      </c>
      <c r="D1741" s="161" t="s">
        <v>1906</v>
      </c>
      <c r="E1741" s="162" t="s">
        <v>6415</v>
      </c>
      <c r="F1741" s="161" t="s">
        <v>1558</v>
      </c>
      <c r="G1741" s="161" t="s">
        <v>8</v>
      </c>
      <c r="H1741" s="161" t="s">
        <v>1561</v>
      </c>
      <c r="I1741" s="12"/>
      <c r="J1741" s="13">
        <v>803322</v>
      </c>
      <c r="K1741" s="2">
        <v>0</v>
      </c>
    </row>
    <row r="1742" spans="1:11" ht="15" customHeight="1" x14ac:dyDescent="0.35">
      <c r="A1742" s="160">
        <v>1315542</v>
      </c>
      <c r="B1742" s="161" t="s">
        <v>4151</v>
      </c>
      <c r="C1742" s="160">
        <v>152377</v>
      </c>
      <c r="D1742" s="161" t="s">
        <v>1906</v>
      </c>
      <c r="E1742" s="162" t="s">
        <v>6415</v>
      </c>
      <c r="F1742" s="161" t="s">
        <v>1558</v>
      </c>
      <c r="G1742" s="161" t="s">
        <v>8</v>
      </c>
      <c r="H1742" s="161" t="s">
        <v>1561</v>
      </c>
      <c r="I1742" s="12"/>
      <c r="J1742" s="13">
        <v>803324</v>
      </c>
      <c r="K1742" s="2">
        <v>285</v>
      </c>
    </row>
    <row r="1743" spans="1:11" ht="15" customHeight="1" x14ac:dyDescent="0.35">
      <c r="A1743" s="160">
        <v>1315004</v>
      </c>
      <c r="B1743" s="161" t="s">
        <v>4150</v>
      </c>
      <c r="C1743" s="160">
        <v>152377</v>
      </c>
      <c r="D1743" s="161" t="s">
        <v>1906</v>
      </c>
      <c r="E1743" s="162" t="s">
        <v>6415</v>
      </c>
      <c r="F1743" s="161" t="s">
        <v>1558</v>
      </c>
      <c r="G1743" s="161" t="s">
        <v>8</v>
      </c>
      <c r="H1743" s="161" t="s">
        <v>1561</v>
      </c>
      <c r="I1743" s="12"/>
      <c r="J1743" s="13">
        <v>803326</v>
      </c>
      <c r="K1743" s="2">
        <v>0</v>
      </c>
    </row>
    <row r="1744" spans="1:11" ht="15" customHeight="1" x14ac:dyDescent="0.35">
      <c r="A1744" s="160">
        <v>1315042</v>
      </c>
      <c r="B1744" s="161" t="s">
        <v>245</v>
      </c>
      <c r="C1744" s="160">
        <v>152377</v>
      </c>
      <c r="D1744" s="161" t="s">
        <v>1906</v>
      </c>
      <c r="E1744" s="162" t="s">
        <v>6415</v>
      </c>
      <c r="F1744" s="161" t="s">
        <v>1558</v>
      </c>
      <c r="G1744" s="161" t="s">
        <v>8</v>
      </c>
      <c r="H1744" s="161" t="s">
        <v>1561</v>
      </c>
      <c r="I1744" s="12"/>
      <c r="J1744" s="13">
        <v>803327</v>
      </c>
      <c r="K1744" s="2">
        <v>0</v>
      </c>
    </row>
    <row r="1745" spans="1:11" ht="15" customHeight="1" x14ac:dyDescent="0.35">
      <c r="A1745" s="160">
        <v>1316001</v>
      </c>
      <c r="B1745" s="161" t="s">
        <v>4153</v>
      </c>
      <c r="C1745" s="160">
        <v>152389</v>
      </c>
      <c r="D1745" s="161" t="s">
        <v>1917</v>
      </c>
      <c r="E1745" s="162" t="s">
        <v>6415</v>
      </c>
      <c r="F1745" s="161" t="s">
        <v>1558</v>
      </c>
      <c r="G1745" s="161" t="s">
        <v>8</v>
      </c>
      <c r="H1745" s="161" t="s">
        <v>1561</v>
      </c>
      <c r="I1745" s="12"/>
      <c r="J1745" s="13">
        <v>803328</v>
      </c>
      <c r="K1745" s="2">
        <v>0</v>
      </c>
    </row>
    <row r="1746" spans="1:11" ht="15" customHeight="1" x14ac:dyDescent="0.35">
      <c r="A1746" s="160">
        <v>1316004</v>
      </c>
      <c r="B1746" s="161" t="s">
        <v>4154</v>
      </c>
      <c r="C1746" s="160">
        <v>152389</v>
      </c>
      <c r="D1746" s="161" t="s">
        <v>1917</v>
      </c>
      <c r="E1746" s="162" t="s">
        <v>6415</v>
      </c>
      <c r="F1746" s="161" t="s">
        <v>1558</v>
      </c>
      <c r="G1746" s="161" t="s">
        <v>8</v>
      </c>
      <c r="H1746" s="161" t="s">
        <v>1561</v>
      </c>
      <c r="I1746" s="12"/>
      <c r="J1746" s="13">
        <v>803329</v>
      </c>
      <c r="K1746" s="2">
        <v>0</v>
      </c>
    </row>
    <row r="1747" spans="1:11" ht="15" customHeight="1" x14ac:dyDescent="0.35">
      <c r="A1747" s="160">
        <v>1316703</v>
      </c>
      <c r="B1747" s="161" t="s">
        <v>4156</v>
      </c>
      <c r="C1747" s="160">
        <v>152389</v>
      </c>
      <c r="D1747" s="161" t="s">
        <v>1917</v>
      </c>
      <c r="E1747" s="162" t="s">
        <v>6415</v>
      </c>
      <c r="F1747" s="161" t="s">
        <v>1558</v>
      </c>
      <c r="G1747" s="161" t="s">
        <v>8</v>
      </c>
      <c r="H1747" s="161" t="s">
        <v>1561</v>
      </c>
      <c r="I1747" s="12"/>
      <c r="J1747" s="13">
        <v>803330</v>
      </c>
      <c r="K1747" s="2">
        <v>0</v>
      </c>
    </row>
    <row r="1748" spans="1:11" ht="15" customHeight="1" x14ac:dyDescent="0.35">
      <c r="A1748" s="160">
        <v>1316613</v>
      </c>
      <c r="B1748" s="161" t="s">
        <v>4155</v>
      </c>
      <c r="C1748" s="160">
        <v>152389</v>
      </c>
      <c r="D1748" s="161" t="s">
        <v>1917</v>
      </c>
      <c r="E1748" s="162" t="s">
        <v>6415</v>
      </c>
      <c r="F1748" s="161" t="s">
        <v>1558</v>
      </c>
      <c r="G1748" s="161" t="s">
        <v>8</v>
      </c>
      <c r="H1748" s="161" t="s">
        <v>1561</v>
      </c>
      <c r="I1748" s="12"/>
      <c r="J1748" s="13">
        <v>803331</v>
      </c>
      <c r="K1748" s="2">
        <v>0</v>
      </c>
    </row>
    <row r="1749" spans="1:11" ht="15" customHeight="1" x14ac:dyDescent="0.35">
      <c r="A1749" s="160">
        <v>1316517</v>
      </c>
      <c r="B1749" s="161" t="s">
        <v>262</v>
      </c>
      <c r="C1749" s="160">
        <v>152389</v>
      </c>
      <c r="D1749" s="161" t="s">
        <v>1917</v>
      </c>
      <c r="E1749" s="162" t="s">
        <v>6415</v>
      </c>
      <c r="F1749" s="161" t="s">
        <v>1558</v>
      </c>
      <c r="G1749" s="161" t="s">
        <v>8</v>
      </c>
      <c r="H1749" s="161" t="s">
        <v>1561</v>
      </c>
      <c r="I1749" s="12"/>
      <c r="J1749" s="13">
        <v>803332</v>
      </c>
      <c r="K1749" s="2">
        <v>0</v>
      </c>
    </row>
    <row r="1750" spans="1:11" ht="15" customHeight="1" x14ac:dyDescent="0.35">
      <c r="A1750" s="160">
        <v>1316118</v>
      </c>
      <c r="B1750" s="161" t="s">
        <v>4157</v>
      </c>
      <c r="C1750" s="160">
        <v>152390</v>
      </c>
      <c r="D1750" s="161" t="s">
        <v>1914</v>
      </c>
      <c r="E1750" s="162" t="s">
        <v>6415</v>
      </c>
      <c r="F1750" s="161" t="s">
        <v>1558</v>
      </c>
      <c r="G1750" s="161" t="s">
        <v>8</v>
      </c>
      <c r="H1750" s="161" t="s">
        <v>1561</v>
      </c>
      <c r="I1750" s="12"/>
      <c r="J1750" s="13">
        <v>803333</v>
      </c>
      <c r="K1750" s="2">
        <v>0</v>
      </c>
    </row>
    <row r="1751" spans="1:11" ht="15" customHeight="1" x14ac:dyDescent="0.35">
      <c r="A1751" s="160">
        <v>1316778</v>
      </c>
      <c r="B1751" s="161" t="s">
        <v>4158</v>
      </c>
      <c r="C1751" s="160">
        <v>152390</v>
      </c>
      <c r="D1751" s="161" t="s">
        <v>1914</v>
      </c>
      <c r="E1751" s="162" t="s">
        <v>6415</v>
      </c>
      <c r="F1751" s="161" t="s">
        <v>1558</v>
      </c>
      <c r="G1751" s="161" t="s">
        <v>8</v>
      </c>
      <c r="H1751" s="161" t="s">
        <v>1561</v>
      </c>
      <c r="I1751" s="12"/>
      <c r="J1751" s="13">
        <v>803336</v>
      </c>
      <c r="K1751" s="2">
        <v>0</v>
      </c>
    </row>
    <row r="1752" spans="1:11" ht="15" customHeight="1" x14ac:dyDescent="0.35">
      <c r="A1752" s="160">
        <v>1316978</v>
      </c>
      <c r="B1752" s="161" t="s">
        <v>4160</v>
      </c>
      <c r="C1752" s="160">
        <v>152390</v>
      </c>
      <c r="D1752" s="161" t="s">
        <v>1914</v>
      </c>
      <c r="E1752" s="162" t="s">
        <v>6415</v>
      </c>
      <c r="F1752" s="161" t="s">
        <v>1558</v>
      </c>
      <c r="G1752" s="161" t="s">
        <v>8</v>
      </c>
      <c r="H1752" s="161" t="s">
        <v>1561</v>
      </c>
      <c r="I1752" s="12"/>
      <c r="J1752" s="13">
        <v>803337</v>
      </c>
      <c r="K1752" s="2">
        <v>0</v>
      </c>
    </row>
    <row r="1753" spans="1:11" ht="15" customHeight="1" x14ac:dyDescent="0.35">
      <c r="A1753" s="160">
        <v>1316433</v>
      </c>
      <c r="B1753" s="161" t="s">
        <v>228</v>
      </c>
      <c r="C1753" s="160">
        <v>152390</v>
      </c>
      <c r="D1753" s="161" t="s">
        <v>1914</v>
      </c>
      <c r="E1753" s="162" t="s">
        <v>6415</v>
      </c>
      <c r="F1753" s="161" t="s">
        <v>1558</v>
      </c>
      <c r="G1753" s="161" t="s">
        <v>8</v>
      </c>
      <c r="H1753" s="161" t="s">
        <v>1561</v>
      </c>
      <c r="I1753" s="12"/>
      <c r="J1753" s="13">
        <v>803339</v>
      </c>
      <c r="K1753" s="2">
        <v>0</v>
      </c>
    </row>
    <row r="1754" spans="1:11" ht="15" customHeight="1" x14ac:dyDescent="0.35">
      <c r="A1754" s="160">
        <v>1316825</v>
      </c>
      <c r="B1754" s="161" t="s">
        <v>4159</v>
      </c>
      <c r="C1754" s="160">
        <v>152390</v>
      </c>
      <c r="D1754" s="161" t="s">
        <v>1914</v>
      </c>
      <c r="E1754" s="162" t="s">
        <v>6415</v>
      </c>
      <c r="F1754" s="161" t="s">
        <v>1558</v>
      </c>
      <c r="G1754" s="161" t="s">
        <v>8</v>
      </c>
      <c r="H1754" s="161" t="s">
        <v>1561</v>
      </c>
      <c r="I1754" s="12"/>
      <c r="J1754" s="13">
        <v>803340</v>
      </c>
      <c r="K1754" s="2">
        <v>0</v>
      </c>
    </row>
    <row r="1755" spans="1:11" ht="15" customHeight="1" x14ac:dyDescent="0.35">
      <c r="A1755" s="160">
        <v>1316003</v>
      </c>
      <c r="B1755" s="161" t="s">
        <v>229</v>
      </c>
      <c r="C1755" s="160">
        <v>152390</v>
      </c>
      <c r="D1755" s="161" t="s">
        <v>1914</v>
      </c>
      <c r="E1755" s="162" t="s">
        <v>6415</v>
      </c>
      <c r="F1755" s="161" t="s">
        <v>1558</v>
      </c>
      <c r="G1755" s="161" t="s">
        <v>8</v>
      </c>
      <c r="H1755" s="161" t="s">
        <v>1561</v>
      </c>
      <c r="I1755" s="12"/>
      <c r="J1755" s="13">
        <v>803345</v>
      </c>
      <c r="K1755" s="2">
        <v>0</v>
      </c>
    </row>
    <row r="1756" spans="1:11" ht="15" customHeight="1" x14ac:dyDescent="0.35">
      <c r="A1756" s="160">
        <v>1317187</v>
      </c>
      <c r="B1756" s="161" t="s">
        <v>230</v>
      </c>
      <c r="C1756" s="160">
        <v>152419</v>
      </c>
      <c r="D1756" s="161" t="s">
        <v>1940</v>
      </c>
      <c r="E1756" s="162" t="s">
        <v>6415</v>
      </c>
      <c r="F1756" s="161" t="s">
        <v>1558</v>
      </c>
      <c r="G1756" s="161" t="s">
        <v>8</v>
      </c>
      <c r="H1756" s="161" t="s">
        <v>1561</v>
      </c>
      <c r="I1756" s="12"/>
      <c r="J1756" s="13">
        <v>803348</v>
      </c>
      <c r="K1756" s="2">
        <v>0</v>
      </c>
    </row>
    <row r="1757" spans="1:11" ht="15" customHeight="1" x14ac:dyDescent="0.35">
      <c r="A1757" s="160">
        <v>1317782</v>
      </c>
      <c r="B1757" s="161" t="s">
        <v>4163</v>
      </c>
      <c r="C1757" s="160">
        <v>152419</v>
      </c>
      <c r="D1757" s="161" t="s">
        <v>1940</v>
      </c>
      <c r="E1757" s="162" t="s">
        <v>6415</v>
      </c>
      <c r="F1757" s="161" t="s">
        <v>1558</v>
      </c>
      <c r="G1757" s="161" t="s">
        <v>8</v>
      </c>
      <c r="H1757" s="161" t="s">
        <v>1561</v>
      </c>
      <c r="I1757" s="12"/>
      <c r="J1757" s="13">
        <v>803499</v>
      </c>
      <c r="K1757" s="2">
        <v>0</v>
      </c>
    </row>
    <row r="1758" spans="1:11" ht="15" customHeight="1" x14ac:dyDescent="0.35">
      <c r="A1758" s="160">
        <v>1317518</v>
      </c>
      <c r="B1758" s="161" t="s">
        <v>4162</v>
      </c>
      <c r="C1758" s="160">
        <v>152419</v>
      </c>
      <c r="D1758" s="161" t="s">
        <v>1940</v>
      </c>
      <c r="E1758" s="162" t="s">
        <v>6415</v>
      </c>
      <c r="F1758" s="161" t="s">
        <v>1558</v>
      </c>
      <c r="G1758" s="161" t="s">
        <v>8</v>
      </c>
      <c r="H1758" s="161" t="s">
        <v>1561</v>
      </c>
      <c r="I1758" s="12"/>
      <c r="J1758" s="13">
        <v>803500</v>
      </c>
      <c r="K1758" s="2">
        <v>0</v>
      </c>
    </row>
    <row r="1759" spans="1:11" ht="15" customHeight="1" x14ac:dyDescent="0.35">
      <c r="A1759" s="160">
        <v>1317108</v>
      </c>
      <c r="B1759" s="161" t="s">
        <v>4161</v>
      </c>
      <c r="C1759" s="160">
        <v>152419</v>
      </c>
      <c r="D1759" s="161" t="s">
        <v>1940</v>
      </c>
      <c r="E1759" s="162" t="s">
        <v>6415</v>
      </c>
      <c r="F1759" s="161" t="s">
        <v>1558</v>
      </c>
      <c r="G1759" s="161" t="s">
        <v>8</v>
      </c>
      <c r="H1759" s="161" t="s">
        <v>1561</v>
      </c>
      <c r="I1759" s="12"/>
      <c r="J1759" s="13">
        <v>803501</v>
      </c>
      <c r="K1759" s="2">
        <v>0</v>
      </c>
    </row>
    <row r="1760" spans="1:11" ht="15" customHeight="1" x14ac:dyDescent="0.35">
      <c r="A1760" s="160">
        <v>1317624</v>
      </c>
      <c r="B1760" s="161" t="s">
        <v>4170</v>
      </c>
      <c r="C1760" s="160">
        <v>152420</v>
      </c>
      <c r="D1760" s="161" t="s">
        <v>1943</v>
      </c>
      <c r="E1760" s="162" t="s">
        <v>6415</v>
      </c>
      <c r="F1760" s="161" t="s">
        <v>1558</v>
      </c>
      <c r="G1760" s="161" t="s">
        <v>8</v>
      </c>
      <c r="H1760" s="161" t="s">
        <v>1561</v>
      </c>
      <c r="I1760" s="12"/>
      <c r="J1760" s="13">
        <v>803502</v>
      </c>
      <c r="K1760" s="2">
        <v>0</v>
      </c>
    </row>
    <row r="1761" spans="1:11" ht="15" customHeight="1" x14ac:dyDescent="0.35">
      <c r="A1761" s="160">
        <v>1317049</v>
      </c>
      <c r="B1761" s="161" t="s">
        <v>4164</v>
      </c>
      <c r="C1761" s="160">
        <v>152420</v>
      </c>
      <c r="D1761" s="161" t="s">
        <v>1943</v>
      </c>
      <c r="E1761" s="162" t="s">
        <v>6415</v>
      </c>
      <c r="F1761" s="161" t="s">
        <v>1558</v>
      </c>
      <c r="G1761" s="161" t="s">
        <v>8</v>
      </c>
      <c r="H1761" s="161" t="s">
        <v>1561</v>
      </c>
      <c r="I1761" s="12"/>
      <c r="J1761" s="13">
        <v>803503</v>
      </c>
      <c r="K1761" s="2">
        <v>0</v>
      </c>
    </row>
    <row r="1762" spans="1:11" ht="15" customHeight="1" x14ac:dyDescent="0.35">
      <c r="A1762" s="160">
        <v>1317667</v>
      </c>
      <c r="B1762" s="161" t="s">
        <v>4171</v>
      </c>
      <c r="C1762" s="160">
        <v>152420</v>
      </c>
      <c r="D1762" s="161" t="s">
        <v>1943</v>
      </c>
      <c r="E1762" s="162" t="s">
        <v>6415</v>
      </c>
      <c r="F1762" s="161" t="s">
        <v>1558</v>
      </c>
      <c r="G1762" s="161" t="s">
        <v>8</v>
      </c>
      <c r="H1762" s="161" t="s">
        <v>1561</v>
      </c>
      <c r="I1762" s="12"/>
      <c r="J1762" s="13">
        <v>803526</v>
      </c>
      <c r="K1762" s="2">
        <v>0</v>
      </c>
    </row>
    <row r="1763" spans="1:11" ht="15" customHeight="1" x14ac:dyDescent="0.35">
      <c r="A1763" s="160">
        <v>1317685</v>
      </c>
      <c r="B1763" s="161" t="s">
        <v>4172</v>
      </c>
      <c r="C1763" s="160">
        <v>152420</v>
      </c>
      <c r="D1763" s="161" t="s">
        <v>1943</v>
      </c>
      <c r="E1763" s="162" t="s">
        <v>6415</v>
      </c>
      <c r="F1763" s="161" t="s">
        <v>1558</v>
      </c>
      <c r="G1763" s="161" t="s">
        <v>8</v>
      </c>
      <c r="H1763" s="161" t="s">
        <v>1561</v>
      </c>
      <c r="I1763" s="12"/>
      <c r="J1763" s="13">
        <v>803652</v>
      </c>
      <c r="K1763" s="2">
        <v>0</v>
      </c>
    </row>
    <row r="1764" spans="1:11" ht="15" customHeight="1" x14ac:dyDescent="0.35">
      <c r="A1764" s="160">
        <v>1317325</v>
      </c>
      <c r="B1764" s="161" t="s">
        <v>4167</v>
      </c>
      <c r="C1764" s="160">
        <v>152420</v>
      </c>
      <c r="D1764" s="161" t="s">
        <v>1943</v>
      </c>
      <c r="E1764" s="162" t="s">
        <v>6415</v>
      </c>
      <c r="F1764" s="161" t="s">
        <v>1558</v>
      </c>
      <c r="G1764" s="161" t="s">
        <v>8</v>
      </c>
      <c r="H1764" s="161" t="s">
        <v>1561</v>
      </c>
      <c r="I1764" s="12"/>
      <c r="J1764" s="13">
        <v>803664</v>
      </c>
      <c r="K1764" s="2">
        <v>0</v>
      </c>
    </row>
    <row r="1765" spans="1:11" ht="15" customHeight="1" x14ac:dyDescent="0.35">
      <c r="A1765" s="160">
        <v>1317482</v>
      </c>
      <c r="B1765" s="161" t="s">
        <v>4168</v>
      </c>
      <c r="C1765" s="160">
        <v>152420</v>
      </c>
      <c r="D1765" s="161" t="s">
        <v>1943</v>
      </c>
      <c r="E1765" s="162" t="s">
        <v>6415</v>
      </c>
      <c r="F1765" s="161" t="s">
        <v>1558</v>
      </c>
      <c r="G1765" s="161" t="s">
        <v>8</v>
      </c>
      <c r="H1765" s="161" t="s">
        <v>1561</v>
      </c>
      <c r="I1765" s="12"/>
      <c r="J1765" s="13">
        <v>803720</v>
      </c>
      <c r="K1765" s="2">
        <v>0</v>
      </c>
    </row>
    <row r="1766" spans="1:11" ht="15" customHeight="1" x14ac:dyDescent="0.35">
      <c r="A1766" s="160">
        <v>1317170</v>
      </c>
      <c r="B1766" s="161" t="s">
        <v>4165</v>
      </c>
      <c r="C1766" s="160">
        <v>152420</v>
      </c>
      <c r="D1766" s="161" t="s">
        <v>1943</v>
      </c>
      <c r="E1766" s="162" t="s">
        <v>6415</v>
      </c>
      <c r="F1766" s="161" t="s">
        <v>1558</v>
      </c>
      <c r="G1766" s="161" t="s">
        <v>8</v>
      </c>
      <c r="H1766" s="161" t="s">
        <v>1561</v>
      </c>
      <c r="I1766" s="12"/>
      <c r="J1766" s="13">
        <v>803739</v>
      </c>
      <c r="K1766" s="2">
        <v>0</v>
      </c>
    </row>
    <row r="1767" spans="1:11" ht="15" customHeight="1" x14ac:dyDescent="0.35">
      <c r="A1767" s="160">
        <v>1317507</v>
      </c>
      <c r="B1767" s="161" t="s">
        <v>4169</v>
      </c>
      <c r="C1767" s="160">
        <v>152420</v>
      </c>
      <c r="D1767" s="161" t="s">
        <v>1943</v>
      </c>
      <c r="E1767" s="162" t="s">
        <v>6415</v>
      </c>
      <c r="F1767" s="161" t="s">
        <v>1558</v>
      </c>
      <c r="G1767" s="161" t="s">
        <v>8</v>
      </c>
      <c r="H1767" s="161" t="s">
        <v>1561</v>
      </c>
      <c r="I1767" s="12"/>
      <c r="J1767" s="13">
        <v>803752</v>
      </c>
      <c r="K1767" s="2">
        <v>0</v>
      </c>
    </row>
    <row r="1768" spans="1:11" ht="15" customHeight="1" x14ac:dyDescent="0.35">
      <c r="A1768" s="160">
        <v>1317245</v>
      </c>
      <c r="B1768" s="161" t="s">
        <v>315</v>
      </c>
      <c r="C1768" s="160">
        <v>152420</v>
      </c>
      <c r="D1768" s="161" t="s">
        <v>1943</v>
      </c>
      <c r="E1768" s="162" t="s">
        <v>6415</v>
      </c>
      <c r="F1768" s="161" t="s">
        <v>1558</v>
      </c>
      <c r="G1768" s="161" t="s">
        <v>8</v>
      </c>
      <c r="H1768" s="161" t="s">
        <v>1561</v>
      </c>
      <c r="I1768" s="12"/>
      <c r="J1768" s="13">
        <v>803774</v>
      </c>
      <c r="K1768" s="2">
        <v>0</v>
      </c>
    </row>
    <row r="1769" spans="1:11" ht="15" customHeight="1" x14ac:dyDescent="0.35">
      <c r="A1769" s="160">
        <v>1317701</v>
      </c>
      <c r="B1769" s="161" t="s">
        <v>4173</v>
      </c>
      <c r="C1769" s="160">
        <v>152420</v>
      </c>
      <c r="D1769" s="161" t="s">
        <v>1943</v>
      </c>
      <c r="E1769" s="162" t="s">
        <v>6415</v>
      </c>
      <c r="F1769" s="161" t="s">
        <v>1558</v>
      </c>
      <c r="G1769" s="161" t="s">
        <v>8</v>
      </c>
      <c r="H1769" s="161" t="s">
        <v>1561</v>
      </c>
      <c r="I1769" s="12"/>
      <c r="J1769" s="13">
        <v>803803</v>
      </c>
      <c r="K1769" s="2">
        <v>0</v>
      </c>
    </row>
    <row r="1770" spans="1:11" ht="15" customHeight="1" x14ac:dyDescent="0.35">
      <c r="A1770" s="160">
        <v>1317272</v>
      </c>
      <c r="B1770" s="161" t="s">
        <v>4166</v>
      </c>
      <c r="C1770" s="160">
        <v>152420</v>
      </c>
      <c r="D1770" s="161" t="s">
        <v>1943</v>
      </c>
      <c r="E1770" s="162" t="s">
        <v>6415</v>
      </c>
      <c r="F1770" s="161" t="s">
        <v>1558</v>
      </c>
      <c r="G1770" s="161" t="s">
        <v>8</v>
      </c>
      <c r="H1770" s="161" t="s">
        <v>1561</v>
      </c>
      <c r="I1770" s="12"/>
      <c r="J1770" s="13">
        <v>803812</v>
      </c>
      <c r="K1770" s="2">
        <v>0</v>
      </c>
    </row>
    <row r="1771" spans="1:11" ht="15" customHeight="1" x14ac:dyDescent="0.35">
      <c r="A1771" s="160">
        <v>1317907</v>
      </c>
      <c r="B1771" s="161" t="s">
        <v>4174</v>
      </c>
      <c r="C1771" s="160">
        <v>152420</v>
      </c>
      <c r="D1771" s="161" t="s">
        <v>1943</v>
      </c>
      <c r="E1771" s="162" t="s">
        <v>6415</v>
      </c>
      <c r="F1771" s="161" t="s">
        <v>1558</v>
      </c>
      <c r="G1771" s="161" t="s">
        <v>8</v>
      </c>
      <c r="H1771" s="161" t="s">
        <v>1561</v>
      </c>
      <c r="I1771" s="12"/>
      <c r="J1771" s="13">
        <v>803834</v>
      </c>
      <c r="K1771" s="2">
        <v>0</v>
      </c>
    </row>
    <row r="1772" spans="1:11" ht="15" customHeight="1" x14ac:dyDescent="0.35">
      <c r="A1772" s="160">
        <v>1317341</v>
      </c>
      <c r="B1772" s="161" t="s">
        <v>316</v>
      </c>
      <c r="C1772" s="160">
        <v>152420</v>
      </c>
      <c r="D1772" s="161" t="s">
        <v>1943</v>
      </c>
      <c r="E1772" s="162" t="s">
        <v>6415</v>
      </c>
      <c r="F1772" s="161" t="s">
        <v>1558</v>
      </c>
      <c r="G1772" s="161" t="s">
        <v>8</v>
      </c>
      <c r="H1772" s="161" t="s">
        <v>1561</v>
      </c>
      <c r="I1772" s="12"/>
      <c r="J1772" s="13">
        <v>803840</v>
      </c>
      <c r="K1772" s="2">
        <v>0</v>
      </c>
    </row>
    <row r="1773" spans="1:11" ht="15" customHeight="1" x14ac:dyDescent="0.35">
      <c r="A1773" s="160">
        <v>1317748</v>
      </c>
      <c r="B1773" s="161" t="s">
        <v>4176</v>
      </c>
      <c r="C1773" s="160">
        <v>152432</v>
      </c>
      <c r="D1773" s="161" t="s">
        <v>260</v>
      </c>
      <c r="E1773" s="162" t="s">
        <v>6415</v>
      </c>
      <c r="F1773" s="161" t="s">
        <v>1558</v>
      </c>
      <c r="G1773" s="161" t="s">
        <v>8</v>
      </c>
      <c r="H1773" s="161" t="s">
        <v>1561</v>
      </c>
      <c r="I1773" s="12"/>
      <c r="J1773" s="13">
        <v>804119</v>
      </c>
      <c r="K1773" s="2">
        <v>0</v>
      </c>
    </row>
    <row r="1774" spans="1:11" ht="15" customHeight="1" x14ac:dyDescent="0.35">
      <c r="A1774" s="160">
        <v>1317884</v>
      </c>
      <c r="B1774" s="161" t="s">
        <v>4177</v>
      </c>
      <c r="C1774" s="160">
        <v>152432</v>
      </c>
      <c r="D1774" s="161" t="s">
        <v>260</v>
      </c>
      <c r="E1774" s="162" t="s">
        <v>6415</v>
      </c>
      <c r="F1774" s="161" t="s">
        <v>1558</v>
      </c>
      <c r="G1774" s="161" t="s">
        <v>8</v>
      </c>
      <c r="H1774" s="161" t="s">
        <v>1561</v>
      </c>
      <c r="I1774" s="12"/>
      <c r="J1774" s="13">
        <v>804138</v>
      </c>
      <c r="K1774" s="2">
        <v>0</v>
      </c>
    </row>
    <row r="1775" spans="1:11" ht="15" customHeight="1" x14ac:dyDescent="0.35">
      <c r="A1775" s="160">
        <v>1317689</v>
      </c>
      <c r="B1775" s="161" t="s">
        <v>261</v>
      </c>
      <c r="C1775" s="160">
        <v>152432</v>
      </c>
      <c r="D1775" s="161" t="s">
        <v>260</v>
      </c>
      <c r="E1775" s="162" t="s">
        <v>6415</v>
      </c>
      <c r="F1775" s="161" t="s">
        <v>1558</v>
      </c>
      <c r="G1775" s="161" t="s">
        <v>8</v>
      </c>
      <c r="H1775" s="161" t="s">
        <v>1561</v>
      </c>
      <c r="I1775" s="12"/>
      <c r="J1775" s="13">
        <v>804147</v>
      </c>
      <c r="K1775" s="2">
        <v>0</v>
      </c>
    </row>
    <row r="1776" spans="1:11" ht="15" customHeight="1" x14ac:dyDescent="0.35">
      <c r="A1776" s="160">
        <v>1317003</v>
      </c>
      <c r="B1776" s="161" t="s">
        <v>4175</v>
      </c>
      <c r="C1776" s="160">
        <v>152432</v>
      </c>
      <c r="D1776" s="161" t="s">
        <v>260</v>
      </c>
      <c r="E1776" s="162" t="s">
        <v>6415</v>
      </c>
      <c r="F1776" s="161" t="s">
        <v>1558</v>
      </c>
      <c r="G1776" s="161" t="s">
        <v>8</v>
      </c>
      <c r="H1776" s="161" t="s">
        <v>1561</v>
      </c>
      <c r="I1776" s="12"/>
      <c r="J1776" s="13">
        <v>804153</v>
      </c>
      <c r="K1776" s="2">
        <v>0</v>
      </c>
    </row>
    <row r="1777" spans="1:11" ht="15" customHeight="1" x14ac:dyDescent="0.35">
      <c r="A1777" s="160">
        <v>1317758</v>
      </c>
      <c r="B1777" s="161" t="s">
        <v>4181</v>
      </c>
      <c r="C1777" s="160">
        <v>152444</v>
      </c>
      <c r="D1777" s="161" t="s">
        <v>1938</v>
      </c>
      <c r="E1777" s="162" t="s">
        <v>6415</v>
      </c>
      <c r="F1777" s="161" t="s">
        <v>1558</v>
      </c>
      <c r="G1777" s="161" t="s">
        <v>8</v>
      </c>
      <c r="H1777" s="161" t="s">
        <v>1561</v>
      </c>
      <c r="I1777" s="12"/>
      <c r="J1777" s="13">
        <v>804157</v>
      </c>
      <c r="K1777" s="2">
        <v>0</v>
      </c>
    </row>
    <row r="1778" spans="1:11" ht="15" customHeight="1" x14ac:dyDescent="0.35">
      <c r="A1778" s="160">
        <v>1317084</v>
      </c>
      <c r="B1778" s="161" t="s">
        <v>4179</v>
      </c>
      <c r="C1778" s="160">
        <v>152444</v>
      </c>
      <c r="D1778" s="161" t="s">
        <v>1938</v>
      </c>
      <c r="E1778" s="162" t="s">
        <v>6415</v>
      </c>
      <c r="F1778" s="161" t="s">
        <v>1558</v>
      </c>
      <c r="G1778" s="161" t="s">
        <v>8</v>
      </c>
      <c r="H1778" s="161" t="s">
        <v>1561</v>
      </c>
      <c r="I1778" s="12"/>
      <c r="J1778" s="13">
        <v>804159</v>
      </c>
      <c r="K1778" s="2">
        <v>0</v>
      </c>
    </row>
    <row r="1779" spans="1:11" ht="15" customHeight="1" x14ac:dyDescent="0.35">
      <c r="A1779" s="160">
        <v>1317134</v>
      </c>
      <c r="B1779" s="161" t="s">
        <v>4180</v>
      </c>
      <c r="C1779" s="160">
        <v>152444</v>
      </c>
      <c r="D1779" s="161" t="s">
        <v>1938</v>
      </c>
      <c r="E1779" s="162" t="s">
        <v>6415</v>
      </c>
      <c r="F1779" s="161" t="s">
        <v>1558</v>
      </c>
      <c r="G1779" s="161" t="s">
        <v>8</v>
      </c>
      <c r="H1779" s="161" t="s">
        <v>1561</v>
      </c>
      <c r="I1779" s="12"/>
      <c r="J1779" s="13">
        <v>804160</v>
      </c>
      <c r="K1779" s="2">
        <v>0</v>
      </c>
    </row>
    <row r="1780" spans="1:11" ht="15" customHeight="1" x14ac:dyDescent="0.35">
      <c r="A1780" s="160">
        <v>1317573</v>
      </c>
      <c r="B1780" s="161" t="s">
        <v>217</v>
      </c>
      <c r="C1780" s="160">
        <v>152444</v>
      </c>
      <c r="D1780" s="161" t="s">
        <v>1938</v>
      </c>
      <c r="E1780" s="162" t="s">
        <v>6415</v>
      </c>
      <c r="F1780" s="161" t="s">
        <v>1558</v>
      </c>
      <c r="G1780" s="161" t="s">
        <v>8</v>
      </c>
      <c r="H1780" s="161" t="s">
        <v>1561</v>
      </c>
      <c r="I1780" s="12"/>
      <c r="J1780" s="13">
        <v>804166</v>
      </c>
      <c r="K1780" s="2">
        <v>0</v>
      </c>
    </row>
    <row r="1781" spans="1:11" ht="15" customHeight="1" x14ac:dyDescent="0.35">
      <c r="A1781" s="160">
        <v>1317983</v>
      </c>
      <c r="B1781" s="161" t="s">
        <v>4182</v>
      </c>
      <c r="C1781" s="160">
        <v>152444</v>
      </c>
      <c r="D1781" s="161" t="s">
        <v>1938</v>
      </c>
      <c r="E1781" s="162" t="s">
        <v>6415</v>
      </c>
      <c r="F1781" s="161" t="s">
        <v>1558</v>
      </c>
      <c r="G1781" s="161" t="s">
        <v>8</v>
      </c>
      <c r="H1781" s="161" t="s">
        <v>1561</v>
      </c>
      <c r="I1781" s="12"/>
      <c r="J1781" s="13">
        <v>804169</v>
      </c>
      <c r="K1781" s="2">
        <v>0</v>
      </c>
    </row>
    <row r="1782" spans="1:11" ht="15" customHeight="1" x14ac:dyDescent="0.35">
      <c r="A1782" s="160">
        <v>1317001</v>
      </c>
      <c r="B1782" s="161" t="s">
        <v>4178</v>
      </c>
      <c r="C1782" s="160">
        <v>152444</v>
      </c>
      <c r="D1782" s="161" t="s">
        <v>1938</v>
      </c>
      <c r="E1782" s="162" t="s">
        <v>6415</v>
      </c>
      <c r="F1782" s="161" t="s">
        <v>1558</v>
      </c>
      <c r="G1782" s="161" t="s">
        <v>8</v>
      </c>
      <c r="H1782" s="161" t="s">
        <v>1561</v>
      </c>
      <c r="I1782" s="12"/>
      <c r="J1782" s="13">
        <v>804170</v>
      </c>
      <c r="K1782" s="2">
        <v>0</v>
      </c>
    </row>
    <row r="1783" spans="1:11" ht="15" customHeight="1" x14ac:dyDescent="0.35">
      <c r="A1783" s="160">
        <v>1317671</v>
      </c>
      <c r="B1783" s="161" t="s">
        <v>218</v>
      </c>
      <c r="C1783" s="160">
        <v>152444</v>
      </c>
      <c r="D1783" s="161" t="s">
        <v>1938</v>
      </c>
      <c r="E1783" s="162" t="s">
        <v>6415</v>
      </c>
      <c r="F1783" s="161" t="s">
        <v>1558</v>
      </c>
      <c r="G1783" s="161" t="s">
        <v>8</v>
      </c>
      <c r="H1783" s="161" t="s">
        <v>1561</v>
      </c>
      <c r="I1783" s="12"/>
      <c r="J1783" s="13">
        <v>804181</v>
      </c>
      <c r="K1783" s="2">
        <v>0</v>
      </c>
    </row>
    <row r="1784" spans="1:11" ht="15" customHeight="1" x14ac:dyDescent="0.35">
      <c r="A1784" s="160">
        <v>1317327</v>
      </c>
      <c r="B1784" s="161" t="s">
        <v>4186</v>
      </c>
      <c r="C1784" s="160">
        <v>152456</v>
      </c>
      <c r="D1784" s="161" t="s">
        <v>250</v>
      </c>
      <c r="E1784" s="162" t="s">
        <v>6415</v>
      </c>
      <c r="F1784" s="161" t="s">
        <v>1558</v>
      </c>
      <c r="G1784" s="161" t="s">
        <v>8</v>
      </c>
      <c r="H1784" s="161" t="s">
        <v>1561</v>
      </c>
      <c r="I1784" s="12"/>
      <c r="J1784" s="13">
        <v>804182</v>
      </c>
      <c r="K1784" s="2">
        <v>0</v>
      </c>
    </row>
    <row r="1785" spans="1:11" ht="15" customHeight="1" x14ac:dyDescent="0.35">
      <c r="A1785" s="160">
        <v>1317111</v>
      </c>
      <c r="B1785" s="161" t="s">
        <v>4183</v>
      </c>
      <c r="C1785" s="160">
        <v>152456</v>
      </c>
      <c r="D1785" s="161" t="s">
        <v>250</v>
      </c>
      <c r="E1785" s="162" t="s">
        <v>6415</v>
      </c>
      <c r="F1785" s="161" t="s">
        <v>1558</v>
      </c>
      <c r="G1785" s="161" t="s">
        <v>8</v>
      </c>
      <c r="H1785" s="161" t="s">
        <v>1561</v>
      </c>
      <c r="I1785" s="12"/>
      <c r="J1785" s="13">
        <v>804184</v>
      </c>
      <c r="K1785" s="2">
        <v>0</v>
      </c>
    </row>
    <row r="1786" spans="1:11" ht="15" customHeight="1" x14ac:dyDescent="0.35">
      <c r="A1786" s="160">
        <v>1317720</v>
      </c>
      <c r="B1786" s="161" t="s">
        <v>4190</v>
      </c>
      <c r="C1786" s="160">
        <v>152456</v>
      </c>
      <c r="D1786" s="161" t="s">
        <v>250</v>
      </c>
      <c r="E1786" s="162" t="s">
        <v>6415</v>
      </c>
      <c r="F1786" s="161" t="s">
        <v>1558</v>
      </c>
      <c r="G1786" s="161" t="s">
        <v>8</v>
      </c>
      <c r="H1786" s="161" t="s">
        <v>1561</v>
      </c>
      <c r="I1786" s="12"/>
      <c r="J1786" s="13">
        <v>804185</v>
      </c>
      <c r="K1786" s="2">
        <v>0</v>
      </c>
    </row>
    <row r="1787" spans="1:11" ht="15" customHeight="1" x14ac:dyDescent="0.35">
      <c r="A1787" s="160">
        <v>1317691</v>
      </c>
      <c r="B1787" s="161" t="s">
        <v>4189</v>
      </c>
      <c r="C1787" s="160">
        <v>152456</v>
      </c>
      <c r="D1787" s="161" t="s">
        <v>250</v>
      </c>
      <c r="E1787" s="162" t="s">
        <v>6415</v>
      </c>
      <c r="F1787" s="161" t="s">
        <v>1558</v>
      </c>
      <c r="G1787" s="161" t="s">
        <v>8</v>
      </c>
      <c r="H1787" s="161" t="s">
        <v>1561</v>
      </c>
      <c r="I1787" s="12"/>
      <c r="J1787" s="13">
        <v>804186</v>
      </c>
      <c r="K1787" s="2">
        <v>0</v>
      </c>
    </row>
    <row r="1788" spans="1:11" ht="15" customHeight="1" x14ac:dyDescent="0.35">
      <c r="A1788" s="160">
        <v>1317210</v>
      </c>
      <c r="B1788" s="161" t="s">
        <v>4184</v>
      </c>
      <c r="C1788" s="160">
        <v>152456</v>
      </c>
      <c r="D1788" s="161" t="s">
        <v>250</v>
      </c>
      <c r="E1788" s="162" t="s">
        <v>6415</v>
      </c>
      <c r="F1788" s="161" t="s">
        <v>1558</v>
      </c>
      <c r="G1788" s="161" t="s">
        <v>8</v>
      </c>
      <c r="H1788" s="161" t="s">
        <v>1561</v>
      </c>
      <c r="I1788" s="12"/>
      <c r="J1788" s="13">
        <v>804188</v>
      </c>
      <c r="K1788" s="2">
        <v>0</v>
      </c>
    </row>
    <row r="1789" spans="1:11" ht="15" customHeight="1" x14ac:dyDescent="0.35">
      <c r="A1789" s="160">
        <v>1317487</v>
      </c>
      <c r="B1789" s="161" t="s">
        <v>4187</v>
      </c>
      <c r="C1789" s="160">
        <v>152456</v>
      </c>
      <c r="D1789" s="161" t="s">
        <v>250</v>
      </c>
      <c r="E1789" s="162" t="s">
        <v>6415</v>
      </c>
      <c r="F1789" s="161" t="s">
        <v>1558</v>
      </c>
      <c r="G1789" s="161" t="s">
        <v>8</v>
      </c>
      <c r="H1789" s="161" t="s">
        <v>1561</v>
      </c>
      <c r="I1789" s="12"/>
      <c r="J1789" s="13">
        <v>804194</v>
      </c>
      <c r="K1789" s="2">
        <v>0</v>
      </c>
    </row>
    <row r="1790" spans="1:11" ht="15" customHeight="1" x14ac:dyDescent="0.35">
      <c r="A1790" s="160">
        <v>1317256</v>
      </c>
      <c r="B1790" s="161" t="s">
        <v>251</v>
      </c>
      <c r="C1790" s="160">
        <v>152456</v>
      </c>
      <c r="D1790" s="161" t="s">
        <v>250</v>
      </c>
      <c r="E1790" s="162" t="s">
        <v>6415</v>
      </c>
      <c r="F1790" s="161" t="s">
        <v>1558</v>
      </c>
      <c r="G1790" s="161" t="s">
        <v>8</v>
      </c>
      <c r="H1790" s="161" t="s">
        <v>1561</v>
      </c>
      <c r="I1790" s="12"/>
      <c r="J1790" s="13">
        <v>804204</v>
      </c>
      <c r="K1790" s="2">
        <v>0</v>
      </c>
    </row>
    <row r="1791" spans="1:11" ht="15" customHeight="1" x14ac:dyDescent="0.35">
      <c r="A1791" s="160">
        <v>1317931</v>
      </c>
      <c r="B1791" s="161" t="s">
        <v>4191</v>
      </c>
      <c r="C1791" s="160">
        <v>152456</v>
      </c>
      <c r="D1791" s="161" t="s">
        <v>250</v>
      </c>
      <c r="E1791" s="162" t="s">
        <v>6415</v>
      </c>
      <c r="F1791" s="161" t="s">
        <v>1558</v>
      </c>
      <c r="G1791" s="161" t="s">
        <v>8</v>
      </c>
      <c r="H1791" s="161" t="s">
        <v>1561</v>
      </c>
      <c r="I1791" s="12"/>
      <c r="J1791" s="13">
        <v>804207</v>
      </c>
      <c r="K1791" s="2">
        <v>0</v>
      </c>
    </row>
    <row r="1792" spans="1:11" ht="15" customHeight="1" x14ac:dyDescent="0.35">
      <c r="A1792" s="160">
        <v>1317560</v>
      </c>
      <c r="B1792" s="161" t="s">
        <v>4188</v>
      </c>
      <c r="C1792" s="160">
        <v>152456</v>
      </c>
      <c r="D1792" s="161" t="s">
        <v>250</v>
      </c>
      <c r="E1792" s="162" t="s">
        <v>6415</v>
      </c>
      <c r="F1792" s="161" t="s">
        <v>1558</v>
      </c>
      <c r="G1792" s="161" t="s">
        <v>8</v>
      </c>
      <c r="H1792" s="161" t="s">
        <v>1561</v>
      </c>
      <c r="I1792" s="12"/>
      <c r="J1792" s="13">
        <v>804244</v>
      </c>
      <c r="K1792" s="2">
        <v>0</v>
      </c>
    </row>
    <row r="1793" spans="1:11" ht="15" customHeight="1" x14ac:dyDescent="0.35">
      <c r="A1793" s="160">
        <v>1317230</v>
      </c>
      <c r="B1793" s="161" t="s">
        <v>4185</v>
      </c>
      <c r="C1793" s="160">
        <v>152456</v>
      </c>
      <c r="D1793" s="161" t="s">
        <v>250</v>
      </c>
      <c r="E1793" s="162" t="s">
        <v>6415</v>
      </c>
      <c r="F1793" s="161" t="s">
        <v>1558</v>
      </c>
      <c r="G1793" s="161" t="s">
        <v>8</v>
      </c>
      <c r="H1793" s="161" t="s">
        <v>1561</v>
      </c>
      <c r="I1793" s="12"/>
      <c r="J1793" s="13">
        <v>804247</v>
      </c>
      <c r="K1793" s="2">
        <v>0</v>
      </c>
    </row>
    <row r="1794" spans="1:11" ht="15" customHeight="1" x14ac:dyDescent="0.35">
      <c r="A1794" s="160">
        <v>1317167</v>
      </c>
      <c r="B1794" s="161" t="s">
        <v>4193</v>
      </c>
      <c r="C1794" s="160">
        <v>152468</v>
      </c>
      <c r="D1794" s="161" t="s">
        <v>240</v>
      </c>
      <c r="E1794" s="162" t="s">
        <v>6415</v>
      </c>
      <c r="F1794" s="161" t="s">
        <v>1558</v>
      </c>
      <c r="G1794" s="161" t="s">
        <v>8</v>
      </c>
      <c r="H1794" s="161" t="s">
        <v>1561</v>
      </c>
      <c r="I1794" s="12"/>
      <c r="J1794" s="13">
        <v>804253</v>
      </c>
      <c r="K1794" s="2">
        <v>0</v>
      </c>
    </row>
    <row r="1795" spans="1:11" ht="15" customHeight="1" x14ac:dyDescent="0.35">
      <c r="A1795" s="160">
        <v>1317744</v>
      </c>
      <c r="B1795" s="161" t="s">
        <v>4195</v>
      </c>
      <c r="C1795" s="160">
        <v>152468</v>
      </c>
      <c r="D1795" s="161" t="s">
        <v>240</v>
      </c>
      <c r="E1795" s="162" t="s">
        <v>6415</v>
      </c>
      <c r="F1795" s="161" t="s">
        <v>1558</v>
      </c>
      <c r="G1795" s="161" t="s">
        <v>8</v>
      </c>
      <c r="H1795" s="161" t="s">
        <v>1561</v>
      </c>
      <c r="I1795" s="12"/>
      <c r="J1795" s="13">
        <v>804264</v>
      </c>
      <c r="K1795" s="2">
        <v>0</v>
      </c>
    </row>
    <row r="1796" spans="1:11" ht="15" customHeight="1" x14ac:dyDescent="0.35">
      <c r="A1796" s="160">
        <v>1317399</v>
      </c>
      <c r="B1796" s="161" t="s">
        <v>4194</v>
      </c>
      <c r="C1796" s="160">
        <v>152468</v>
      </c>
      <c r="D1796" s="161" t="s">
        <v>240</v>
      </c>
      <c r="E1796" s="162" t="s">
        <v>6415</v>
      </c>
      <c r="F1796" s="161" t="s">
        <v>1558</v>
      </c>
      <c r="G1796" s="161" t="s">
        <v>8</v>
      </c>
      <c r="H1796" s="161" t="s">
        <v>1561</v>
      </c>
      <c r="I1796" s="12"/>
      <c r="J1796" s="13">
        <v>804273</v>
      </c>
      <c r="K1796" s="2">
        <v>0</v>
      </c>
    </row>
    <row r="1797" spans="1:11" ht="15" customHeight="1" x14ac:dyDescent="0.35">
      <c r="A1797" s="160">
        <v>1317834</v>
      </c>
      <c r="B1797" s="161" t="s">
        <v>4197</v>
      </c>
      <c r="C1797" s="160">
        <v>152468</v>
      </c>
      <c r="D1797" s="161" t="s">
        <v>240</v>
      </c>
      <c r="E1797" s="162" t="s">
        <v>6415</v>
      </c>
      <c r="F1797" s="161" t="s">
        <v>1558</v>
      </c>
      <c r="G1797" s="161" t="s">
        <v>8</v>
      </c>
      <c r="H1797" s="161" t="s">
        <v>1561</v>
      </c>
      <c r="I1797" s="12"/>
      <c r="J1797" s="13">
        <v>804576</v>
      </c>
      <c r="K1797" s="2">
        <v>0</v>
      </c>
    </row>
    <row r="1798" spans="1:11" ht="15" customHeight="1" x14ac:dyDescent="0.35">
      <c r="A1798" s="160">
        <v>1317813</v>
      </c>
      <c r="B1798" s="161" t="s">
        <v>4196</v>
      </c>
      <c r="C1798" s="160">
        <v>152468</v>
      </c>
      <c r="D1798" s="161" t="s">
        <v>240</v>
      </c>
      <c r="E1798" s="162" t="s">
        <v>6415</v>
      </c>
      <c r="F1798" s="161" t="s">
        <v>1558</v>
      </c>
      <c r="G1798" s="161" t="s">
        <v>8</v>
      </c>
      <c r="H1798" s="161" t="s">
        <v>1561</v>
      </c>
      <c r="I1798" s="12"/>
      <c r="J1798" s="13">
        <v>804954</v>
      </c>
      <c r="K1798" s="2">
        <v>0</v>
      </c>
    </row>
    <row r="1799" spans="1:11" ht="15" customHeight="1" x14ac:dyDescent="0.35">
      <c r="A1799" s="160">
        <v>1317074</v>
      </c>
      <c r="B1799" s="161" t="s">
        <v>4192</v>
      </c>
      <c r="C1799" s="160">
        <v>152468</v>
      </c>
      <c r="D1799" s="161" t="s">
        <v>240</v>
      </c>
      <c r="E1799" s="162" t="s">
        <v>6415</v>
      </c>
      <c r="F1799" s="161" t="s">
        <v>1558</v>
      </c>
      <c r="G1799" s="161" t="s">
        <v>8</v>
      </c>
      <c r="H1799" s="161" t="s">
        <v>1561</v>
      </c>
      <c r="I1799" s="12"/>
      <c r="J1799" s="13">
        <v>805980</v>
      </c>
      <c r="K1799" s="2">
        <v>0</v>
      </c>
    </row>
    <row r="1800" spans="1:11" ht="15" customHeight="1" x14ac:dyDescent="0.35">
      <c r="A1800" s="160">
        <v>1317553</v>
      </c>
      <c r="B1800" s="161" t="s">
        <v>242</v>
      </c>
      <c r="C1800" s="160">
        <v>152468</v>
      </c>
      <c r="D1800" s="161" t="s">
        <v>240</v>
      </c>
      <c r="E1800" s="162" t="s">
        <v>6415</v>
      </c>
      <c r="F1800" s="161" t="s">
        <v>1558</v>
      </c>
      <c r="G1800" s="161" t="s">
        <v>8</v>
      </c>
      <c r="H1800" s="161" t="s">
        <v>1561</v>
      </c>
      <c r="I1800" s="12"/>
      <c r="J1800" s="13">
        <v>805987</v>
      </c>
      <c r="K1800" s="2">
        <v>0</v>
      </c>
    </row>
    <row r="1801" spans="1:11" ht="15" customHeight="1" x14ac:dyDescent="0.35">
      <c r="A1801" s="160">
        <v>1317570</v>
      </c>
      <c r="B1801" s="161" t="s">
        <v>241</v>
      </c>
      <c r="C1801" s="160">
        <v>152468</v>
      </c>
      <c r="D1801" s="161" t="s">
        <v>240</v>
      </c>
      <c r="E1801" s="162" t="s">
        <v>6415</v>
      </c>
      <c r="F1801" s="161" t="s">
        <v>1558</v>
      </c>
      <c r="G1801" s="161" t="s">
        <v>8</v>
      </c>
      <c r="H1801" s="161" t="s">
        <v>1561</v>
      </c>
      <c r="I1801" s="12"/>
      <c r="J1801" s="13">
        <v>805995</v>
      </c>
      <c r="K1801" s="2">
        <v>0</v>
      </c>
    </row>
    <row r="1802" spans="1:11" ht="15" customHeight="1" x14ac:dyDescent="0.35">
      <c r="A1802" s="160">
        <v>1317263</v>
      </c>
      <c r="B1802" s="161" t="s">
        <v>4198</v>
      </c>
      <c r="C1802" s="160">
        <v>152470</v>
      </c>
      <c r="D1802" s="161" t="s">
        <v>1946</v>
      </c>
      <c r="E1802" s="162" t="s">
        <v>6415</v>
      </c>
      <c r="F1802" s="161" t="s">
        <v>1558</v>
      </c>
      <c r="G1802" s="161" t="s">
        <v>8</v>
      </c>
      <c r="H1802" s="161" t="s">
        <v>1561</v>
      </c>
      <c r="I1802" s="12"/>
      <c r="J1802" s="13">
        <v>806000</v>
      </c>
      <c r="K1802" s="2">
        <v>0</v>
      </c>
    </row>
    <row r="1803" spans="1:11" ht="15" customHeight="1" x14ac:dyDescent="0.35">
      <c r="A1803" s="160">
        <v>1317982</v>
      </c>
      <c r="B1803" s="161" t="s">
        <v>4200</v>
      </c>
      <c r="C1803" s="160">
        <v>152470</v>
      </c>
      <c r="D1803" s="161" t="s">
        <v>1946</v>
      </c>
      <c r="E1803" s="162" t="s">
        <v>6415</v>
      </c>
      <c r="F1803" s="161" t="s">
        <v>1558</v>
      </c>
      <c r="G1803" s="161" t="s">
        <v>8</v>
      </c>
      <c r="H1803" s="161" t="s">
        <v>1561</v>
      </c>
      <c r="I1803" s="12"/>
      <c r="J1803" s="13">
        <v>806171</v>
      </c>
      <c r="K1803" s="2">
        <v>0</v>
      </c>
    </row>
    <row r="1804" spans="1:11" ht="15" customHeight="1" x14ac:dyDescent="0.35">
      <c r="A1804" s="160">
        <v>1317408</v>
      </c>
      <c r="B1804" s="161" t="s">
        <v>4199</v>
      </c>
      <c r="C1804" s="160">
        <v>152470</v>
      </c>
      <c r="D1804" s="161" t="s">
        <v>1946</v>
      </c>
      <c r="E1804" s="162" t="s">
        <v>6415</v>
      </c>
      <c r="F1804" s="161" t="s">
        <v>1558</v>
      </c>
      <c r="G1804" s="161" t="s">
        <v>8</v>
      </c>
      <c r="H1804" s="161" t="s">
        <v>1561</v>
      </c>
      <c r="I1804" s="12"/>
      <c r="J1804" s="13">
        <v>806178</v>
      </c>
      <c r="K1804" s="2">
        <v>0</v>
      </c>
    </row>
    <row r="1805" spans="1:11" ht="15" customHeight="1" x14ac:dyDescent="0.35">
      <c r="A1805" s="160">
        <v>1317742</v>
      </c>
      <c r="B1805" s="161" t="s">
        <v>296</v>
      </c>
      <c r="C1805" s="160">
        <v>152470</v>
      </c>
      <c r="D1805" s="161" t="s">
        <v>1946</v>
      </c>
      <c r="E1805" s="162" t="s">
        <v>6415</v>
      </c>
      <c r="F1805" s="161" t="s">
        <v>1558</v>
      </c>
      <c r="G1805" s="161" t="s">
        <v>8</v>
      </c>
      <c r="H1805" s="161" t="s">
        <v>1561</v>
      </c>
      <c r="I1805" s="12"/>
      <c r="J1805" s="13">
        <v>806183</v>
      </c>
      <c r="K1805" s="2">
        <v>0</v>
      </c>
    </row>
    <row r="1806" spans="1:11" ht="15" customHeight="1" x14ac:dyDescent="0.35">
      <c r="A1806" s="160">
        <v>1317182</v>
      </c>
      <c r="B1806" s="161" t="s">
        <v>4202</v>
      </c>
      <c r="C1806" s="160">
        <v>152481</v>
      </c>
      <c r="D1806" s="161" t="s">
        <v>1941</v>
      </c>
      <c r="E1806" s="162" t="s">
        <v>6415</v>
      </c>
      <c r="F1806" s="161" t="s">
        <v>1558</v>
      </c>
      <c r="G1806" s="161" t="s">
        <v>8</v>
      </c>
      <c r="H1806" s="161" t="s">
        <v>1561</v>
      </c>
      <c r="I1806" s="12"/>
      <c r="J1806" s="13">
        <v>806186</v>
      </c>
      <c r="K1806" s="2">
        <v>0</v>
      </c>
    </row>
    <row r="1807" spans="1:11" ht="15" customHeight="1" x14ac:dyDescent="0.35">
      <c r="A1807" s="160">
        <v>1317768</v>
      </c>
      <c r="B1807" s="161" t="s">
        <v>4209</v>
      </c>
      <c r="C1807" s="160">
        <v>152481</v>
      </c>
      <c r="D1807" s="161" t="s">
        <v>1941</v>
      </c>
      <c r="E1807" s="162" t="s">
        <v>6415</v>
      </c>
      <c r="F1807" s="161" t="s">
        <v>1558</v>
      </c>
      <c r="G1807" s="161" t="s">
        <v>8</v>
      </c>
      <c r="H1807" s="161" t="s">
        <v>1561</v>
      </c>
      <c r="I1807" s="12"/>
      <c r="J1807" s="13">
        <v>806187</v>
      </c>
      <c r="K1807" s="2">
        <v>0</v>
      </c>
    </row>
    <row r="1808" spans="1:11" ht="15" customHeight="1" x14ac:dyDescent="0.35">
      <c r="A1808" s="160">
        <v>1317642</v>
      </c>
      <c r="B1808" s="161" t="s">
        <v>4206</v>
      </c>
      <c r="C1808" s="160">
        <v>152481</v>
      </c>
      <c r="D1808" s="161" t="s">
        <v>1941</v>
      </c>
      <c r="E1808" s="162" t="s">
        <v>6415</v>
      </c>
      <c r="F1808" s="161" t="s">
        <v>1558</v>
      </c>
      <c r="G1808" s="161" t="s">
        <v>8</v>
      </c>
      <c r="H1808" s="161" t="s">
        <v>1561</v>
      </c>
      <c r="I1808" s="12"/>
      <c r="J1808" s="13">
        <v>806193</v>
      </c>
      <c r="K1808" s="2">
        <v>0</v>
      </c>
    </row>
    <row r="1809" spans="1:11" ht="15" customHeight="1" x14ac:dyDescent="0.35">
      <c r="A1809" s="160">
        <v>1317297</v>
      </c>
      <c r="B1809" s="161" t="s">
        <v>4203</v>
      </c>
      <c r="C1809" s="160">
        <v>152481</v>
      </c>
      <c r="D1809" s="161" t="s">
        <v>1941</v>
      </c>
      <c r="E1809" s="162" t="s">
        <v>6415</v>
      </c>
      <c r="F1809" s="161" t="s">
        <v>1558</v>
      </c>
      <c r="G1809" s="161" t="s">
        <v>8</v>
      </c>
      <c r="H1809" s="161" t="s">
        <v>1561</v>
      </c>
      <c r="I1809" s="12"/>
      <c r="J1809" s="13">
        <v>806194</v>
      </c>
      <c r="K1809" s="2">
        <v>0</v>
      </c>
    </row>
    <row r="1810" spans="1:11" ht="15" customHeight="1" x14ac:dyDescent="0.35">
      <c r="A1810" s="160">
        <v>1317383</v>
      </c>
      <c r="B1810" s="161" t="s">
        <v>4204</v>
      </c>
      <c r="C1810" s="160">
        <v>152481</v>
      </c>
      <c r="D1810" s="161" t="s">
        <v>1941</v>
      </c>
      <c r="E1810" s="162" t="s">
        <v>6415</v>
      </c>
      <c r="F1810" s="161" t="s">
        <v>1558</v>
      </c>
      <c r="G1810" s="161" t="s">
        <v>8</v>
      </c>
      <c r="H1810" s="161" t="s">
        <v>1561</v>
      </c>
      <c r="I1810" s="12"/>
      <c r="J1810" s="13">
        <v>806195</v>
      </c>
      <c r="K1810" s="2">
        <v>0</v>
      </c>
    </row>
    <row r="1811" spans="1:11" ht="15" customHeight="1" x14ac:dyDescent="0.35">
      <c r="A1811" s="160">
        <v>1317016</v>
      </c>
      <c r="B1811" s="161" t="s">
        <v>4201</v>
      </c>
      <c r="C1811" s="160">
        <v>152481</v>
      </c>
      <c r="D1811" s="161" t="s">
        <v>1941</v>
      </c>
      <c r="E1811" s="162" t="s">
        <v>6415</v>
      </c>
      <c r="F1811" s="161" t="s">
        <v>1558</v>
      </c>
      <c r="G1811" s="161" t="s">
        <v>8</v>
      </c>
      <c r="H1811" s="161" t="s">
        <v>1561</v>
      </c>
      <c r="I1811" s="12"/>
      <c r="J1811" s="13">
        <v>806196</v>
      </c>
      <c r="K1811" s="2">
        <v>0</v>
      </c>
    </row>
    <row r="1812" spans="1:11" ht="15" customHeight="1" x14ac:dyDescent="0.35">
      <c r="A1812" s="160">
        <v>1317467</v>
      </c>
      <c r="B1812" s="161" t="s">
        <v>4205</v>
      </c>
      <c r="C1812" s="160">
        <v>152481</v>
      </c>
      <c r="D1812" s="161" t="s">
        <v>1941</v>
      </c>
      <c r="E1812" s="162" t="s">
        <v>6415</v>
      </c>
      <c r="F1812" s="161" t="s">
        <v>1558</v>
      </c>
      <c r="G1812" s="161" t="s">
        <v>8</v>
      </c>
      <c r="H1812" s="161" t="s">
        <v>1561</v>
      </c>
      <c r="I1812" s="12"/>
      <c r="J1812" s="13">
        <v>806198</v>
      </c>
      <c r="K1812" s="2">
        <v>0</v>
      </c>
    </row>
    <row r="1813" spans="1:11" ht="15" customHeight="1" x14ac:dyDescent="0.35">
      <c r="A1813" s="160">
        <v>1317751</v>
      </c>
      <c r="B1813" s="161" t="s">
        <v>4208</v>
      </c>
      <c r="C1813" s="160">
        <v>152481</v>
      </c>
      <c r="D1813" s="161" t="s">
        <v>1941</v>
      </c>
      <c r="E1813" s="162" t="s">
        <v>6415</v>
      </c>
      <c r="F1813" s="161" t="s">
        <v>1558</v>
      </c>
      <c r="G1813" s="161" t="s">
        <v>8</v>
      </c>
      <c r="H1813" s="161" t="s">
        <v>1561</v>
      </c>
      <c r="I1813" s="12"/>
      <c r="J1813" s="13">
        <v>806200</v>
      </c>
      <c r="K1813" s="2">
        <v>0</v>
      </c>
    </row>
    <row r="1814" spans="1:11" ht="15" customHeight="1" x14ac:dyDescent="0.35">
      <c r="A1814" s="160">
        <v>1317562</v>
      </c>
      <c r="B1814" s="161" t="s">
        <v>239</v>
      </c>
      <c r="C1814" s="160">
        <v>152481</v>
      </c>
      <c r="D1814" s="161" t="s">
        <v>1941</v>
      </c>
      <c r="E1814" s="162" t="s">
        <v>6415</v>
      </c>
      <c r="F1814" s="161" t="s">
        <v>1558</v>
      </c>
      <c r="G1814" s="161" t="s">
        <v>8</v>
      </c>
      <c r="H1814" s="161" t="s">
        <v>1561</v>
      </c>
      <c r="I1814" s="12"/>
      <c r="J1814" s="13">
        <v>806202</v>
      </c>
      <c r="K1814" s="2">
        <v>0</v>
      </c>
    </row>
    <row r="1815" spans="1:11" ht="15" customHeight="1" x14ac:dyDescent="0.35">
      <c r="A1815" s="160">
        <v>1317694</v>
      </c>
      <c r="B1815" s="161" t="s">
        <v>4207</v>
      </c>
      <c r="C1815" s="160">
        <v>152481</v>
      </c>
      <c r="D1815" s="161" t="s">
        <v>1941</v>
      </c>
      <c r="E1815" s="162" t="s">
        <v>6415</v>
      </c>
      <c r="F1815" s="161" t="s">
        <v>1558</v>
      </c>
      <c r="G1815" s="161" t="s">
        <v>8</v>
      </c>
      <c r="H1815" s="161" t="s">
        <v>1561</v>
      </c>
      <c r="I1815" s="12"/>
      <c r="J1815" s="13">
        <v>806206</v>
      </c>
      <c r="K1815" s="2">
        <v>0</v>
      </c>
    </row>
    <row r="1816" spans="1:11" ht="15" customHeight="1" x14ac:dyDescent="0.35">
      <c r="A1816" s="160">
        <v>1317775</v>
      </c>
      <c r="B1816" s="161" t="s">
        <v>4212</v>
      </c>
      <c r="C1816" s="160">
        <v>152493</v>
      </c>
      <c r="D1816" s="161" t="s">
        <v>1942</v>
      </c>
      <c r="E1816" s="162" t="s">
        <v>6415</v>
      </c>
      <c r="F1816" s="161" t="s">
        <v>1558</v>
      </c>
      <c r="G1816" s="161" t="s">
        <v>8</v>
      </c>
      <c r="H1816" s="161" t="s">
        <v>1561</v>
      </c>
      <c r="I1816" s="12"/>
      <c r="J1816" s="13">
        <v>806207</v>
      </c>
      <c r="K1816" s="2">
        <v>0</v>
      </c>
    </row>
    <row r="1817" spans="1:11" ht="15" customHeight="1" x14ac:dyDescent="0.35">
      <c r="A1817" s="160">
        <v>1317044</v>
      </c>
      <c r="B1817" s="161" t="s">
        <v>4210</v>
      </c>
      <c r="C1817" s="160">
        <v>152493</v>
      </c>
      <c r="D1817" s="161" t="s">
        <v>1942</v>
      </c>
      <c r="E1817" s="162" t="s">
        <v>6415</v>
      </c>
      <c r="F1817" s="161" t="s">
        <v>1558</v>
      </c>
      <c r="G1817" s="161" t="s">
        <v>8</v>
      </c>
      <c r="H1817" s="161" t="s">
        <v>1561</v>
      </c>
      <c r="I1817" s="12"/>
      <c r="J1817" s="13">
        <v>806210</v>
      </c>
      <c r="K1817" s="2">
        <v>0</v>
      </c>
    </row>
    <row r="1818" spans="1:11" ht="15" customHeight="1" x14ac:dyDescent="0.35">
      <c r="A1818" s="160">
        <v>1317564</v>
      </c>
      <c r="B1818" s="161" t="s">
        <v>284</v>
      </c>
      <c r="C1818" s="160">
        <v>152493</v>
      </c>
      <c r="D1818" s="161" t="s">
        <v>1942</v>
      </c>
      <c r="E1818" s="162" t="s">
        <v>6415</v>
      </c>
      <c r="F1818" s="161" t="s">
        <v>1558</v>
      </c>
      <c r="G1818" s="161" t="s">
        <v>8</v>
      </c>
      <c r="H1818" s="161" t="s">
        <v>1561</v>
      </c>
      <c r="I1818" s="12"/>
      <c r="J1818" s="13">
        <v>806213</v>
      </c>
      <c r="K1818" s="2">
        <v>0</v>
      </c>
    </row>
    <row r="1819" spans="1:11" ht="15" customHeight="1" x14ac:dyDescent="0.35">
      <c r="A1819" s="160">
        <v>1317299</v>
      </c>
      <c r="B1819" s="161" t="s">
        <v>4211</v>
      </c>
      <c r="C1819" s="160">
        <v>152493</v>
      </c>
      <c r="D1819" s="161" t="s">
        <v>1942</v>
      </c>
      <c r="E1819" s="162" t="s">
        <v>6415</v>
      </c>
      <c r="F1819" s="161" t="s">
        <v>1558</v>
      </c>
      <c r="G1819" s="161" t="s">
        <v>8</v>
      </c>
      <c r="H1819" s="161" t="s">
        <v>1561</v>
      </c>
      <c r="I1819" s="12"/>
      <c r="J1819" s="13">
        <v>806282</v>
      </c>
      <c r="K1819" s="2">
        <v>0</v>
      </c>
    </row>
    <row r="1820" spans="1:11" ht="15" customHeight="1" x14ac:dyDescent="0.35">
      <c r="A1820" s="160">
        <v>1317811</v>
      </c>
      <c r="B1820" s="161" t="s">
        <v>227</v>
      </c>
      <c r="C1820" s="160">
        <v>152500</v>
      </c>
      <c r="D1820" s="161" t="s">
        <v>1939</v>
      </c>
      <c r="E1820" s="162" t="s">
        <v>6415</v>
      </c>
      <c r="F1820" s="161" t="s">
        <v>1558</v>
      </c>
      <c r="G1820" s="161" t="s">
        <v>8</v>
      </c>
      <c r="H1820" s="161" t="s">
        <v>1561</v>
      </c>
      <c r="I1820" s="12"/>
      <c r="J1820" s="13">
        <v>806359</v>
      </c>
      <c r="K1820" s="2">
        <v>0</v>
      </c>
    </row>
    <row r="1821" spans="1:11" ht="15" customHeight="1" x14ac:dyDescent="0.35">
      <c r="A1821" s="160">
        <v>1317311</v>
      </c>
      <c r="B1821" s="161" t="s">
        <v>4217</v>
      </c>
      <c r="C1821" s="160">
        <v>152500</v>
      </c>
      <c r="D1821" s="161" t="s">
        <v>1939</v>
      </c>
      <c r="E1821" s="162" t="s">
        <v>6415</v>
      </c>
      <c r="F1821" s="161" t="s">
        <v>1558</v>
      </c>
      <c r="G1821" s="161" t="s">
        <v>8</v>
      </c>
      <c r="H1821" s="161" t="s">
        <v>1561</v>
      </c>
      <c r="I1821" s="12"/>
      <c r="J1821" s="13">
        <v>806360</v>
      </c>
      <c r="K1821" s="2">
        <v>0</v>
      </c>
    </row>
    <row r="1822" spans="1:11" ht="15" customHeight="1" x14ac:dyDescent="0.35">
      <c r="A1822" s="160">
        <v>1317154</v>
      </c>
      <c r="B1822" s="161" t="s">
        <v>4214</v>
      </c>
      <c r="C1822" s="160">
        <v>152500</v>
      </c>
      <c r="D1822" s="161" t="s">
        <v>1939</v>
      </c>
      <c r="E1822" s="162" t="s">
        <v>6415</v>
      </c>
      <c r="F1822" s="161" t="s">
        <v>1558</v>
      </c>
      <c r="G1822" s="161" t="s">
        <v>8</v>
      </c>
      <c r="H1822" s="161" t="s">
        <v>1561</v>
      </c>
      <c r="I1822" s="12"/>
      <c r="J1822" s="13">
        <v>806362</v>
      </c>
      <c r="K1822" s="2">
        <v>0</v>
      </c>
    </row>
    <row r="1823" spans="1:11" ht="15" customHeight="1" x14ac:dyDescent="0.35">
      <c r="A1823" s="160">
        <v>1317037</v>
      </c>
      <c r="B1823" s="161" t="s">
        <v>4213</v>
      </c>
      <c r="C1823" s="160">
        <v>152500</v>
      </c>
      <c r="D1823" s="161" t="s">
        <v>1939</v>
      </c>
      <c r="E1823" s="162" t="s">
        <v>6415</v>
      </c>
      <c r="F1823" s="161" t="s">
        <v>1558</v>
      </c>
      <c r="G1823" s="161" t="s">
        <v>8</v>
      </c>
      <c r="H1823" s="161" t="s">
        <v>1561</v>
      </c>
      <c r="I1823" s="12"/>
      <c r="J1823" s="13">
        <v>806363</v>
      </c>
      <c r="K1823" s="2">
        <v>0</v>
      </c>
    </row>
    <row r="1824" spans="1:11" ht="15" customHeight="1" x14ac:dyDescent="0.35">
      <c r="A1824" s="160">
        <v>1317254</v>
      </c>
      <c r="B1824" s="161" t="s">
        <v>4216</v>
      </c>
      <c r="C1824" s="160">
        <v>152500</v>
      </c>
      <c r="D1824" s="161" t="s">
        <v>1939</v>
      </c>
      <c r="E1824" s="162" t="s">
        <v>6415</v>
      </c>
      <c r="F1824" s="161" t="s">
        <v>1558</v>
      </c>
      <c r="G1824" s="161" t="s">
        <v>8</v>
      </c>
      <c r="H1824" s="161" t="s">
        <v>1561</v>
      </c>
      <c r="I1824" s="12"/>
      <c r="J1824" s="13">
        <v>806366</v>
      </c>
      <c r="K1824" s="2">
        <v>0</v>
      </c>
    </row>
    <row r="1825" spans="1:11" ht="15" customHeight="1" x14ac:dyDescent="0.35">
      <c r="A1825" s="160">
        <v>1317334</v>
      </c>
      <c r="B1825" s="161" t="s">
        <v>4218</v>
      </c>
      <c r="C1825" s="160">
        <v>152500</v>
      </c>
      <c r="D1825" s="161" t="s">
        <v>1939</v>
      </c>
      <c r="E1825" s="162" t="s">
        <v>6415</v>
      </c>
      <c r="F1825" s="161" t="s">
        <v>1558</v>
      </c>
      <c r="G1825" s="161" t="s">
        <v>8</v>
      </c>
      <c r="H1825" s="161" t="s">
        <v>1561</v>
      </c>
      <c r="I1825" s="12"/>
      <c r="J1825" s="13">
        <v>806367</v>
      </c>
      <c r="K1825" s="2">
        <v>0</v>
      </c>
    </row>
    <row r="1826" spans="1:11" ht="15" customHeight="1" x14ac:dyDescent="0.35">
      <c r="A1826" s="160">
        <v>1317964</v>
      </c>
      <c r="B1826" s="161" t="s">
        <v>4219</v>
      </c>
      <c r="C1826" s="160">
        <v>152500</v>
      </c>
      <c r="D1826" s="161" t="s">
        <v>1939</v>
      </c>
      <c r="E1826" s="162" t="s">
        <v>6415</v>
      </c>
      <c r="F1826" s="161" t="s">
        <v>1558</v>
      </c>
      <c r="G1826" s="161" t="s">
        <v>8</v>
      </c>
      <c r="H1826" s="161" t="s">
        <v>1561</v>
      </c>
      <c r="I1826" s="12"/>
      <c r="J1826" s="13">
        <v>806368</v>
      </c>
      <c r="K1826" s="2">
        <v>0</v>
      </c>
    </row>
    <row r="1827" spans="1:11" ht="15" customHeight="1" x14ac:dyDescent="0.35">
      <c r="A1827" s="160">
        <v>1317195</v>
      </c>
      <c r="B1827" s="161" t="s">
        <v>4215</v>
      </c>
      <c r="C1827" s="160">
        <v>152500</v>
      </c>
      <c r="D1827" s="161" t="s">
        <v>1939</v>
      </c>
      <c r="E1827" s="162" t="s">
        <v>6415</v>
      </c>
      <c r="F1827" s="161" t="s">
        <v>1558</v>
      </c>
      <c r="G1827" s="161" t="s">
        <v>8</v>
      </c>
      <c r="H1827" s="161" t="s">
        <v>1561</v>
      </c>
      <c r="I1827" s="12"/>
      <c r="J1827" s="13">
        <v>806369</v>
      </c>
      <c r="K1827" s="2">
        <v>0</v>
      </c>
    </row>
    <row r="1828" spans="1:11" ht="15" customHeight="1" x14ac:dyDescent="0.35">
      <c r="A1828" s="160">
        <v>1317852</v>
      </c>
      <c r="B1828" s="161" t="s">
        <v>4223</v>
      </c>
      <c r="C1828" s="160">
        <v>152511</v>
      </c>
      <c r="D1828" s="161" t="s">
        <v>302</v>
      </c>
      <c r="E1828" s="162" t="s">
        <v>6415</v>
      </c>
      <c r="F1828" s="161" t="s">
        <v>1558</v>
      </c>
      <c r="G1828" s="161" t="s">
        <v>8</v>
      </c>
      <c r="H1828" s="161" t="s">
        <v>1561</v>
      </c>
      <c r="I1828" s="12"/>
      <c r="J1828" s="13">
        <v>806370</v>
      </c>
      <c r="K1828" s="2">
        <v>0</v>
      </c>
    </row>
    <row r="1829" spans="1:11" ht="15" customHeight="1" x14ac:dyDescent="0.35">
      <c r="A1829" s="160">
        <v>1317714</v>
      </c>
      <c r="B1829" s="161" t="s">
        <v>4222</v>
      </c>
      <c r="C1829" s="160">
        <v>152511</v>
      </c>
      <c r="D1829" s="161" t="s">
        <v>302</v>
      </c>
      <c r="E1829" s="162" t="s">
        <v>6415</v>
      </c>
      <c r="F1829" s="161" t="s">
        <v>1558</v>
      </c>
      <c r="G1829" s="161" t="s">
        <v>8</v>
      </c>
      <c r="H1829" s="161" t="s">
        <v>1561</v>
      </c>
      <c r="I1829" s="12"/>
      <c r="J1829" s="13">
        <v>806375</v>
      </c>
      <c r="K1829" s="2">
        <v>0</v>
      </c>
    </row>
    <row r="1830" spans="1:11" ht="15" customHeight="1" x14ac:dyDescent="0.35">
      <c r="A1830" s="160">
        <v>1317338</v>
      </c>
      <c r="B1830" s="161" t="s">
        <v>4221</v>
      </c>
      <c r="C1830" s="160">
        <v>152511</v>
      </c>
      <c r="D1830" s="161" t="s">
        <v>302</v>
      </c>
      <c r="E1830" s="162" t="s">
        <v>6415</v>
      </c>
      <c r="F1830" s="161" t="s">
        <v>1558</v>
      </c>
      <c r="G1830" s="161" t="s">
        <v>8</v>
      </c>
      <c r="H1830" s="161" t="s">
        <v>1561</v>
      </c>
      <c r="I1830" s="12"/>
      <c r="J1830" s="13">
        <v>806377</v>
      </c>
      <c r="K1830" s="2">
        <v>0</v>
      </c>
    </row>
    <row r="1831" spans="1:11" ht="15" customHeight="1" x14ac:dyDescent="0.35">
      <c r="A1831" s="160">
        <v>1317094</v>
      </c>
      <c r="B1831" s="161" t="s">
        <v>4220</v>
      </c>
      <c r="C1831" s="160">
        <v>152511</v>
      </c>
      <c r="D1831" s="161" t="s">
        <v>302</v>
      </c>
      <c r="E1831" s="162" t="s">
        <v>6415</v>
      </c>
      <c r="F1831" s="161" t="s">
        <v>1558</v>
      </c>
      <c r="G1831" s="161" t="s">
        <v>8</v>
      </c>
      <c r="H1831" s="161" t="s">
        <v>1561</v>
      </c>
      <c r="I1831" s="12"/>
      <c r="J1831" s="13">
        <v>806378</v>
      </c>
      <c r="K1831" s="2">
        <v>0</v>
      </c>
    </row>
    <row r="1832" spans="1:11" ht="15" customHeight="1" x14ac:dyDescent="0.35">
      <c r="A1832" s="160">
        <v>1317578</v>
      </c>
      <c r="B1832" s="161" t="s">
        <v>2849</v>
      </c>
      <c r="C1832" s="160">
        <v>152511</v>
      </c>
      <c r="D1832" s="161" t="s">
        <v>302</v>
      </c>
      <c r="E1832" s="162" t="s">
        <v>6415</v>
      </c>
      <c r="F1832" s="161" t="s">
        <v>1558</v>
      </c>
      <c r="G1832" s="161" t="s">
        <v>8</v>
      </c>
      <c r="H1832" s="161" t="s">
        <v>1561</v>
      </c>
      <c r="I1832" s="12"/>
      <c r="J1832" s="13">
        <v>806379</v>
      </c>
      <c r="K1832" s="2">
        <v>0</v>
      </c>
    </row>
    <row r="1833" spans="1:11" ht="15" customHeight="1" x14ac:dyDescent="0.35">
      <c r="A1833" s="160">
        <v>1317697</v>
      </c>
      <c r="B1833" s="161" t="s">
        <v>303</v>
      </c>
      <c r="C1833" s="160">
        <v>152511</v>
      </c>
      <c r="D1833" s="161" t="s">
        <v>302</v>
      </c>
      <c r="E1833" s="162" t="s">
        <v>6415</v>
      </c>
      <c r="F1833" s="161" t="s">
        <v>1558</v>
      </c>
      <c r="G1833" s="161" t="s">
        <v>8</v>
      </c>
      <c r="H1833" s="161" t="s">
        <v>1561</v>
      </c>
      <c r="I1833" s="12"/>
      <c r="J1833" s="13">
        <v>806381</v>
      </c>
      <c r="K1833" s="2">
        <v>0</v>
      </c>
    </row>
    <row r="1834" spans="1:11" ht="15" customHeight="1" x14ac:dyDescent="0.35">
      <c r="A1834" s="160">
        <v>1311617</v>
      </c>
      <c r="B1834" s="161" t="s">
        <v>4229</v>
      </c>
      <c r="C1834" s="160">
        <v>152535</v>
      </c>
      <c r="D1834" s="161" t="s">
        <v>428</v>
      </c>
      <c r="E1834" s="162" t="s">
        <v>6415</v>
      </c>
      <c r="F1834" s="161" t="s">
        <v>1558</v>
      </c>
      <c r="G1834" s="161" t="s">
        <v>370</v>
      </c>
      <c r="H1834" s="161" t="s">
        <v>1561</v>
      </c>
      <c r="I1834" s="12"/>
      <c r="J1834" s="13">
        <v>806387</v>
      </c>
      <c r="K1834" s="2">
        <v>0</v>
      </c>
    </row>
    <row r="1835" spans="1:11" ht="15" customHeight="1" x14ac:dyDescent="0.35">
      <c r="A1835" s="160">
        <v>1311859</v>
      </c>
      <c r="B1835" s="161" t="s">
        <v>4230</v>
      </c>
      <c r="C1835" s="160">
        <v>152535</v>
      </c>
      <c r="D1835" s="161" t="s">
        <v>428</v>
      </c>
      <c r="E1835" s="162" t="s">
        <v>6415</v>
      </c>
      <c r="F1835" s="161" t="s">
        <v>1558</v>
      </c>
      <c r="G1835" s="161" t="s">
        <v>370</v>
      </c>
      <c r="H1835" s="161" t="s">
        <v>1561</v>
      </c>
      <c r="I1835" s="12"/>
      <c r="J1835" s="13">
        <v>806390</v>
      </c>
      <c r="K1835" s="2">
        <v>0</v>
      </c>
    </row>
    <row r="1836" spans="1:11" ht="15" customHeight="1" x14ac:dyDescent="0.35">
      <c r="A1836" s="160">
        <v>1311006</v>
      </c>
      <c r="B1836" s="161" t="s">
        <v>4224</v>
      </c>
      <c r="C1836" s="160">
        <v>152535</v>
      </c>
      <c r="D1836" s="161" t="s">
        <v>428</v>
      </c>
      <c r="E1836" s="162" t="s">
        <v>6415</v>
      </c>
      <c r="F1836" s="161" t="s">
        <v>1558</v>
      </c>
      <c r="G1836" s="161" t="s">
        <v>370</v>
      </c>
      <c r="H1836" s="161" t="s">
        <v>1561</v>
      </c>
      <c r="I1836" s="12"/>
      <c r="J1836" s="13">
        <v>806399</v>
      </c>
      <c r="K1836" s="2">
        <v>0</v>
      </c>
    </row>
    <row r="1837" spans="1:11" ht="15" customHeight="1" x14ac:dyDescent="0.35">
      <c r="A1837" s="160">
        <v>1311018</v>
      </c>
      <c r="B1837" s="161" t="s">
        <v>4226</v>
      </c>
      <c r="C1837" s="160">
        <v>152535</v>
      </c>
      <c r="D1837" s="161" t="s">
        <v>428</v>
      </c>
      <c r="E1837" s="162" t="s">
        <v>6415</v>
      </c>
      <c r="F1837" s="161" t="s">
        <v>1558</v>
      </c>
      <c r="G1837" s="161" t="s">
        <v>370</v>
      </c>
      <c r="H1837" s="161" t="s">
        <v>1561</v>
      </c>
      <c r="I1837" s="12"/>
      <c r="J1837" s="13">
        <v>806459</v>
      </c>
      <c r="K1837" s="2">
        <v>0</v>
      </c>
    </row>
    <row r="1838" spans="1:11" ht="15" customHeight="1" x14ac:dyDescent="0.35">
      <c r="A1838" s="160">
        <v>1311007</v>
      </c>
      <c r="B1838" s="161" t="s">
        <v>4225</v>
      </c>
      <c r="C1838" s="160">
        <v>152535</v>
      </c>
      <c r="D1838" s="161" t="s">
        <v>428</v>
      </c>
      <c r="E1838" s="162" t="s">
        <v>6415</v>
      </c>
      <c r="F1838" s="161" t="s">
        <v>1558</v>
      </c>
      <c r="G1838" s="161" t="s">
        <v>370</v>
      </c>
      <c r="H1838" s="161" t="s">
        <v>1561</v>
      </c>
      <c r="I1838" s="12"/>
      <c r="J1838" s="13">
        <v>806460</v>
      </c>
      <c r="K1838" s="2">
        <v>0</v>
      </c>
    </row>
    <row r="1839" spans="1:11" ht="15" customHeight="1" x14ac:dyDescent="0.35">
      <c r="A1839" s="160">
        <v>1311228</v>
      </c>
      <c r="B1839" s="161" t="s">
        <v>4228</v>
      </c>
      <c r="C1839" s="160">
        <v>152535</v>
      </c>
      <c r="D1839" s="161" t="s">
        <v>428</v>
      </c>
      <c r="E1839" s="162" t="s">
        <v>6415</v>
      </c>
      <c r="F1839" s="161" t="s">
        <v>1558</v>
      </c>
      <c r="G1839" s="161" t="s">
        <v>370</v>
      </c>
      <c r="H1839" s="161" t="s">
        <v>1561</v>
      </c>
      <c r="I1839" s="12"/>
      <c r="J1839" s="13">
        <v>806475</v>
      </c>
      <c r="K1839" s="2">
        <v>0</v>
      </c>
    </row>
    <row r="1840" spans="1:11" ht="15" customHeight="1" x14ac:dyDescent="0.35">
      <c r="A1840" s="160">
        <v>1311754</v>
      </c>
      <c r="B1840" s="161" t="s">
        <v>429</v>
      </c>
      <c r="C1840" s="160">
        <v>152535</v>
      </c>
      <c r="D1840" s="161" t="s">
        <v>428</v>
      </c>
      <c r="E1840" s="162" t="s">
        <v>6415</v>
      </c>
      <c r="F1840" s="161" t="s">
        <v>1558</v>
      </c>
      <c r="G1840" s="161" t="s">
        <v>370</v>
      </c>
      <c r="H1840" s="161" t="s">
        <v>1561</v>
      </c>
      <c r="I1840" s="12"/>
      <c r="J1840" s="13">
        <v>806476</v>
      </c>
      <c r="K1840" s="2">
        <v>0</v>
      </c>
    </row>
    <row r="1841" spans="1:11" ht="15" customHeight="1" x14ac:dyDescent="0.35">
      <c r="A1841" s="160">
        <v>1311131</v>
      </c>
      <c r="B1841" s="161" t="s">
        <v>4227</v>
      </c>
      <c r="C1841" s="160">
        <v>152535</v>
      </c>
      <c r="D1841" s="161" t="s">
        <v>428</v>
      </c>
      <c r="E1841" s="162" t="s">
        <v>6415</v>
      </c>
      <c r="F1841" s="161" t="s">
        <v>1558</v>
      </c>
      <c r="G1841" s="161" t="s">
        <v>370</v>
      </c>
      <c r="H1841" s="161" t="s">
        <v>1561</v>
      </c>
      <c r="I1841" s="12"/>
      <c r="J1841" s="13">
        <v>806477</v>
      </c>
      <c r="K1841" s="2">
        <v>0</v>
      </c>
    </row>
    <row r="1842" spans="1:11" ht="15" customHeight="1" x14ac:dyDescent="0.35">
      <c r="A1842" s="160">
        <v>1311524</v>
      </c>
      <c r="B1842" s="161" t="s">
        <v>427</v>
      </c>
      <c r="C1842" s="160">
        <v>152547</v>
      </c>
      <c r="D1842" s="161" t="s">
        <v>1811</v>
      </c>
      <c r="E1842" s="162" t="s">
        <v>6415</v>
      </c>
      <c r="F1842" s="161" t="s">
        <v>1558</v>
      </c>
      <c r="G1842" s="161" t="s">
        <v>370</v>
      </c>
      <c r="H1842" s="161" t="s">
        <v>1561</v>
      </c>
      <c r="I1842" s="12"/>
      <c r="J1842" s="13">
        <v>806486</v>
      </c>
      <c r="K1842" s="2">
        <v>0</v>
      </c>
    </row>
    <row r="1843" spans="1:11" ht="15" customHeight="1" x14ac:dyDescent="0.35">
      <c r="A1843" s="160">
        <v>1311004</v>
      </c>
      <c r="B1843" s="161" t="s">
        <v>4231</v>
      </c>
      <c r="C1843" s="160">
        <v>152547</v>
      </c>
      <c r="D1843" s="161" t="s">
        <v>1811</v>
      </c>
      <c r="E1843" s="162" t="s">
        <v>6415</v>
      </c>
      <c r="F1843" s="161" t="s">
        <v>1558</v>
      </c>
      <c r="G1843" s="161" t="s">
        <v>370</v>
      </c>
      <c r="H1843" s="161" t="s">
        <v>1561</v>
      </c>
      <c r="I1843" s="12"/>
      <c r="J1843" s="13">
        <v>806495</v>
      </c>
      <c r="K1843" s="2">
        <v>0</v>
      </c>
    </row>
    <row r="1844" spans="1:11" ht="15" customHeight="1" x14ac:dyDescent="0.35">
      <c r="A1844" s="160">
        <v>1311960</v>
      </c>
      <c r="B1844" s="161" t="s">
        <v>4237</v>
      </c>
      <c r="C1844" s="160">
        <v>152547</v>
      </c>
      <c r="D1844" s="161" t="s">
        <v>1811</v>
      </c>
      <c r="E1844" s="162" t="s">
        <v>6415</v>
      </c>
      <c r="F1844" s="161" t="s">
        <v>1558</v>
      </c>
      <c r="G1844" s="161" t="s">
        <v>370</v>
      </c>
      <c r="H1844" s="161" t="s">
        <v>1561</v>
      </c>
      <c r="I1844" s="12"/>
      <c r="J1844" s="13">
        <v>806500</v>
      </c>
      <c r="K1844" s="2">
        <v>0</v>
      </c>
    </row>
    <row r="1845" spans="1:11" ht="15" customHeight="1" x14ac:dyDescent="0.35">
      <c r="A1845" s="160">
        <v>1311707</v>
      </c>
      <c r="B1845" s="161" t="s">
        <v>4234</v>
      </c>
      <c r="C1845" s="160">
        <v>152547</v>
      </c>
      <c r="D1845" s="161" t="s">
        <v>1811</v>
      </c>
      <c r="E1845" s="162" t="s">
        <v>6415</v>
      </c>
      <c r="F1845" s="161" t="s">
        <v>1558</v>
      </c>
      <c r="G1845" s="161" t="s">
        <v>370</v>
      </c>
      <c r="H1845" s="161" t="s">
        <v>1561</v>
      </c>
      <c r="I1845" s="12"/>
      <c r="J1845" s="13">
        <v>806501</v>
      </c>
      <c r="K1845" s="2">
        <v>0</v>
      </c>
    </row>
    <row r="1846" spans="1:11" ht="15" customHeight="1" x14ac:dyDescent="0.35">
      <c r="A1846" s="160">
        <v>1311012</v>
      </c>
      <c r="B1846" s="161" t="s">
        <v>4232</v>
      </c>
      <c r="C1846" s="160">
        <v>152547</v>
      </c>
      <c r="D1846" s="161" t="s">
        <v>1811</v>
      </c>
      <c r="E1846" s="162" t="s">
        <v>6415</v>
      </c>
      <c r="F1846" s="161" t="s">
        <v>1558</v>
      </c>
      <c r="G1846" s="161" t="s">
        <v>370</v>
      </c>
      <c r="H1846" s="161" t="s">
        <v>1561</v>
      </c>
      <c r="I1846" s="12"/>
      <c r="J1846" s="13">
        <v>806504</v>
      </c>
      <c r="K1846" s="2">
        <v>0</v>
      </c>
    </row>
    <row r="1847" spans="1:11" ht="15" customHeight="1" x14ac:dyDescent="0.35">
      <c r="A1847" s="160">
        <v>1311685</v>
      </c>
      <c r="B1847" s="161" t="s">
        <v>4233</v>
      </c>
      <c r="C1847" s="160">
        <v>152547</v>
      </c>
      <c r="D1847" s="161" t="s">
        <v>1811</v>
      </c>
      <c r="E1847" s="162" t="s">
        <v>6415</v>
      </c>
      <c r="F1847" s="161" t="s">
        <v>1558</v>
      </c>
      <c r="G1847" s="161" t="s">
        <v>370</v>
      </c>
      <c r="H1847" s="161" t="s">
        <v>1561</v>
      </c>
      <c r="I1847" s="12"/>
      <c r="J1847" s="13">
        <v>806505</v>
      </c>
      <c r="K1847" s="2">
        <v>0</v>
      </c>
    </row>
    <row r="1848" spans="1:11" ht="15" customHeight="1" x14ac:dyDescent="0.35">
      <c r="A1848" s="160">
        <v>1311867</v>
      </c>
      <c r="B1848" s="161" t="s">
        <v>4236</v>
      </c>
      <c r="C1848" s="160">
        <v>152547</v>
      </c>
      <c r="D1848" s="161" t="s">
        <v>1811</v>
      </c>
      <c r="E1848" s="162" t="s">
        <v>6415</v>
      </c>
      <c r="F1848" s="161" t="s">
        <v>1558</v>
      </c>
      <c r="G1848" s="161" t="s">
        <v>370</v>
      </c>
      <c r="H1848" s="161" t="s">
        <v>1561</v>
      </c>
      <c r="I1848" s="12"/>
      <c r="J1848" s="13">
        <v>806507</v>
      </c>
      <c r="K1848" s="2">
        <v>0</v>
      </c>
    </row>
    <row r="1849" spans="1:11" ht="15" customHeight="1" x14ac:dyDescent="0.35">
      <c r="A1849" s="160">
        <v>1311717</v>
      </c>
      <c r="B1849" s="161" t="s">
        <v>4235</v>
      </c>
      <c r="C1849" s="160">
        <v>152547</v>
      </c>
      <c r="D1849" s="161" t="s">
        <v>1811</v>
      </c>
      <c r="E1849" s="162" t="s">
        <v>6415</v>
      </c>
      <c r="F1849" s="161" t="s">
        <v>1558</v>
      </c>
      <c r="G1849" s="161" t="s">
        <v>370</v>
      </c>
      <c r="H1849" s="161" t="s">
        <v>1561</v>
      </c>
      <c r="I1849" s="12"/>
      <c r="J1849" s="13">
        <v>806512</v>
      </c>
      <c r="K1849" s="2">
        <v>0</v>
      </c>
    </row>
    <row r="1850" spans="1:11" ht="15" customHeight="1" x14ac:dyDescent="0.35">
      <c r="A1850" s="160">
        <v>1311168</v>
      </c>
      <c r="B1850" s="161" t="s">
        <v>4240</v>
      </c>
      <c r="C1850" s="160">
        <v>152559</v>
      </c>
      <c r="D1850" s="161" t="s">
        <v>432</v>
      </c>
      <c r="E1850" s="162" t="s">
        <v>6415</v>
      </c>
      <c r="F1850" s="161" t="s">
        <v>1558</v>
      </c>
      <c r="G1850" s="161" t="s">
        <v>370</v>
      </c>
      <c r="H1850" s="161" t="s">
        <v>1561</v>
      </c>
      <c r="I1850" s="12"/>
      <c r="J1850" s="13">
        <v>806514</v>
      </c>
      <c r="K1850" s="2">
        <v>0</v>
      </c>
    </row>
    <row r="1851" spans="1:11" ht="15" customHeight="1" x14ac:dyDescent="0.35">
      <c r="A1851" s="160">
        <v>1311360</v>
      </c>
      <c r="B1851" s="161" t="s">
        <v>4241</v>
      </c>
      <c r="C1851" s="160">
        <v>152559</v>
      </c>
      <c r="D1851" s="161" t="s">
        <v>432</v>
      </c>
      <c r="E1851" s="162" t="s">
        <v>6415</v>
      </c>
      <c r="F1851" s="161" t="s">
        <v>1558</v>
      </c>
      <c r="G1851" s="161" t="s">
        <v>370</v>
      </c>
      <c r="H1851" s="161" t="s">
        <v>1561</v>
      </c>
      <c r="I1851" s="12"/>
      <c r="J1851" s="13">
        <v>806515</v>
      </c>
      <c r="K1851" s="2">
        <v>0</v>
      </c>
    </row>
    <row r="1852" spans="1:11" ht="15" customHeight="1" x14ac:dyDescent="0.35">
      <c r="A1852" s="160">
        <v>1311638</v>
      </c>
      <c r="B1852" s="161" t="s">
        <v>4243</v>
      </c>
      <c r="C1852" s="160">
        <v>152559</v>
      </c>
      <c r="D1852" s="161" t="s">
        <v>432</v>
      </c>
      <c r="E1852" s="162" t="s">
        <v>6415</v>
      </c>
      <c r="F1852" s="161" t="s">
        <v>1558</v>
      </c>
      <c r="G1852" s="161" t="s">
        <v>370</v>
      </c>
      <c r="H1852" s="161" t="s">
        <v>1561</v>
      </c>
      <c r="I1852" s="12"/>
      <c r="J1852" s="13">
        <v>806522</v>
      </c>
      <c r="K1852" s="2">
        <v>0</v>
      </c>
    </row>
    <row r="1853" spans="1:11" ht="15" customHeight="1" x14ac:dyDescent="0.35">
      <c r="A1853" s="160">
        <v>1311369</v>
      </c>
      <c r="B1853" s="161" t="s">
        <v>4242</v>
      </c>
      <c r="C1853" s="160">
        <v>152559</v>
      </c>
      <c r="D1853" s="161" t="s">
        <v>432</v>
      </c>
      <c r="E1853" s="162" t="s">
        <v>6415</v>
      </c>
      <c r="F1853" s="161" t="s">
        <v>1558</v>
      </c>
      <c r="G1853" s="161" t="s">
        <v>370</v>
      </c>
      <c r="H1853" s="161" t="s">
        <v>1561</v>
      </c>
      <c r="I1853" s="12"/>
      <c r="J1853" s="13">
        <v>806526</v>
      </c>
      <c r="K1853" s="2">
        <v>0</v>
      </c>
    </row>
    <row r="1854" spans="1:11" ht="15" customHeight="1" x14ac:dyDescent="0.35">
      <c r="A1854" s="160">
        <v>1311978</v>
      </c>
      <c r="B1854" s="161" t="s">
        <v>4245</v>
      </c>
      <c r="C1854" s="160">
        <v>152559</v>
      </c>
      <c r="D1854" s="161" t="s">
        <v>432</v>
      </c>
      <c r="E1854" s="162" t="s">
        <v>6415</v>
      </c>
      <c r="F1854" s="161" t="s">
        <v>1558</v>
      </c>
      <c r="G1854" s="161" t="s">
        <v>370</v>
      </c>
      <c r="H1854" s="161" t="s">
        <v>1561</v>
      </c>
      <c r="I1854" s="12"/>
      <c r="J1854" s="13">
        <v>806528</v>
      </c>
      <c r="K1854" s="2">
        <v>0</v>
      </c>
    </row>
    <row r="1855" spans="1:11" ht="15" customHeight="1" x14ac:dyDescent="0.35">
      <c r="A1855" s="160">
        <v>1311314</v>
      </c>
      <c r="B1855" s="161" t="s">
        <v>433</v>
      </c>
      <c r="C1855" s="160">
        <v>152559</v>
      </c>
      <c r="D1855" s="161" t="s">
        <v>432</v>
      </c>
      <c r="E1855" s="162" t="s">
        <v>6415</v>
      </c>
      <c r="F1855" s="161" t="s">
        <v>1558</v>
      </c>
      <c r="G1855" s="161" t="s">
        <v>370</v>
      </c>
      <c r="H1855" s="161" t="s">
        <v>1561</v>
      </c>
      <c r="I1855" s="12"/>
      <c r="J1855" s="13">
        <v>806529</v>
      </c>
      <c r="K1855" s="2">
        <v>0</v>
      </c>
    </row>
    <row r="1856" spans="1:11" ht="15" customHeight="1" x14ac:dyDescent="0.35">
      <c r="A1856" s="160">
        <v>1311011</v>
      </c>
      <c r="B1856" s="161" t="s">
        <v>4238</v>
      </c>
      <c r="C1856" s="160">
        <v>152559</v>
      </c>
      <c r="D1856" s="161" t="s">
        <v>432</v>
      </c>
      <c r="E1856" s="162" t="s">
        <v>6415</v>
      </c>
      <c r="F1856" s="161" t="s">
        <v>1558</v>
      </c>
      <c r="G1856" s="161" t="s">
        <v>370</v>
      </c>
      <c r="H1856" s="161" t="s">
        <v>1561</v>
      </c>
      <c r="I1856" s="12"/>
      <c r="J1856" s="13">
        <v>806530</v>
      </c>
      <c r="K1856" s="2">
        <v>0</v>
      </c>
    </row>
    <row r="1857" spans="1:11" ht="15" customHeight="1" x14ac:dyDescent="0.35">
      <c r="A1857" s="160">
        <v>1311701</v>
      </c>
      <c r="B1857" s="161" t="s">
        <v>4244</v>
      </c>
      <c r="C1857" s="160">
        <v>152559</v>
      </c>
      <c r="D1857" s="161" t="s">
        <v>432</v>
      </c>
      <c r="E1857" s="162" t="s">
        <v>6415</v>
      </c>
      <c r="F1857" s="161" t="s">
        <v>1558</v>
      </c>
      <c r="G1857" s="161" t="s">
        <v>370</v>
      </c>
      <c r="H1857" s="161" t="s">
        <v>1561</v>
      </c>
      <c r="I1857" s="12"/>
      <c r="J1857" s="13">
        <v>806534</v>
      </c>
      <c r="K1857" s="2">
        <v>0</v>
      </c>
    </row>
    <row r="1858" spans="1:11" ht="15" customHeight="1" x14ac:dyDescent="0.35">
      <c r="A1858" s="160">
        <v>1311017</v>
      </c>
      <c r="B1858" s="161" t="s">
        <v>4239</v>
      </c>
      <c r="C1858" s="160">
        <v>152559</v>
      </c>
      <c r="D1858" s="161" t="s">
        <v>432</v>
      </c>
      <c r="E1858" s="162" t="s">
        <v>6415</v>
      </c>
      <c r="F1858" s="161" t="s">
        <v>1558</v>
      </c>
      <c r="G1858" s="161" t="s">
        <v>370</v>
      </c>
      <c r="H1858" s="161" t="s">
        <v>1561</v>
      </c>
      <c r="I1858" s="12"/>
      <c r="J1858" s="13">
        <v>806535</v>
      </c>
      <c r="K1858" s="2">
        <v>0</v>
      </c>
    </row>
    <row r="1859" spans="1:11" ht="15" customHeight="1" x14ac:dyDescent="0.35">
      <c r="A1859" s="160">
        <v>1311567</v>
      </c>
      <c r="B1859" s="161" t="s">
        <v>434</v>
      </c>
      <c r="C1859" s="160">
        <v>152559</v>
      </c>
      <c r="D1859" s="161" t="s">
        <v>432</v>
      </c>
      <c r="E1859" s="162" t="s">
        <v>6415</v>
      </c>
      <c r="F1859" s="161" t="s">
        <v>1558</v>
      </c>
      <c r="G1859" s="161" t="s">
        <v>370</v>
      </c>
      <c r="H1859" s="161" t="s">
        <v>1561</v>
      </c>
      <c r="I1859" s="12"/>
      <c r="J1859" s="13">
        <v>806536</v>
      </c>
      <c r="K1859" s="2">
        <v>0</v>
      </c>
    </row>
    <row r="1860" spans="1:11" ht="15" customHeight="1" x14ac:dyDescent="0.35">
      <c r="A1860" s="160">
        <v>1311002</v>
      </c>
      <c r="B1860" s="161" t="s">
        <v>4246</v>
      </c>
      <c r="C1860" s="160">
        <v>152560</v>
      </c>
      <c r="D1860" s="161" t="s">
        <v>430</v>
      </c>
      <c r="E1860" s="162" t="s">
        <v>6415</v>
      </c>
      <c r="F1860" s="161" t="s">
        <v>1558</v>
      </c>
      <c r="G1860" s="161" t="s">
        <v>370</v>
      </c>
      <c r="H1860" s="161" t="s">
        <v>1561</v>
      </c>
      <c r="I1860" s="12"/>
      <c r="J1860" s="13">
        <v>806537</v>
      </c>
      <c r="K1860" s="2">
        <v>0</v>
      </c>
    </row>
    <row r="1861" spans="1:11" ht="15" customHeight="1" x14ac:dyDescent="0.35">
      <c r="A1861" s="160">
        <v>1311016</v>
      </c>
      <c r="B1861" s="161" t="s">
        <v>4248</v>
      </c>
      <c r="C1861" s="160">
        <v>152560</v>
      </c>
      <c r="D1861" s="161" t="s">
        <v>430</v>
      </c>
      <c r="E1861" s="162" t="s">
        <v>6415</v>
      </c>
      <c r="F1861" s="161" t="s">
        <v>1558</v>
      </c>
      <c r="G1861" s="161" t="s">
        <v>370</v>
      </c>
      <c r="H1861" s="161" t="s">
        <v>1561</v>
      </c>
      <c r="I1861" s="12"/>
      <c r="J1861" s="13">
        <v>806539</v>
      </c>
      <c r="K1861" s="2">
        <v>0</v>
      </c>
    </row>
    <row r="1862" spans="1:11" ht="15" customHeight="1" x14ac:dyDescent="0.35">
      <c r="A1862" s="160">
        <v>1311003</v>
      </c>
      <c r="B1862" s="161" t="s">
        <v>4247</v>
      </c>
      <c r="C1862" s="160">
        <v>152560</v>
      </c>
      <c r="D1862" s="161" t="s">
        <v>430</v>
      </c>
      <c r="E1862" s="162" t="s">
        <v>6415</v>
      </c>
      <c r="F1862" s="161" t="s">
        <v>1558</v>
      </c>
      <c r="G1862" s="161" t="s">
        <v>370</v>
      </c>
      <c r="H1862" s="161" t="s">
        <v>1561</v>
      </c>
      <c r="I1862" s="12"/>
      <c r="J1862" s="13">
        <v>806547</v>
      </c>
      <c r="K1862" s="2">
        <v>0</v>
      </c>
    </row>
    <row r="1863" spans="1:11" ht="15" customHeight="1" x14ac:dyDescent="0.35">
      <c r="A1863" s="160">
        <v>1311144</v>
      </c>
      <c r="B1863" s="161" t="s">
        <v>4249</v>
      </c>
      <c r="C1863" s="160">
        <v>152560</v>
      </c>
      <c r="D1863" s="161" t="s">
        <v>430</v>
      </c>
      <c r="E1863" s="162" t="s">
        <v>6415</v>
      </c>
      <c r="F1863" s="161" t="s">
        <v>1558</v>
      </c>
      <c r="G1863" s="161" t="s">
        <v>370</v>
      </c>
      <c r="H1863" s="161" t="s">
        <v>1561</v>
      </c>
      <c r="I1863" s="12"/>
      <c r="J1863" s="13">
        <v>806549</v>
      </c>
      <c r="K1863" s="2">
        <v>0</v>
      </c>
    </row>
    <row r="1864" spans="1:11" ht="15" customHeight="1" x14ac:dyDescent="0.35">
      <c r="A1864" s="160">
        <v>1311784</v>
      </c>
      <c r="B1864" s="161" t="s">
        <v>431</v>
      </c>
      <c r="C1864" s="160">
        <v>152560</v>
      </c>
      <c r="D1864" s="161" t="s">
        <v>430</v>
      </c>
      <c r="E1864" s="162" t="s">
        <v>6415</v>
      </c>
      <c r="F1864" s="161" t="s">
        <v>1558</v>
      </c>
      <c r="G1864" s="161" t="s">
        <v>370</v>
      </c>
      <c r="H1864" s="161" t="s">
        <v>1561</v>
      </c>
      <c r="I1864" s="12"/>
      <c r="J1864" s="13">
        <v>806673</v>
      </c>
      <c r="K1864" s="2">
        <v>0</v>
      </c>
    </row>
    <row r="1865" spans="1:11" ht="15" customHeight="1" x14ac:dyDescent="0.35">
      <c r="A1865" s="160">
        <v>1311171</v>
      </c>
      <c r="B1865" s="161" t="s">
        <v>4250</v>
      </c>
      <c r="C1865" s="160">
        <v>152560</v>
      </c>
      <c r="D1865" s="161" t="s">
        <v>430</v>
      </c>
      <c r="E1865" s="162" t="s">
        <v>6415</v>
      </c>
      <c r="F1865" s="161" t="s">
        <v>1558</v>
      </c>
      <c r="G1865" s="161" t="s">
        <v>370</v>
      </c>
      <c r="H1865" s="161" t="s">
        <v>1561</v>
      </c>
      <c r="I1865" s="12"/>
      <c r="J1865" s="13">
        <v>806674</v>
      </c>
      <c r="K1865" s="2">
        <v>0</v>
      </c>
    </row>
    <row r="1866" spans="1:11" ht="15" customHeight="1" x14ac:dyDescent="0.35">
      <c r="A1866" s="160">
        <v>1311928</v>
      </c>
      <c r="B1866" s="161" t="s">
        <v>4251</v>
      </c>
      <c r="C1866" s="160">
        <v>152560</v>
      </c>
      <c r="D1866" s="161" t="s">
        <v>430</v>
      </c>
      <c r="E1866" s="162" t="s">
        <v>6415</v>
      </c>
      <c r="F1866" s="161" t="s">
        <v>1558</v>
      </c>
      <c r="G1866" s="161" t="s">
        <v>370</v>
      </c>
      <c r="H1866" s="161" t="s">
        <v>1561</v>
      </c>
      <c r="I1866" s="12"/>
      <c r="J1866" s="13">
        <v>806675</v>
      </c>
      <c r="K1866" s="2">
        <v>0</v>
      </c>
    </row>
    <row r="1867" spans="1:11" ht="15" customHeight="1" x14ac:dyDescent="0.35">
      <c r="A1867" s="160">
        <v>1311008</v>
      </c>
      <c r="B1867" s="161" t="s">
        <v>4253</v>
      </c>
      <c r="C1867" s="160">
        <v>152572</v>
      </c>
      <c r="D1867" s="161" t="s">
        <v>1812</v>
      </c>
      <c r="E1867" s="162" t="s">
        <v>6415</v>
      </c>
      <c r="F1867" s="161" t="s">
        <v>1558</v>
      </c>
      <c r="G1867" s="161" t="s">
        <v>370</v>
      </c>
      <c r="H1867" s="161" t="s">
        <v>1561</v>
      </c>
      <c r="I1867" s="12"/>
      <c r="J1867" s="13">
        <v>806678</v>
      </c>
      <c r="K1867" s="2">
        <v>0</v>
      </c>
    </row>
    <row r="1868" spans="1:11" ht="15" customHeight="1" x14ac:dyDescent="0.35">
      <c r="A1868" s="160">
        <v>1311796</v>
      </c>
      <c r="B1868" s="161" t="s">
        <v>4258</v>
      </c>
      <c r="C1868" s="160">
        <v>152572</v>
      </c>
      <c r="D1868" s="161" t="s">
        <v>1812</v>
      </c>
      <c r="E1868" s="162" t="s">
        <v>6415</v>
      </c>
      <c r="F1868" s="161" t="s">
        <v>1558</v>
      </c>
      <c r="G1868" s="161" t="s">
        <v>370</v>
      </c>
      <c r="H1868" s="161" t="s">
        <v>1561</v>
      </c>
      <c r="I1868" s="12"/>
      <c r="J1868" s="13">
        <v>806679</v>
      </c>
      <c r="K1868" s="2">
        <v>0</v>
      </c>
    </row>
    <row r="1869" spans="1:11" ht="15" customHeight="1" x14ac:dyDescent="0.35">
      <c r="A1869" s="160">
        <v>1311073</v>
      </c>
      <c r="B1869" s="161" t="s">
        <v>4255</v>
      </c>
      <c r="C1869" s="160">
        <v>152572</v>
      </c>
      <c r="D1869" s="161" t="s">
        <v>1812</v>
      </c>
      <c r="E1869" s="162" t="s">
        <v>6415</v>
      </c>
      <c r="F1869" s="161" t="s">
        <v>1558</v>
      </c>
      <c r="G1869" s="161" t="s">
        <v>370</v>
      </c>
      <c r="H1869" s="161" t="s">
        <v>1561</v>
      </c>
      <c r="I1869" s="12"/>
      <c r="J1869" s="13">
        <v>806680</v>
      </c>
      <c r="K1869" s="2">
        <v>0</v>
      </c>
    </row>
    <row r="1870" spans="1:11" ht="15" customHeight="1" x14ac:dyDescent="0.35">
      <c r="A1870" s="160">
        <v>1311019</v>
      </c>
      <c r="B1870" s="161" t="s">
        <v>4254</v>
      </c>
      <c r="C1870" s="160">
        <v>152572</v>
      </c>
      <c r="D1870" s="161" t="s">
        <v>1812</v>
      </c>
      <c r="E1870" s="162" t="s">
        <v>6415</v>
      </c>
      <c r="F1870" s="161" t="s">
        <v>1558</v>
      </c>
      <c r="G1870" s="161" t="s">
        <v>370</v>
      </c>
      <c r="H1870" s="161" t="s">
        <v>1561</v>
      </c>
      <c r="I1870" s="12"/>
      <c r="J1870" s="13">
        <v>806681</v>
      </c>
      <c r="K1870" s="2">
        <v>0</v>
      </c>
    </row>
    <row r="1871" spans="1:11" ht="15" customHeight="1" x14ac:dyDescent="0.35">
      <c r="A1871" s="160">
        <v>1311763</v>
      </c>
      <c r="B1871" s="161" t="s">
        <v>4257</v>
      </c>
      <c r="C1871" s="160">
        <v>152572</v>
      </c>
      <c r="D1871" s="161" t="s">
        <v>1812</v>
      </c>
      <c r="E1871" s="162" t="s">
        <v>6415</v>
      </c>
      <c r="F1871" s="161" t="s">
        <v>1558</v>
      </c>
      <c r="G1871" s="161" t="s">
        <v>370</v>
      </c>
      <c r="H1871" s="161" t="s">
        <v>1561</v>
      </c>
      <c r="I1871" s="12"/>
      <c r="J1871" s="13">
        <v>806682</v>
      </c>
      <c r="K1871" s="2">
        <v>0</v>
      </c>
    </row>
    <row r="1872" spans="1:11" ht="15" customHeight="1" x14ac:dyDescent="0.35">
      <c r="A1872" s="160">
        <v>1311729</v>
      </c>
      <c r="B1872" s="161" t="s">
        <v>4256</v>
      </c>
      <c r="C1872" s="160">
        <v>152572</v>
      </c>
      <c r="D1872" s="161" t="s">
        <v>1812</v>
      </c>
      <c r="E1872" s="162" t="s">
        <v>6415</v>
      </c>
      <c r="F1872" s="161" t="s">
        <v>1558</v>
      </c>
      <c r="G1872" s="161" t="s">
        <v>370</v>
      </c>
      <c r="H1872" s="161" t="s">
        <v>1561</v>
      </c>
      <c r="I1872" s="12"/>
      <c r="J1872" s="13">
        <v>806683</v>
      </c>
      <c r="K1872" s="2">
        <v>0</v>
      </c>
    </row>
    <row r="1873" spans="1:11" ht="15" customHeight="1" x14ac:dyDescent="0.35">
      <c r="A1873" s="160">
        <v>1311001</v>
      </c>
      <c r="B1873" s="161" t="s">
        <v>4252</v>
      </c>
      <c r="C1873" s="160">
        <v>152572</v>
      </c>
      <c r="D1873" s="161" t="s">
        <v>1812</v>
      </c>
      <c r="E1873" s="162" t="s">
        <v>6415</v>
      </c>
      <c r="F1873" s="161" t="s">
        <v>1558</v>
      </c>
      <c r="G1873" s="161" t="s">
        <v>370</v>
      </c>
      <c r="H1873" s="161" t="s">
        <v>1561</v>
      </c>
      <c r="I1873" s="12"/>
      <c r="J1873" s="13">
        <v>806685</v>
      </c>
      <c r="K1873" s="2">
        <v>0</v>
      </c>
    </row>
    <row r="1874" spans="1:11" ht="15" customHeight="1" x14ac:dyDescent="0.35">
      <c r="A1874" s="160">
        <v>1311212</v>
      </c>
      <c r="B1874" s="161" t="s">
        <v>435</v>
      </c>
      <c r="C1874" s="160">
        <v>152572</v>
      </c>
      <c r="D1874" s="161" t="s">
        <v>1812</v>
      </c>
      <c r="E1874" s="162" t="s">
        <v>6415</v>
      </c>
      <c r="F1874" s="161" t="s">
        <v>1558</v>
      </c>
      <c r="G1874" s="161" t="s">
        <v>370</v>
      </c>
      <c r="H1874" s="161" t="s">
        <v>1561</v>
      </c>
      <c r="I1874" s="12"/>
      <c r="J1874" s="13">
        <v>806686</v>
      </c>
      <c r="K1874" s="2">
        <v>0</v>
      </c>
    </row>
    <row r="1875" spans="1:11" ht="15" customHeight="1" x14ac:dyDescent="0.35">
      <c r="A1875" s="160">
        <v>1601834</v>
      </c>
      <c r="B1875" s="161" t="s">
        <v>4260</v>
      </c>
      <c r="C1875" s="160">
        <v>152584</v>
      </c>
      <c r="D1875" s="161" t="s">
        <v>1950</v>
      </c>
      <c r="E1875" s="162" t="s">
        <v>6415</v>
      </c>
      <c r="F1875" s="161" t="s">
        <v>1558</v>
      </c>
      <c r="G1875" s="161" t="s">
        <v>446</v>
      </c>
      <c r="H1875" s="161" t="s">
        <v>1561</v>
      </c>
      <c r="I1875" s="12"/>
      <c r="J1875" s="13">
        <v>806687</v>
      </c>
      <c r="K1875" s="2">
        <v>0</v>
      </c>
    </row>
    <row r="1876" spans="1:11" ht="15" customHeight="1" x14ac:dyDescent="0.35">
      <c r="A1876" s="160">
        <v>1601602</v>
      </c>
      <c r="B1876" s="161" t="s">
        <v>472</v>
      </c>
      <c r="C1876" s="160">
        <v>152584</v>
      </c>
      <c r="D1876" s="161" t="s">
        <v>1950</v>
      </c>
      <c r="E1876" s="162" t="s">
        <v>6415</v>
      </c>
      <c r="F1876" s="161" t="s">
        <v>1558</v>
      </c>
      <c r="G1876" s="161" t="s">
        <v>446</v>
      </c>
      <c r="H1876" s="161" t="s">
        <v>1561</v>
      </c>
      <c r="I1876" s="12"/>
      <c r="J1876" s="13">
        <v>806688</v>
      </c>
      <c r="K1876" s="2">
        <v>0</v>
      </c>
    </row>
    <row r="1877" spans="1:11" ht="15" customHeight="1" x14ac:dyDescent="0.35">
      <c r="A1877" s="160">
        <v>1601521</v>
      </c>
      <c r="B1877" s="161" t="s">
        <v>471</v>
      </c>
      <c r="C1877" s="160">
        <v>152584</v>
      </c>
      <c r="D1877" s="161" t="s">
        <v>1950</v>
      </c>
      <c r="E1877" s="162" t="s">
        <v>6415</v>
      </c>
      <c r="F1877" s="161" t="s">
        <v>1558</v>
      </c>
      <c r="G1877" s="161" t="s">
        <v>446</v>
      </c>
      <c r="H1877" s="161" t="s">
        <v>1561</v>
      </c>
      <c r="I1877" s="12"/>
      <c r="J1877" s="13">
        <v>806692</v>
      </c>
      <c r="K1877" s="2">
        <v>0</v>
      </c>
    </row>
    <row r="1878" spans="1:11" ht="15" customHeight="1" x14ac:dyDescent="0.35">
      <c r="A1878" s="160">
        <v>1601073</v>
      </c>
      <c r="B1878" s="161" t="s">
        <v>470</v>
      </c>
      <c r="C1878" s="160">
        <v>152584</v>
      </c>
      <c r="D1878" s="161" t="s">
        <v>1950</v>
      </c>
      <c r="E1878" s="162" t="s">
        <v>6415</v>
      </c>
      <c r="F1878" s="161" t="s">
        <v>1558</v>
      </c>
      <c r="G1878" s="161" t="s">
        <v>446</v>
      </c>
      <c r="H1878" s="161" t="s">
        <v>1561</v>
      </c>
      <c r="I1878" s="12"/>
      <c r="J1878" s="13">
        <v>806700</v>
      </c>
      <c r="K1878" s="2">
        <v>0</v>
      </c>
    </row>
    <row r="1879" spans="1:11" ht="15" customHeight="1" x14ac:dyDescent="0.35">
      <c r="A1879" s="160">
        <v>1601564</v>
      </c>
      <c r="B1879" s="161" t="s">
        <v>4259</v>
      </c>
      <c r="C1879" s="160">
        <v>152584</v>
      </c>
      <c r="D1879" s="161" t="s">
        <v>1950</v>
      </c>
      <c r="E1879" s="162" t="s">
        <v>6415</v>
      </c>
      <c r="F1879" s="161" t="s">
        <v>1558</v>
      </c>
      <c r="G1879" s="161" t="s">
        <v>446</v>
      </c>
      <c r="H1879" s="161" t="s">
        <v>1561</v>
      </c>
      <c r="I1879" s="12"/>
      <c r="J1879" s="13">
        <v>806702</v>
      </c>
      <c r="K1879" s="2">
        <v>0</v>
      </c>
    </row>
    <row r="1880" spans="1:11" ht="15" customHeight="1" x14ac:dyDescent="0.35">
      <c r="A1880" s="160">
        <v>1602735</v>
      </c>
      <c r="B1880" s="161" t="s">
        <v>4267</v>
      </c>
      <c r="C1880" s="160">
        <v>152596</v>
      </c>
      <c r="D1880" s="161" t="s">
        <v>1954</v>
      </c>
      <c r="E1880" s="162" t="s">
        <v>6415</v>
      </c>
      <c r="F1880" s="161" t="s">
        <v>1558</v>
      </c>
      <c r="G1880" s="161" t="s">
        <v>446</v>
      </c>
      <c r="H1880" s="161" t="s">
        <v>1561</v>
      </c>
      <c r="I1880" s="12"/>
      <c r="J1880" s="13">
        <v>806742</v>
      </c>
      <c r="K1880" s="2">
        <v>0</v>
      </c>
    </row>
    <row r="1881" spans="1:11" ht="15" customHeight="1" x14ac:dyDescent="0.35">
      <c r="A1881" s="160">
        <v>1602335</v>
      </c>
      <c r="B1881" s="161" t="s">
        <v>4262</v>
      </c>
      <c r="C1881" s="160">
        <v>152596</v>
      </c>
      <c r="D1881" s="161" t="s">
        <v>1954</v>
      </c>
      <c r="E1881" s="162" t="s">
        <v>6415</v>
      </c>
      <c r="F1881" s="161" t="s">
        <v>1558</v>
      </c>
      <c r="G1881" s="161" t="s">
        <v>446</v>
      </c>
      <c r="H1881" s="161" t="s">
        <v>1561</v>
      </c>
      <c r="I1881" s="12"/>
      <c r="J1881" s="13">
        <v>806745</v>
      </c>
      <c r="K1881" s="2">
        <v>0</v>
      </c>
    </row>
    <row r="1882" spans="1:11" ht="15" customHeight="1" x14ac:dyDescent="0.35">
      <c r="A1882" s="160">
        <v>1602894</v>
      </c>
      <c r="B1882" s="161" t="s">
        <v>4268</v>
      </c>
      <c r="C1882" s="160">
        <v>152596</v>
      </c>
      <c r="D1882" s="161" t="s">
        <v>1954</v>
      </c>
      <c r="E1882" s="162" t="s">
        <v>6415</v>
      </c>
      <c r="F1882" s="161" t="s">
        <v>1558</v>
      </c>
      <c r="G1882" s="161" t="s">
        <v>446</v>
      </c>
      <c r="H1882" s="161" t="s">
        <v>1561</v>
      </c>
      <c r="I1882" s="12"/>
      <c r="J1882" s="13">
        <v>806749</v>
      </c>
      <c r="K1882" s="2">
        <v>0</v>
      </c>
    </row>
    <row r="1883" spans="1:11" ht="15" customHeight="1" x14ac:dyDescent="0.35">
      <c r="A1883" s="160">
        <v>1602276</v>
      </c>
      <c r="B1883" s="161" t="s">
        <v>4261</v>
      </c>
      <c r="C1883" s="160">
        <v>152596</v>
      </c>
      <c r="D1883" s="161" t="s">
        <v>1954</v>
      </c>
      <c r="E1883" s="162" t="s">
        <v>6415</v>
      </c>
      <c r="F1883" s="161" t="s">
        <v>1558</v>
      </c>
      <c r="G1883" s="161" t="s">
        <v>446</v>
      </c>
      <c r="H1883" s="161" t="s">
        <v>1561</v>
      </c>
      <c r="I1883" s="12"/>
      <c r="J1883" s="13">
        <v>806754</v>
      </c>
      <c r="K1883" s="2">
        <v>0</v>
      </c>
    </row>
    <row r="1884" spans="1:11" ht="15" customHeight="1" x14ac:dyDescent="0.35">
      <c r="A1884" s="160">
        <v>1602337</v>
      </c>
      <c r="B1884" s="161" t="s">
        <v>4263</v>
      </c>
      <c r="C1884" s="160">
        <v>152596</v>
      </c>
      <c r="D1884" s="161" t="s">
        <v>1954</v>
      </c>
      <c r="E1884" s="162" t="s">
        <v>6415</v>
      </c>
      <c r="F1884" s="161" t="s">
        <v>1558</v>
      </c>
      <c r="G1884" s="161" t="s">
        <v>446</v>
      </c>
      <c r="H1884" s="161" t="s">
        <v>1561</v>
      </c>
      <c r="I1884" s="12"/>
      <c r="J1884" s="13">
        <v>806756</v>
      </c>
      <c r="K1884" s="2">
        <v>0</v>
      </c>
    </row>
    <row r="1885" spans="1:11" ht="15" customHeight="1" x14ac:dyDescent="0.35">
      <c r="A1885" s="160">
        <v>1602631</v>
      </c>
      <c r="B1885" s="161" t="s">
        <v>4266</v>
      </c>
      <c r="C1885" s="160">
        <v>152596</v>
      </c>
      <c r="D1885" s="161" t="s">
        <v>1954</v>
      </c>
      <c r="E1885" s="162" t="s">
        <v>6415</v>
      </c>
      <c r="F1885" s="161" t="s">
        <v>1558</v>
      </c>
      <c r="G1885" s="161" t="s">
        <v>446</v>
      </c>
      <c r="H1885" s="161" t="s">
        <v>1561</v>
      </c>
      <c r="I1885" s="12"/>
      <c r="J1885" s="13">
        <v>806758</v>
      </c>
      <c r="K1885" s="2">
        <v>0</v>
      </c>
    </row>
    <row r="1886" spans="1:11" ht="15" customHeight="1" x14ac:dyDescent="0.35">
      <c r="A1886" s="160">
        <v>1602518</v>
      </c>
      <c r="B1886" s="161" t="s">
        <v>4264</v>
      </c>
      <c r="C1886" s="160">
        <v>152596</v>
      </c>
      <c r="D1886" s="161" t="s">
        <v>1954</v>
      </c>
      <c r="E1886" s="162" t="s">
        <v>6415</v>
      </c>
      <c r="F1886" s="161" t="s">
        <v>1558</v>
      </c>
      <c r="G1886" s="161" t="s">
        <v>446</v>
      </c>
      <c r="H1886" s="161" t="s">
        <v>1561</v>
      </c>
      <c r="I1886" s="12"/>
      <c r="J1886" s="13">
        <v>806763</v>
      </c>
      <c r="K1886" s="2">
        <v>0</v>
      </c>
    </row>
    <row r="1887" spans="1:11" ht="15" customHeight="1" x14ac:dyDescent="0.35">
      <c r="A1887" s="160">
        <v>1602980</v>
      </c>
      <c r="B1887" s="161" t="s">
        <v>4269</v>
      </c>
      <c r="C1887" s="160">
        <v>152596</v>
      </c>
      <c r="D1887" s="161" t="s">
        <v>1954</v>
      </c>
      <c r="E1887" s="162" t="s">
        <v>6415</v>
      </c>
      <c r="F1887" s="161" t="s">
        <v>1558</v>
      </c>
      <c r="G1887" s="161" t="s">
        <v>446</v>
      </c>
      <c r="H1887" s="161" t="s">
        <v>1561</v>
      </c>
      <c r="I1887" s="12"/>
      <c r="J1887" s="13">
        <v>806765</v>
      </c>
      <c r="K1887" s="2">
        <v>0</v>
      </c>
    </row>
    <row r="1888" spans="1:11" ht="15" customHeight="1" x14ac:dyDescent="0.35">
      <c r="A1888" s="160">
        <v>1602530</v>
      </c>
      <c r="B1888" s="161" t="s">
        <v>4265</v>
      </c>
      <c r="C1888" s="160">
        <v>152596</v>
      </c>
      <c r="D1888" s="161" t="s">
        <v>1954</v>
      </c>
      <c r="E1888" s="162" t="s">
        <v>6415</v>
      </c>
      <c r="F1888" s="161" t="s">
        <v>1558</v>
      </c>
      <c r="G1888" s="161" t="s">
        <v>446</v>
      </c>
      <c r="H1888" s="161" t="s">
        <v>1561</v>
      </c>
      <c r="I1888" s="12"/>
      <c r="J1888" s="13">
        <v>806767</v>
      </c>
      <c r="K1888" s="2">
        <v>0</v>
      </c>
    </row>
    <row r="1889" spans="1:11" ht="15" customHeight="1" x14ac:dyDescent="0.35">
      <c r="A1889" s="160">
        <v>1602097</v>
      </c>
      <c r="B1889" s="161" t="s">
        <v>462</v>
      </c>
      <c r="C1889" s="160">
        <v>152596</v>
      </c>
      <c r="D1889" s="161" t="s">
        <v>1954</v>
      </c>
      <c r="E1889" s="162" t="s">
        <v>6415</v>
      </c>
      <c r="F1889" s="161" t="s">
        <v>1558</v>
      </c>
      <c r="G1889" s="161" t="s">
        <v>446</v>
      </c>
      <c r="H1889" s="161" t="s">
        <v>1561</v>
      </c>
      <c r="I1889" s="12"/>
      <c r="J1889" s="13">
        <v>806770</v>
      </c>
      <c r="K1889" s="2">
        <v>0</v>
      </c>
    </row>
    <row r="1890" spans="1:11" ht="15" customHeight="1" x14ac:dyDescent="0.35">
      <c r="A1890" s="160">
        <v>1602522</v>
      </c>
      <c r="B1890" s="161" t="s">
        <v>463</v>
      </c>
      <c r="C1890" s="160">
        <v>152596</v>
      </c>
      <c r="D1890" s="161" t="s">
        <v>1954</v>
      </c>
      <c r="E1890" s="162" t="s">
        <v>6415</v>
      </c>
      <c r="F1890" s="161" t="s">
        <v>1558</v>
      </c>
      <c r="G1890" s="161" t="s">
        <v>446</v>
      </c>
      <c r="H1890" s="161" t="s">
        <v>1561</v>
      </c>
      <c r="I1890" s="12"/>
      <c r="J1890" s="13">
        <v>806773</v>
      </c>
      <c r="K1890" s="2">
        <v>0</v>
      </c>
    </row>
    <row r="1891" spans="1:11" ht="15" customHeight="1" x14ac:dyDescent="0.35">
      <c r="A1891" s="160">
        <v>1603773</v>
      </c>
      <c r="B1891" s="161" t="s">
        <v>4270</v>
      </c>
      <c r="C1891" s="160">
        <v>152602</v>
      </c>
      <c r="D1891" s="161" t="s">
        <v>1956</v>
      </c>
      <c r="E1891" s="162" t="s">
        <v>6415</v>
      </c>
      <c r="F1891" s="161" t="s">
        <v>1558</v>
      </c>
      <c r="G1891" s="161" t="s">
        <v>446</v>
      </c>
      <c r="H1891" s="161" t="s">
        <v>1561</v>
      </c>
      <c r="I1891" s="12"/>
      <c r="J1891" s="13">
        <v>806774</v>
      </c>
      <c r="K1891" s="2">
        <v>0</v>
      </c>
    </row>
    <row r="1892" spans="1:11" ht="15" customHeight="1" x14ac:dyDescent="0.35">
      <c r="A1892" s="160">
        <v>1603780</v>
      </c>
      <c r="B1892" s="161" t="s">
        <v>4271</v>
      </c>
      <c r="C1892" s="160">
        <v>152602</v>
      </c>
      <c r="D1892" s="161" t="s">
        <v>1956</v>
      </c>
      <c r="E1892" s="162" t="s">
        <v>6415</v>
      </c>
      <c r="F1892" s="161" t="s">
        <v>1558</v>
      </c>
      <c r="G1892" s="161" t="s">
        <v>446</v>
      </c>
      <c r="H1892" s="161" t="s">
        <v>1561</v>
      </c>
      <c r="I1892" s="12"/>
      <c r="J1892" s="13">
        <v>806775</v>
      </c>
      <c r="K1892" s="2">
        <v>0</v>
      </c>
    </row>
    <row r="1893" spans="1:11" ht="15" customHeight="1" x14ac:dyDescent="0.35">
      <c r="A1893" s="160">
        <v>1603190</v>
      </c>
      <c r="B1893" s="161" t="s">
        <v>449</v>
      </c>
      <c r="C1893" s="160">
        <v>152602</v>
      </c>
      <c r="D1893" s="161" t="s">
        <v>1956</v>
      </c>
      <c r="E1893" s="162" t="s">
        <v>6415</v>
      </c>
      <c r="F1893" s="161" t="s">
        <v>1558</v>
      </c>
      <c r="G1893" s="161" t="s">
        <v>446</v>
      </c>
      <c r="H1893" s="161" t="s">
        <v>1561</v>
      </c>
      <c r="I1893" s="12"/>
      <c r="J1893" s="13">
        <v>806779</v>
      </c>
      <c r="K1893" s="2">
        <v>0</v>
      </c>
    </row>
    <row r="1894" spans="1:11" ht="15" customHeight="1" x14ac:dyDescent="0.35">
      <c r="A1894" s="160">
        <v>1605651</v>
      </c>
      <c r="B1894" s="161" t="s">
        <v>4272</v>
      </c>
      <c r="C1894" s="160">
        <v>152614</v>
      </c>
      <c r="D1894" s="161" t="s">
        <v>1962</v>
      </c>
      <c r="E1894" s="162" t="s">
        <v>6415</v>
      </c>
      <c r="F1894" s="161" t="s">
        <v>1558</v>
      </c>
      <c r="G1894" s="161" t="s">
        <v>446</v>
      </c>
      <c r="H1894" s="161" t="s">
        <v>1561</v>
      </c>
      <c r="I1894" s="12"/>
      <c r="J1894" s="13">
        <v>806780</v>
      </c>
      <c r="K1894" s="2">
        <v>0</v>
      </c>
    </row>
    <row r="1895" spans="1:11" ht="15" customHeight="1" x14ac:dyDescent="0.35">
      <c r="A1895" s="160">
        <v>1605387</v>
      </c>
      <c r="B1895" s="161" t="s">
        <v>461</v>
      </c>
      <c r="C1895" s="160">
        <v>152614</v>
      </c>
      <c r="D1895" s="161" t="s">
        <v>1962</v>
      </c>
      <c r="E1895" s="162" t="s">
        <v>6415</v>
      </c>
      <c r="F1895" s="161" t="s">
        <v>1558</v>
      </c>
      <c r="G1895" s="161" t="s">
        <v>446</v>
      </c>
      <c r="H1895" s="161" t="s">
        <v>1561</v>
      </c>
      <c r="I1895" s="12"/>
      <c r="J1895" s="13">
        <v>806786</v>
      </c>
      <c r="K1895" s="2">
        <v>0</v>
      </c>
    </row>
    <row r="1896" spans="1:11" ht="15" customHeight="1" x14ac:dyDescent="0.35">
      <c r="A1896" s="160">
        <v>1606001</v>
      </c>
      <c r="B1896" s="161" t="s">
        <v>4273</v>
      </c>
      <c r="C1896" s="160">
        <v>152626</v>
      </c>
      <c r="D1896" s="161" t="s">
        <v>1964</v>
      </c>
      <c r="E1896" s="162" t="s">
        <v>6415</v>
      </c>
      <c r="F1896" s="161" t="s">
        <v>1558</v>
      </c>
      <c r="G1896" s="161" t="s">
        <v>446</v>
      </c>
      <c r="H1896" s="161" t="s">
        <v>1561</v>
      </c>
      <c r="I1896" s="12"/>
      <c r="J1896" s="13">
        <v>806787</v>
      </c>
      <c r="K1896" s="2">
        <v>0</v>
      </c>
    </row>
    <row r="1897" spans="1:11" ht="15" customHeight="1" x14ac:dyDescent="0.35">
      <c r="A1897" s="160">
        <v>1606002</v>
      </c>
      <c r="B1897" s="161" t="s">
        <v>4274</v>
      </c>
      <c r="C1897" s="160">
        <v>152626</v>
      </c>
      <c r="D1897" s="161" t="s">
        <v>1964</v>
      </c>
      <c r="E1897" s="162" t="s">
        <v>6415</v>
      </c>
      <c r="F1897" s="161" t="s">
        <v>1558</v>
      </c>
      <c r="G1897" s="161" t="s">
        <v>446</v>
      </c>
      <c r="H1897" s="161" t="s">
        <v>1561</v>
      </c>
      <c r="I1897" s="12"/>
      <c r="J1897" s="13">
        <v>806789</v>
      </c>
      <c r="K1897" s="2">
        <v>0</v>
      </c>
    </row>
    <row r="1898" spans="1:11" ht="15" customHeight="1" x14ac:dyDescent="0.35">
      <c r="A1898" s="160">
        <v>1606298</v>
      </c>
      <c r="B1898" s="161" t="s">
        <v>460</v>
      </c>
      <c r="C1898" s="160">
        <v>152626</v>
      </c>
      <c r="D1898" s="161" t="s">
        <v>1964</v>
      </c>
      <c r="E1898" s="162" t="s">
        <v>6415</v>
      </c>
      <c r="F1898" s="161" t="s">
        <v>1558</v>
      </c>
      <c r="G1898" s="161" t="s">
        <v>446</v>
      </c>
      <c r="H1898" s="161" t="s">
        <v>1561</v>
      </c>
      <c r="I1898" s="12"/>
      <c r="J1898" s="13">
        <v>806790</v>
      </c>
      <c r="K1898" s="2">
        <v>0</v>
      </c>
    </row>
    <row r="1899" spans="1:11" ht="15" customHeight="1" x14ac:dyDescent="0.35">
      <c r="A1899" s="160">
        <v>1606743</v>
      </c>
      <c r="B1899" s="161" t="s">
        <v>459</v>
      </c>
      <c r="C1899" s="160">
        <v>152626</v>
      </c>
      <c r="D1899" s="161" t="s">
        <v>1964</v>
      </c>
      <c r="E1899" s="162" t="s">
        <v>6415</v>
      </c>
      <c r="F1899" s="161" t="s">
        <v>1558</v>
      </c>
      <c r="G1899" s="161" t="s">
        <v>446</v>
      </c>
      <c r="H1899" s="161" t="s">
        <v>1561</v>
      </c>
      <c r="I1899" s="12"/>
      <c r="J1899" s="13">
        <v>806799</v>
      </c>
      <c r="K1899" s="2">
        <v>0</v>
      </c>
    </row>
    <row r="1900" spans="1:11" ht="15" customHeight="1" x14ac:dyDescent="0.35">
      <c r="A1900" s="160">
        <v>1607040</v>
      </c>
      <c r="B1900" s="161" t="s">
        <v>458</v>
      </c>
      <c r="C1900" s="160">
        <v>152638</v>
      </c>
      <c r="D1900" s="161" t="s">
        <v>1968</v>
      </c>
      <c r="E1900" s="162" t="s">
        <v>6415</v>
      </c>
      <c r="F1900" s="161" t="s">
        <v>1558</v>
      </c>
      <c r="G1900" s="161" t="s">
        <v>446</v>
      </c>
      <c r="H1900" s="161" t="s">
        <v>1561</v>
      </c>
      <c r="I1900" s="12"/>
      <c r="J1900" s="13">
        <v>806858</v>
      </c>
      <c r="K1900" s="2">
        <v>0</v>
      </c>
    </row>
    <row r="1901" spans="1:11" ht="15" customHeight="1" x14ac:dyDescent="0.35">
      <c r="A1901" s="160">
        <v>1607901</v>
      </c>
      <c r="B1901" s="161" t="s">
        <v>4275</v>
      </c>
      <c r="C1901" s="160">
        <v>152638</v>
      </c>
      <c r="D1901" s="161" t="s">
        <v>1968</v>
      </c>
      <c r="E1901" s="162" t="s">
        <v>6415</v>
      </c>
      <c r="F1901" s="161" t="s">
        <v>1558</v>
      </c>
      <c r="G1901" s="161" t="s">
        <v>446</v>
      </c>
      <c r="H1901" s="161" t="s">
        <v>1561</v>
      </c>
      <c r="I1901" s="12"/>
      <c r="J1901" s="13">
        <v>806861</v>
      </c>
      <c r="K1901" s="2">
        <v>0</v>
      </c>
    </row>
    <row r="1902" spans="1:11" ht="15" customHeight="1" x14ac:dyDescent="0.35">
      <c r="A1902" s="160">
        <v>1607424</v>
      </c>
      <c r="B1902" s="161" t="s">
        <v>457</v>
      </c>
      <c r="C1902" s="160">
        <v>152638</v>
      </c>
      <c r="D1902" s="161" t="s">
        <v>1968</v>
      </c>
      <c r="E1902" s="162" t="s">
        <v>6415</v>
      </c>
      <c r="F1902" s="161" t="s">
        <v>1558</v>
      </c>
      <c r="G1902" s="161" t="s">
        <v>446</v>
      </c>
      <c r="H1902" s="161" t="s">
        <v>1561</v>
      </c>
      <c r="I1902" s="12"/>
      <c r="J1902" s="13">
        <v>806862</v>
      </c>
      <c r="K1902" s="2">
        <v>0</v>
      </c>
    </row>
    <row r="1903" spans="1:11" ht="15" customHeight="1" x14ac:dyDescent="0.35">
      <c r="A1903" s="160">
        <v>1607083</v>
      </c>
      <c r="B1903" s="161" t="s">
        <v>4276</v>
      </c>
      <c r="C1903" s="160">
        <v>152640</v>
      </c>
      <c r="D1903" s="161" t="s">
        <v>453</v>
      </c>
      <c r="E1903" s="162" t="s">
        <v>6415</v>
      </c>
      <c r="F1903" s="161" t="s">
        <v>1558</v>
      </c>
      <c r="G1903" s="161" t="s">
        <v>446</v>
      </c>
      <c r="H1903" s="161" t="s">
        <v>1561</v>
      </c>
      <c r="I1903" s="12"/>
      <c r="J1903" s="13">
        <v>806863</v>
      </c>
      <c r="K1903" s="2">
        <v>0</v>
      </c>
    </row>
    <row r="1904" spans="1:11" ht="15" customHeight="1" x14ac:dyDescent="0.35">
      <c r="A1904" s="160">
        <v>1607001</v>
      </c>
      <c r="B1904" s="161" t="s">
        <v>1967</v>
      </c>
      <c r="C1904" s="160">
        <v>152640</v>
      </c>
      <c r="D1904" s="161" t="s">
        <v>453</v>
      </c>
      <c r="E1904" s="162" t="s">
        <v>6415</v>
      </c>
      <c r="F1904" s="161" t="s">
        <v>1558</v>
      </c>
      <c r="G1904" s="161" t="s">
        <v>446</v>
      </c>
      <c r="H1904" s="161" t="s">
        <v>1561</v>
      </c>
      <c r="I1904" s="12"/>
      <c r="J1904" s="13">
        <v>806865</v>
      </c>
      <c r="K1904" s="2">
        <v>0</v>
      </c>
    </row>
    <row r="1905" spans="1:11" ht="15" customHeight="1" x14ac:dyDescent="0.35">
      <c r="A1905" s="160">
        <v>1607759</v>
      </c>
      <c r="B1905" s="161" t="s">
        <v>4277</v>
      </c>
      <c r="C1905" s="160">
        <v>152640</v>
      </c>
      <c r="D1905" s="161" t="s">
        <v>453</v>
      </c>
      <c r="E1905" s="162" t="s">
        <v>6415</v>
      </c>
      <c r="F1905" s="161" t="s">
        <v>1558</v>
      </c>
      <c r="G1905" s="161" t="s">
        <v>446</v>
      </c>
      <c r="H1905" s="161" t="s">
        <v>1561</v>
      </c>
      <c r="I1905" s="12"/>
      <c r="J1905" s="13">
        <v>806867</v>
      </c>
      <c r="K1905" s="2">
        <v>0</v>
      </c>
    </row>
    <row r="1906" spans="1:11" ht="15" customHeight="1" x14ac:dyDescent="0.35">
      <c r="A1906" s="160">
        <v>1607085</v>
      </c>
      <c r="B1906" s="161" t="s">
        <v>454</v>
      </c>
      <c r="C1906" s="160">
        <v>152640</v>
      </c>
      <c r="D1906" s="161" t="s">
        <v>453</v>
      </c>
      <c r="E1906" s="162" t="s">
        <v>6415</v>
      </c>
      <c r="F1906" s="161" t="s">
        <v>1558</v>
      </c>
      <c r="G1906" s="161" t="s">
        <v>446</v>
      </c>
      <c r="H1906" s="161" t="s">
        <v>1561</v>
      </c>
      <c r="I1906" s="12"/>
      <c r="J1906" s="13">
        <v>806868</v>
      </c>
      <c r="K1906" s="2">
        <v>0</v>
      </c>
    </row>
    <row r="1907" spans="1:11" ht="15" customHeight="1" x14ac:dyDescent="0.35">
      <c r="A1907" s="160">
        <v>1607788</v>
      </c>
      <c r="B1907" s="161" t="s">
        <v>468</v>
      </c>
      <c r="C1907" s="160">
        <v>152651</v>
      </c>
      <c r="D1907" s="161" t="s">
        <v>1966</v>
      </c>
      <c r="E1907" s="162" t="s">
        <v>6415</v>
      </c>
      <c r="F1907" s="161" t="s">
        <v>1558</v>
      </c>
      <c r="G1907" s="161" t="s">
        <v>446</v>
      </c>
      <c r="H1907" s="161" t="s">
        <v>1561</v>
      </c>
      <c r="I1907" s="12"/>
      <c r="J1907" s="13">
        <v>806872</v>
      </c>
      <c r="K1907" s="2">
        <v>0</v>
      </c>
    </row>
    <row r="1908" spans="1:11" ht="15" customHeight="1" x14ac:dyDescent="0.35">
      <c r="A1908" s="160">
        <v>1607354</v>
      </c>
      <c r="B1908" s="161" t="s">
        <v>4278</v>
      </c>
      <c r="C1908" s="160">
        <v>152651</v>
      </c>
      <c r="D1908" s="161" t="s">
        <v>1966</v>
      </c>
      <c r="E1908" s="162" t="s">
        <v>6415</v>
      </c>
      <c r="F1908" s="161" t="s">
        <v>1558</v>
      </c>
      <c r="G1908" s="161" t="s">
        <v>446</v>
      </c>
      <c r="H1908" s="161" t="s">
        <v>1561</v>
      </c>
      <c r="I1908" s="12"/>
      <c r="J1908" s="13">
        <v>806878</v>
      </c>
      <c r="K1908" s="2">
        <v>0</v>
      </c>
    </row>
    <row r="1909" spans="1:11" ht="15" customHeight="1" x14ac:dyDescent="0.35">
      <c r="A1909" s="160">
        <v>1607705</v>
      </c>
      <c r="B1909" s="161" t="s">
        <v>4281</v>
      </c>
      <c r="C1909" s="160">
        <v>152651</v>
      </c>
      <c r="D1909" s="161" t="s">
        <v>1966</v>
      </c>
      <c r="E1909" s="162" t="s">
        <v>6415</v>
      </c>
      <c r="F1909" s="161" t="s">
        <v>1558</v>
      </c>
      <c r="G1909" s="161" t="s">
        <v>446</v>
      </c>
      <c r="H1909" s="161" t="s">
        <v>1561</v>
      </c>
      <c r="I1909" s="12"/>
      <c r="J1909" s="13">
        <v>806881</v>
      </c>
      <c r="K1909" s="2">
        <v>0</v>
      </c>
    </row>
    <row r="1910" spans="1:11" ht="15" customHeight="1" x14ac:dyDescent="0.35">
      <c r="A1910" s="160">
        <v>1607823</v>
      </c>
      <c r="B1910" s="161" t="s">
        <v>4282</v>
      </c>
      <c r="C1910" s="160">
        <v>152651</v>
      </c>
      <c r="D1910" s="161" t="s">
        <v>1966</v>
      </c>
      <c r="E1910" s="162" t="s">
        <v>6415</v>
      </c>
      <c r="F1910" s="161" t="s">
        <v>1558</v>
      </c>
      <c r="G1910" s="161" t="s">
        <v>446</v>
      </c>
      <c r="H1910" s="161" t="s">
        <v>1561</v>
      </c>
      <c r="I1910" s="12"/>
      <c r="J1910" s="13">
        <v>806886</v>
      </c>
      <c r="K1910" s="2">
        <v>0</v>
      </c>
    </row>
    <row r="1911" spans="1:11" ht="15" customHeight="1" x14ac:dyDescent="0.35">
      <c r="A1911" s="160">
        <v>1607894</v>
      </c>
      <c r="B1911" s="161" t="s">
        <v>4283</v>
      </c>
      <c r="C1911" s="160">
        <v>152651</v>
      </c>
      <c r="D1911" s="161" t="s">
        <v>1966</v>
      </c>
      <c r="E1911" s="162" t="s">
        <v>6415</v>
      </c>
      <c r="F1911" s="161" t="s">
        <v>1558</v>
      </c>
      <c r="G1911" s="161" t="s">
        <v>446</v>
      </c>
      <c r="H1911" s="161" t="s">
        <v>1561</v>
      </c>
      <c r="I1911" s="12"/>
      <c r="J1911" s="13">
        <v>806892</v>
      </c>
      <c r="K1911" s="2">
        <v>0</v>
      </c>
    </row>
    <row r="1912" spans="1:11" ht="15" customHeight="1" x14ac:dyDescent="0.35">
      <c r="A1912" s="160">
        <v>1607520</v>
      </c>
      <c r="B1912" s="161" t="s">
        <v>4279</v>
      </c>
      <c r="C1912" s="160">
        <v>152651</v>
      </c>
      <c r="D1912" s="161" t="s">
        <v>1966</v>
      </c>
      <c r="E1912" s="162" t="s">
        <v>6415</v>
      </c>
      <c r="F1912" s="161" t="s">
        <v>1558</v>
      </c>
      <c r="G1912" s="161" t="s">
        <v>446</v>
      </c>
      <c r="H1912" s="161" t="s">
        <v>1561</v>
      </c>
      <c r="I1912" s="12"/>
      <c r="J1912" s="13">
        <v>806897</v>
      </c>
      <c r="K1912" s="2">
        <v>0</v>
      </c>
    </row>
    <row r="1913" spans="1:11" ht="15" customHeight="1" x14ac:dyDescent="0.35">
      <c r="A1913" s="160">
        <v>1607567</v>
      </c>
      <c r="B1913" s="161" t="s">
        <v>4280</v>
      </c>
      <c r="C1913" s="160">
        <v>152651</v>
      </c>
      <c r="D1913" s="161" t="s">
        <v>1966</v>
      </c>
      <c r="E1913" s="162" t="s">
        <v>6415</v>
      </c>
      <c r="F1913" s="161" t="s">
        <v>1558</v>
      </c>
      <c r="G1913" s="161" t="s">
        <v>446</v>
      </c>
      <c r="H1913" s="161" t="s">
        <v>1561</v>
      </c>
      <c r="I1913" s="12"/>
      <c r="J1913" s="13">
        <v>806908</v>
      </c>
      <c r="K1913" s="2">
        <v>0</v>
      </c>
    </row>
    <row r="1914" spans="1:11" ht="15" customHeight="1" x14ac:dyDescent="0.35">
      <c r="A1914" s="160">
        <v>1607471</v>
      </c>
      <c r="B1914" s="161" t="s">
        <v>448</v>
      </c>
      <c r="C1914" s="160">
        <v>152663</v>
      </c>
      <c r="D1914" s="161" t="s">
        <v>447</v>
      </c>
      <c r="E1914" s="162" t="s">
        <v>6415</v>
      </c>
      <c r="F1914" s="161" t="s">
        <v>1558</v>
      </c>
      <c r="G1914" s="161" t="s">
        <v>446</v>
      </c>
      <c r="H1914" s="161" t="s">
        <v>1561</v>
      </c>
      <c r="I1914" s="12"/>
      <c r="J1914" s="13">
        <v>806918</v>
      </c>
      <c r="K1914" s="2">
        <v>0</v>
      </c>
    </row>
    <row r="1915" spans="1:11" ht="15" customHeight="1" x14ac:dyDescent="0.35">
      <c r="A1915" s="160">
        <v>1607476</v>
      </c>
      <c r="B1915" s="161" t="s">
        <v>4284</v>
      </c>
      <c r="C1915" s="160">
        <v>152663</v>
      </c>
      <c r="D1915" s="161" t="s">
        <v>447</v>
      </c>
      <c r="E1915" s="162" t="s">
        <v>6415</v>
      </c>
      <c r="F1915" s="161" t="s">
        <v>1558</v>
      </c>
      <c r="G1915" s="161" t="s">
        <v>446</v>
      </c>
      <c r="H1915" s="161" t="s">
        <v>1561</v>
      </c>
      <c r="I1915" s="12"/>
      <c r="J1915" s="13">
        <v>806920</v>
      </c>
      <c r="K1915" s="2">
        <v>0</v>
      </c>
    </row>
    <row r="1916" spans="1:11" ht="15" customHeight="1" x14ac:dyDescent="0.35">
      <c r="A1916" s="160">
        <v>1607880</v>
      </c>
      <c r="B1916" s="161" t="s">
        <v>4285</v>
      </c>
      <c r="C1916" s="160">
        <v>152663</v>
      </c>
      <c r="D1916" s="161" t="s">
        <v>447</v>
      </c>
      <c r="E1916" s="162" t="s">
        <v>6415</v>
      </c>
      <c r="F1916" s="161" t="s">
        <v>1558</v>
      </c>
      <c r="G1916" s="161" t="s">
        <v>446</v>
      </c>
      <c r="H1916" s="161" t="s">
        <v>1561</v>
      </c>
      <c r="I1916" s="12"/>
      <c r="J1916" s="13">
        <v>806921</v>
      </c>
      <c r="K1916" s="2">
        <v>0</v>
      </c>
    </row>
    <row r="1917" spans="1:11" ht="15" customHeight="1" x14ac:dyDescent="0.35">
      <c r="A1917" s="160">
        <v>1609925</v>
      </c>
      <c r="B1917" s="161" t="s">
        <v>4289</v>
      </c>
      <c r="C1917" s="160">
        <v>152675</v>
      </c>
      <c r="D1917" s="161" t="s">
        <v>1980</v>
      </c>
      <c r="E1917" s="162" t="s">
        <v>6415</v>
      </c>
      <c r="F1917" s="161" t="s">
        <v>1558</v>
      </c>
      <c r="G1917" s="161" t="s">
        <v>446</v>
      </c>
      <c r="H1917" s="161" t="s">
        <v>1561</v>
      </c>
      <c r="I1917" s="12"/>
      <c r="J1917" s="13">
        <v>806923</v>
      </c>
      <c r="K1917" s="2">
        <v>0</v>
      </c>
    </row>
    <row r="1918" spans="1:11" ht="15" customHeight="1" x14ac:dyDescent="0.35">
      <c r="A1918" s="160">
        <v>1609710</v>
      </c>
      <c r="B1918" s="161" t="s">
        <v>4287</v>
      </c>
      <c r="C1918" s="160">
        <v>152675</v>
      </c>
      <c r="D1918" s="161" t="s">
        <v>1980</v>
      </c>
      <c r="E1918" s="162" t="s">
        <v>6415</v>
      </c>
      <c r="F1918" s="161" t="s">
        <v>1558</v>
      </c>
      <c r="G1918" s="161" t="s">
        <v>446</v>
      </c>
      <c r="H1918" s="161" t="s">
        <v>1561</v>
      </c>
      <c r="I1918" s="12"/>
      <c r="J1918" s="13">
        <v>806924</v>
      </c>
      <c r="K1918" s="2">
        <v>0</v>
      </c>
    </row>
    <row r="1919" spans="1:11" ht="15" customHeight="1" x14ac:dyDescent="0.35">
      <c r="A1919" s="160">
        <v>1609098</v>
      </c>
      <c r="B1919" s="161" t="s">
        <v>4286</v>
      </c>
      <c r="C1919" s="160">
        <v>152675</v>
      </c>
      <c r="D1919" s="161" t="s">
        <v>1980</v>
      </c>
      <c r="E1919" s="162" t="s">
        <v>6415</v>
      </c>
      <c r="F1919" s="161" t="s">
        <v>1558</v>
      </c>
      <c r="G1919" s="161" t="s">
        <v>446</v>
      </c>
      <c r="H1919" s="161" t="s">
        <v>1561</v>
      </c>
      <c r="I1919" s="12"/>
      <c r="J1919" s="13">
        <v>806926</v>
      </c>
      <c r="K1919" s="2">
        <v>0</v>
      </c>
    </row>
    <row r="1920" spans="1:11" ht="15" customHeight="1" x14ac:dyDescent="0.35">
      <c r="A1920" s="160">
        <v>1609823</v>
      </c>
      <c r="B1920" s="161" t="s">
        <v>4288</v>
      </c>
      <c r="C1920" s="160">
        <v>152675</v>
      </c>
      <c r="D1920" s="161" t="s">
        <v>1980</v>
      </c>
      <c r="E1920" s="162" t="s">
        <v>6415</v>
      </c>
      <c r="F1920" s="161" t="s">
        <v>1558</v>
      </c>
      <c r="G1920" s="161" t="s">
        <v>446</v>
      </c>
      <c r="H1920" s="161" t="s">
        <v>1561</v>
      </c>
      <c r="I1920" s="12"/>
      <c r="J1920" s="13">
        <v>806939</v>
      </c>
      <c r="K1920" s="2">
        <v>0</v>
      </c>
    </row>
    <row r="1921" spans="1:11" ht="15" customHeight="1" x14ac:dyDescent="0.35">
      <c r="A1921" s="160">
        <v>1609922</v>
      </c>
      <c r="B1921" s="161" t="s">
        <v>473</v>
      </c>
      <c r="C1921" s="160">
        <v>152675</v>
      </c>
      <c r="D1921" s="161" t="s">
        <v>1980</v>
      </c>
      <c r="E1921" s="162" t="s">
        <v>6415</v>
      </c>
      <c r="F1921" s="161" t="s">
        <v>1558</v>
      </c>
      <c r="G1921" s="161" t="s">
        <v>446</v>
      </c>
      <c r="H1921" s="161" t="s">
        <v>1561</v>
      </c>
      <c r="I1921" s="12"/>
      <c r="J1921" s="13">
        <v>806945</v>
      </c>
      <c r="K1921" s="2">
        <v>0</v>
      </c>
    </row>
    <row r="1922" spans="1:11" ht="15" customHeight="1" x14ac:dyDescent="0.35">
      <c r="A1922" s="160">
        <v>1609598</v>
      </c>
      <c r="B1922" s="161" t="s">
        <v>481</v>
      </c>
      <c r="C1922" s="160">
        <v>152687</v>
      </c>
      <c r="D1922" s="161" t="s">
        <v>1982</v>
      </c>
      <c r="E1922" s="162" t="s">
        <v>6415</v>
      </c>
      <c r="F1922" s="161" t="s">
        <v>1558</v>
      </c>
      <c r="G1922" s="161" t="s">
        <v>446</v>
      </c>
      <c r="H1922" s="161" t="s">
        <v>1561</v>
      </c>
      <c r="I1922" s="15"/>
      <c r="J1922">
        <v>806747</v>
      </c>
      <c r="K1922" s="2">
        <v>0</v>
      </c>
    </row>
    <row r="1923" spans="1:11" ht="15" customHeight="1" x14ac:dyDescent="0.35">
      <c r="A1923" s="160">
        <v>1609124</v>
      </c>
      <c r="B1923" s="161" t="s">
        <v>4291</v>
      </c>
      <c r="C1923" s="160">
        <v>152687</v>
      </c>
      <c r="D1923" s="161" t="s">
        <v>1982</v>
      </c>
      <c r="E1923" s="162" t="s">
        <v>6415</v>
      </c>
      <c r="F1923" s="161" t="s">
        <v>1558</v>
      </c>
      <c r="G1923" s="161" t="s">
        <v>446</v>
      </c>
      <c r="H1923" s="161" t="s">
        <v>1561</v>
      </c>
      <c r="I1923" s="15"/>
      <c r="J1923"/>
      <c r="K1923"/>
    </row>
    <row r="1924" spans="1:11" ht="15" customHeight="1" x14ac:dyDescent="0.35">
      <c r="A1924" s="160">
        <v>1609155</v>
      </c>
      <c r="B1924" s="161" t="s">
        <v>4293</v>
      </c>
      <c r="C1924" s="160">
        <v>152687</v>
      </c>
      <c r="D1924" s="161" t="s">
        <v>1982</v>
      </c>
      <c r="E1924" s="162" t="s">
        <v>6415</v>
      </c>
      <c r="F1924" s="161" t="s">
        <v>1558</v>
      </c>
      <c r="G1924" s="161" t="s">
        <v>446</v>
      </c>
      <c r="H1924" s="161" t="s">
        <v>1561</v>
      </c>
      <c r="I1924" s="15"/>
      <c r="J1924"/>
      <c r="K1924"/>
    </row>
    <row r="1925" spans="1:11" ht="15" customHeight="1" x14ac:dyDescent="0.35">
      <c r="A1925" s="160">
        <v>1609742</v>
      </c>
      <c r="B1925" s="161" t="s">
        <v>4298</v>
      </c>
      <c r="C1925" s="160">
        <v>152687</v>
      </c>
      <c r="D1925" s="161" t="s">
        <v>1982</v>
      </c>
      <c r="E1925" s="162" t="s">
        <v>6415</v>
      </c>
      <c r="F1925" s="161" t="s">
        <v>1558</v>
      </c>
      <c r="G1925" s="161" t="s">
        <v>446</v>
      </c>
      <c r="H1925" s="161" t="s">
        <v>1561</v>
      </c>
      <c r="I1925" s="15"/>
      <c r="J1925"/>
      <c r="K1925"/>
    </row>
    <row r="1926" spans="1:11" ht="15" customHeight="1" x14ac:dyDescent="0.35">
      <c r="A1926" s="160">
        <v>1609846</v>
      </c>
      <c r="B1926" s="161" t="s">
        <v>477</v>
      </c>
      <c r="C1926" s="160">
        <v>152687</v>
      </c>
      <c r="D1926" s="161" t="s">
        <v>1982</v>
      </c>
      <c r="E1926" s="162" t="s">
        <v>6415</v>
      </c>
      <c r="F1926" s="161" t="s">
        <v>1558</v>
      </c>
      <c r="G1926" s="161" t="s">
        <v>446</v>
      </c>
      <c r="H1926" s="161" t="s">
        <v>1561</v>
      </c>
      <c r="I1926" s="15"/>
      <c r="J1926"/>
      <c r="K1926"/>
    </row>
    <row r="1927" spans="1:11" ht="15" customHeight="1" x14ac:dyDescent="0.35">
      <c r="A1927" s="160">
        <v>1609527</v>
      </c>
      <c r="B1927" s="161" t="s">
        <v>4296</v>
      </c>
      <c r="C1927" s="160">
        <v>152687</v>
      </c>
      <c r="D1927" s="161" t="s">
        <v>1982</v>
      </c>
      <c r="E1927" s="162" t="s">
        <v>6415</v>
      </c>
      <c r="F1927" s="161" t="s">
        <v>1558</v>
      </c>
      <c r="G1927" s="161" t="s">
        <v>446</v>
      </c>
      <c r="H1927" s="161" t="s">
        <v>1561</v>
      </c>
      <c r="I1927" s="15"/>
      <c r="J1927"/>
      <c r="K1927"/>
    </row>
    <row r="1928" spans="1:11" ht="15" customHeight="1" x14ac:dyDescent="0.35">
      <c r="A1928" s="160">
        <v>1609545</v>
      </c>
      <c r="B1928" s="161" t="s">
        <v>4297</v>
      </c>
      <c r="C1928" s="160">
        <v>152687</v>
      </c>
      <c r="D1928" s="161" t="s">
        <v>1982</v>
      </c>
      <c r="E1928" s="162" t="s">
        <v>6415</v>
      </c>
      <c r="F1928" s="161" t="s">
        <v>1558</v>
      </c>
      <c r="G1928" s="161" t="s">
        <v>446</v>
      </c>
      <c r="H1928" s="161" t="s">
        <v>1561</v>
      </c>
      <c r="I1928" s="15"/>
      <c r="J1928"/>
      <c r="K1928"/>
    </row>
    <row r="1929" spans="1:11" ht="15" customHeight="1" x14ac:dyDescent="0.35">
      <c r="A1929" s="160">
        <v>1609021</v>
      </c>
      <c r="B1929" s="161" t="s">
        <v>4290</v>
      </c>
      <c r="C1929" s="160">
        <v>152687</v>
      </c>
      <c r="D1929" s="161" t="s">
        <v>1982</v>
      </c>
      <c r="E1929" s="162" t="s">
        <v>6415</v>
      </c>
      <c r="F1929" s="161" t="s">
        <v>1558</v>
      </c>
      <c r="G1929" s="161" t="s">
        <v>446</v>
      </c>
      <c r="H1929" s="161" t="s">
        <v>1561</v>
      </c>
      <c r="I1929" s="15"/>
      <c r="J1929"/>
      <c r="K1929"/>
    </row>
    <row r="1930" spans="1:11" ht="15" customHeight="1" x14ac:dyDescent="0.35">
      <c r="A1930" s="160">
        <v>1609346</v>
      </c>
      <c r="B1930" s="161" t="s">
        <v>4294</v>
      </c>
      <c r="C1930" s="160">
        <v>152687</v>
      </c>
      <c r="D1930" s="161" t="s">
        <v>1982</v>
      </c>
      <c r="E1930" s="162" t="s">
        <v>6415</v>
      </c>
      <c r="F1930" s="161" t="s">
        <v>1558</v>
      </c>
      <c r="G1930" s="161" t="s">
        <v>446</v>
      </c>
      <c r="H1930" s="161" t="s">
        <v>1561</v>
      </c>
      <c r="I1930" s="15"/>
      <c r="J1930"/>
      <c r="K1930"/>
    </row>
    <row r="1931" spans="1:11" ht="15" customHeight="1" x14ac:dyDescent="0.35">
      <c r="A1931" s="160">
        <v>1609980</v>
      </c>
      <c r="B1931" s="161" t="s">
        <v>4299</v>
      </c>
      <c r="C1931" s="160">
        <v>152687</v>
      </c>
      <c r="D1931" s="161" t="s">
        <v>1982</v>
      </c>
      <c r="E1931" s="162" t="s">
        <v>6415</v>
      </c>
      <c r="F1931" s="161" t="s">
        <v>1558</v>
      </c>
      <c r="G1931" s="161" t="s">
        <v>446</v>
      </c>
      <c r="H1931" s="161" t="s">
        <v>1561</v>
      </c>
      <c r="I1931" s="15"/>
      <c r="J1931"/>
      <c r="K1931"/>
    </row>
    <row r="1932" spans="1:11" ht="15" customHeight="1" x14ac:dyDescent="0.35">
      <c r="A1932" s="160">
        <v>1609419</v>
      </c>
      <c r="B1932" s="161" t="s">
        <v>4295</v>
      </c>
      <c r="C1932" s="160">
        <v>152687</v>
      </c>
      <c r="D1932" s="161" t="s">
        <v>1982</v>
      </c>
      <c r="E1932" s="162" t="s">
        <v>6415</v>
      </c>
      <c r="F1932" s="161" t="s">
        <v>1558</v>
      </c>
      <c r="G1932" s="161" t="s">
        <v>446</v>
      </c>
      <c r="H1932" s="161" t="s">
        <v>1561</v>
      </c>
      <c r="I1932" s="15"/>
      <c r="J1932"/>
      <c r="K1932"/>
    </row>
    <row r="1933" spans="1:11" ht="15" customHeight="1" x14ac:dyDescent="0.35">
      <c r="A1933" s="160">
        <v>1609085</v>
      </c>
      <c r="B1933" s="161" t="s">
        <v>478</v>
      </c>
      <c r="C1933" s="160">
        <v>152687</v>
      </c>
      <c r="D1933" s="161" t="s">
        <v>1982</v>
      </c>
      <c r="E1933" s="162" t="s">
        <v>6415</v>
      </c>
      <c r="F1933" s="161" t="s">
        <v>1558</v>
      </c>
      <c r="G1933" s="161" t="s">
        <v>446</v>
      </c>
      <c r="H1933" s="161" t="s">
        <v>1561</v>
      </c>
      <c r="I1933" s="15"/>
      <c r="J1933"/>
      <c r="K1933"/>
    </row>
    <row r="1934" spans="1:11" ht="15" customHeight="1" x14ac:dyDescent="0.35">
      <c r="A1934" s="160">
        <v>1609128</v>
      </c>
      <c r="B1934" s="161" t="s">
        <v>4292</v>
      </c>
      <c r="C1934" s="160">
        <v>152687</v>
      </c>
      <c r="D1934" s="161" t="s">
        <v>1982</v>
      </c>
      <c r="E1934" s="162" t="s">
        <v>6415</v>
      </c>
      <c r="F1934" s="161" t="s">
        <v>1558</v>
      </c>
      <c r="G1934" s="161" t="s">
        <v>446</v>
      </c>
      <c r="H1934" s="161" t="s">
        <v>1561</v>
      </c>
      <c r="I1934" s="15"/>
      <c r="J1934"/>
      <c r="K1934"/>
    </row>
    <row r="1935" spans="1:11" ht="15" customHeight="1" x14ac:dyDescent="0.35">
      <c r="A1935" s="160">
        <v>1701002</v>
      </c>
      <c r="B1935" s="161" t="s">
        <v>4300</v>
      </c>
      <c r="C1935" s="160">
        <v>152699</v>
      </c>
      <c r="D1935" s="161" t="s">
        <v>1986</v>
      </c>
      <c r="E1935" s="162" t="s">
        <v>6415</v>
      </c>
      <c r="F1935" s="161" t="s">
        <v>1558</v>
      </c>
      <c r="G1935" s="161" t="s">
        <v>482</v>
      </c>
      <c r="H1935" s="161" t="s">
        <v>1561</v>
      </c>
      <c r="I1935" s="15"/>
      <c r="J1935"/>
      <c r="K1935"/>
    </row>
    <row r="1936" spans="1:11" ht="15" customHeight="1" x14ac:dyDescent="0.35">
      <c r="A1936" s="160">
        <v>1701841</v>
      </c>
      <c r="B1936" s="161" t="s">
        <v>4304</v>
      </c>
      <c r="C1936" s="160">
        <v>152699</v>
      </c>
      <c r="D1936" s="161" t="s">
        <v>1986</v>
      </c>
      <c r="E1936" s="162" t="s">
        <v>6415</v>
      </c>
      <c r="F1936" s="161" t="s">
        <v>1558</v>
      </c>
      <c r="G1936" s="161" t="s">
        <v>482</v>
      </c>
      <c r="H1936" s="161" t="s">
        <v>1561</v>
      </c>
      <c r="I1936" s="15"/>
      <c r="J1936"/>
      <c r="K1936"/>
    </row>
    <row r="1937" spans="1:11" ht="15" customHeight="1" x14ac:dyDescent="0.35">
      <c r="A1937" s="160">
        <v>1701134</v>
      </c>
      <c r="B1937" s="161" t="s">
        <v>4301</v>
      </c>
      <c r="C1937" s="160">
        <v>152699</v>
      </c>
      <c r="D1937" s="161" t="s">
        <v>1986</v>
      </c>
      <c r="E1937" s="162" t="s">
        <v>6415</v>
      </c>
      <c r="F1937" s="161" t="s">
        <v>1558</v>
      </c>
      <c r="G1937" s="161" t="s">
        <v>482</v>
      </c>
      <c r="H1937" s="161" t="s">
        <v>1561</v>
      </c>
      <c r="I1937" s="15"/>
      <c r="J1937"/>
      <c r="K1937"/>
    </row>
    <row r="1938" spans="1:11" ht="15" customHeight="1" x14ac:dyDescent="0.35">
      <c r="A1938" s="160">
        <v>1701964</v>
      </c>
      <c r="B1938" s="161" t="s">
        <v>4305</v>
      </c>
      <c r="C1938" s="160">
        <v>152699</v>
      </c>
      <c r="D1938" s="161" t="s">
        <v>1986</v>
      </c>
      <c r="E1938" s="162" t="s">
        <v>6415</v>
      </c>
      <c r="F1938" s="161" t="s">
        <v>1558</v>
      </c>
      <c r="G1938" s="161" t="s">
        <v>482</v>
      </c>
      <c r="H1938" s="161" t="s">
        <v>1561</v>
      </c>
      <c r="I1938" s="15"/>
      <c r="J1938"/>
      <c r="K1938"/>
    </row>
    <row r="1939" spans="1:11" ht="15" customHeight="1" x14ac:dyDescent="0.35">
      <c r="A1939" s="160">
        <v>1701226</v>
      </c>
      <c r="B1939" s="161" t="s">
        <v>4302</v>
      </c>
      <c r="C1939" s="160">
        <v>152699</v>
      </c>
      <c r="D1939" s="161" t="s">
        <v>1986</v>
      </c>
      <c r="E1939" s="162" t="s">
        <v>6415</v>
      </c>
      <c r="F1939" s="161" t="s">
        <v>1558</v>
      </c>
      <c r="G1939" s="161" t="s">
        <v>482</v>
      </c>
      <c r="H1939" s="161" t="s">
        <v>1561</v>
      </c>
      <c r="I1939" s="15"/>
      <c r="J1939"/>
      <c r="K1939"/>
    </row>
    <row r="1940" spans="1:11" ht="15" customHeight="1" x14ac:dyDescent="0.35">
      <c r="A1940" s="160">
        <v>1701063</v>
      </c>
      <c r="B1940" s="161" t="s">
        <v>532</v>
      </c>
      <c r="C1940" s="160">
        <v>152699</v>
      </c>
      <c r="D1940" s="161" t="s">
        <v>1986</v>
      </c>
      <c r="E1940" s="162" t="s">
        <v>6415</v>
      </c>
      <c r="F1940" s="161" t="s">
        <v>1558</v>
      </c>
      <c r="G1940" s="161" t="s">
        <v>482</v>
      </c>
      <c r="H1940" s="161" t="s">
        <v>1561</v>
      </c>
      <c r="I1940" s="15"/>
      <c r="J1940"/>
      <c r="K1940"/>
    </row>
    <row r="1941" spans="1:11" ht="15" customHeight="1" x14ac:dyDescent="0.35">
      <c r="A1941" s="160">
        <v>1701770</v>
      </c>
      <c r="B1941" s="161" t="s">
        <v>533</v>
      </c>
      <c r="C1941" s="160">
        <v>152699</v>
      </c>
      <c r="D1941" s="161" t="s">
        <v>1986</v>
      </c>
      <c r="E1941" s="162" t="s">
        <v>6415</v>
      </c>
      <c r="F1941" s="161" t="s">
        <v>1558</v>
      </c>
      <c r="G1941" s="161" t="s">
        <v>482</v>
      </c>
      <c r="H1941" s="161" t="s">
        <v>1561</v>
      </c>
      <c r="I1941" s="15"/>
      <c r="J1941"/>
      <c r="K1941"/>
    </row>
    <row r="1942" spans="1:11" ht="15" customHeight="1" x14ac:dyDescent="0.35">
      <c r="A1942" s="160">
        <v>1701588</v>
      </c>
      <c r="B1942" s="161" t="s">
        <v>4303</v>
      </c>
      <c r="C1942" s="160">
        <v>152699</v>
      </c>
      <c r="D1942" s="161" t="s">
        <v>1986</v>
      </c>
      <c r="E1942" s="162" t="s">
        <v>6415</v>
      </c>
      <c r="F1942" s="161" t="s">
        <v>1558</v>
      </c>
      <c r="G1942" s="161" t="s">
        <v>482</v>
      </c>
      <c r="H1942" s="161" t="s">
        <v>1561</v>
      </c>
      <c r="I1942" s="15"/>
      <c r="J1942"/>
      <c r="K1942"/>
    </row>
    <row r="1943" spans="1:11" ht="15" customHeight="1" x14ac:dyDescent="0.35">
      <c r="A1943" s="160">
        <v>1702189</v>
      </c>
      <c r="B1943" s="161" t="s">
        <v>4306</v>
      </c>
      <c r="C1943" s="160">
        <v>152717</v>
      </c>
      <c r="D1943" s="161" t="s">
        <v>522</v>
      </c>
      <c r="E1943" s="162" t="s">
        <v>6415</v>
      </c>
      <c r="F1943" s="161" t="s">
        <v>1558</v>
      </c>
      <c r="G1943" s="161" t="s">
        <v>482</v>
      </c>
      <c r="H1943" s="161" t="s">
        <v>1561</v>
      </c>
      <c r="I1943" s="15"/>
      <c r="J1943"/>
      <c r="K1943"/>
    </row>
    <row r="1944" spans="1:11" ht="15" customHeight="1" x14ac:dyDescent="0.35">
      <c r="A1944" s="160">
        <v>1702965</v>
      </c>
      <c r="B1944" s="161" t="s">
        <v>523</v>
      </c>
      <c r="C1944" s="160">
        <v>152717</v>
      </c>
      <c r="D1944" s="161" t="s">
        <v>522</v>
      </c>
      <c r="E1944" s="162" t="s">
        <v>6415</v>
      </c>
      <c r="F1944" s="161" t="s">
        <v>1558</v>
      </c>
      <c r="G1944" s="161" t="s">
        <v>482</v>
      </c>
      <c r="H1944" s="161" t="s">
        <v>1561</v>
      </c>
      <c r="I1944" s="15"/>
      <c r="J1944"/>
      <c r="K1944"/>
    </row>
    <row r="1945" spans="1:11" ht="15" customHeight="1" x14ac:dyDescent="0.35">
      <c r="A1945" s="160">
        <v>1703739</v>
      </c>
      <c r="B1945" s="161" t="s">
        <v>4309</v>
      </c>
      <c r="C1945" s="160">
        <v>152729</v>
      </c>
      <c r="D1945" s="161" t="s">
        <v>1990</v>
      </c>
      <c r="E1945" s="162" t="s">
        <v>6415</v>
      </c>
      <c r="F1945" s="161" t="s">
        <v>1558</v>
      </c>
      <c r="G1945" s="161" t="s">
        <v>482</v>
      </c>
      <c r="H1945" s="161" t="s">
        <v>1561</v>
      </c>
      <c r="I1945" s="15"/>
      <c r="J1945"/>
      <c r="K1945"/>
    </row>
    <row r="1946" spans="1:11" ht="15" customHeight="1" x14ac:dyDescent="0.35">
      <c r="A1946" s="160">
        <v>1703798</v>
      </c>
      <c r="B1946" s="161" t="s">
        <v>4310</v>
      </c>
      <c r="C1946" s="160">
        <v>152729</v>
      </c>
      <c r="D1946" s="161" t="s">
        <v>1990</v>
      </c>
      <c r="E1946" s="162" t="s">
        <v>6415</v>
      </c>
      <c r="F1946" s="161" t="s">
        <v>1558</v>
      </c>
      <c r="G1946" s="161" t="s">
        <v>482</v>
      </c>
      <c r="H1946" s="161" t="s">
        <v>1561</v>
      </c>
      <c r="I1946" s="15"/>
      <c r="J1946"/>
      <c r="K1946"/>
    </row>
    <row r="1947" spans="1:11" ht="15" customHeight="1" x14ac:dyDescent="0.35">
      <c r="A1947" s="160">
        <v>1703001</v>
      </c>
      <c r="B1947" s="161" t="s">
        <v>4307</v>
      </c>
      <c r="C1947" s="160">
        <v>152729</v>
      </c>
      <c r="D1947" s="161" t="s">
        <v>1990</v>
      </c>
      <c r="E1947" s="162" t="s">
        <v>6415</v>
      </c>
      <c r="F1947" s="161" t="s">
        <v>1558</v>
      </c>
      <c r="G1947" s="161" t="s">
        <v>482</v>
      </c>
      <c r="H1947" s="161" t="s">
        <v>1561</v>
      </c>
      <c r="I1947" s="15"/>
      <c r="J1947"/>
      <c r="K1947"/>
    </row>
    <row r="1948" spans="1:11" ht="15" customHeight="1" x14ac:dyDescent="0.35">
      <c r="A1948" s="160">
        <v>1703857</v>
      </c>
      <c r="B1948" s="161" t="s">
        <v>4311</v>
      </c>
      <c r="C1948" s="160">
        <v>152729</v>
      </c>
      <c r="D1948" s="161" t="s">
        <v>1990</v>
      </c>
      <c r="E1948" s="162" t="s">
        <v>6415</v>
      </c>
      <c r="F1948" s="161" t="s">
        <v>1558</v>
      </c>
      <c r="G1948" s="161" t="s">
        <v>482</v>
      </c>
      <c r="H1948" s="161" t="s">
        <v>1561</v>
      </c>
      <c r="I1948" s="15"/>
      <c r="J1948"/>
      <c r="K1948"/>
    </row>
    <row r="1949" spans="1:11" ht="15" customHeight="1" x14ac:dyDescent="0.35">
      <c r="A1949" s="160">
        <v>1703455</v>
      </c>
      <c r="B1949" s="161" t="s">
        <v>4308</v>
      </c>
      <c r="C1949" s="160">
        <v>152729</v>
      </c>
      <c r="D1949" s="161" t="s">
        <v>1990</v>
      </c>
      <c r="E1949" s="162" t="s">
        <v>6415</v>
      </c>
      <c r="F1949" s="161" t="s">
        <v>1558</v>
      </c>
      <c r="G1949" s="161" t="s">
        <v>482</v>
      </c>
      <c r="H1949" s="161" t="s">
        <v>1561</v>
      </c>
      <c r="I1949" s="15"/>
      <c r="J1949"/>
      <c r="K1949"/>
    </row>
    <row r="1950" spans="1:11" ht="15" customHeight="1" x14ac:dyDescent="0.35">
      <c r="A1950" s="160">
        <v>1703390</v>
      </c>
      <c r="B1950" s="161" t="s">
        <v>515</v>
      </c>
      <c r="C1950" s="160">
        <v>152729</v>
      </c>
      <c r="D1950" s="161" t="s">
        <v>1990</v>
      </c>
      <c r="E1950" s="162" t="s">
        <v>6415</v>
      </c>
      <c r="F1950" s="161" t="s">
        <v>1558</v>
      </c>
      <c r="G1950" s="161" t="s">
        <v>482</v>
      </c>
      <c r="H1950" s="161" t="s">
        <v>1561</v>
      </c>
      <c r="I1950" s="15"/>
      <c r="J1950"/>
      <c r="K1950"/>
    </row>
    <row r="1951" spans="1:11" ht="15" customHeight="1" x14ac:dyDescent="0.35">
      <c r="A1951" s="160">
        <v>1703358</v>
      </c>
      <c r="B1951" s="161" t="s">
        <v>516</v>
      </c>
      <c r="C1951" s="160">
        <v>152729</v>
      </c>
      <c r="D1951" s="161" t="s">
        <v>1990</v>
      </c>
      <c r="E1951" s="162" t="s">
        <v>6415</v>
      </c>
      <c r="F1951" s="161" t="s">
        <v>1558</v>
      </c>
      <c r="G1951" s="161" t="s">
        <v>482</v>
      </c>
      <c r="H1951" s="161" t="s">
        <v>1561</v>
      </c>
      <c r="I1951" s="15"/>
      <c r="J1951"/>
      <c r="K1951"/>
    </row>
    <row r="1952" spans="1:11" ht="15" customHeight="1" x14ac:dyDescent="0.35">
      <c r="A1952" s="160">
        <v>1703615</v>
      </c>
      <c r="B1952" s="161" t="s">
        <v>525</v>
      </c>
      <c r="C1952" s="160">
        <v>152730</v>
      </c>
      <c r="D1952" s="161" t="s">
        <v>1989</v>
      </c>
      <c r="E1952" s="162" t="s">
        <v>6415</v>
      </c>
      <c r="F1952" s="161" t="s">
        <v>1558</v>
      </c>
      <c r="G1952" s="161" t="s">
        <v>482</v>
      </c>
      <c r="H1952" s="161" t="s">
        <v>1561</v>
      </c>
      <c r="I1952" s="15"/>
      <c r="J1952"/>
      <c r="K1952"/>
    </row>
    <row r="1953" spans="1:11" ht="15" customHeight="1" x14ac:dyDescent="0.35">
      <c r="A1953" s="160">
        <v>1703306</v>
      </c>
      <c r="B1953" s="161" t="s">
        <v>4313</v>
      </c>
      <c r="C1953" s="160">
        <v>152730</v>
      </c>
      <c r="D1953" s="161" t="s">
        <v>1989</v>
      </c>
      <c r="E1953" s="162" t="s">
        <v>6415</v>
      </c>
      <c r="F1953" s="161" t="s">
        <v>1558</v>
      </c>
      <c r="G1953" s="161" t="s">
        <v>482</v>
      </c>
      <c r="H1953" s="161" t="s">
        <v>1561</v>
      </c>
      <c r="I1953" s="15"/>
      <c r="J1953"/>
      <c r="K1953"/>
    </row>
    <row r="1954" spans="1:11" ht="15" customHeight="1" x14ac:dyDescent="0.35">
      <c r="A1954" s="160">
        <v>1703058</v>
      </c>
      <c r="B1954" s="161" t="s">
        <v>4312</v>
      </c>
      <c r="C1954" s="160">
        <v>152730</v>
      </c>
      <c r="D1954" s="161" t="s">
        <v>1989</v>
      </c>
      <c r="E1954" s="162" t="s">
        <v>6415</v>
      </c>
      <c r="F1954" s="161" t="s">
        <v>1558</v>
      </c>
      <c r="G1954" s="161" t="s">
        <v>482</v>
      </c>
      <c r="H1954" s="161" t="s">
        <v>1561</v>
      </c>
      <c r="I1954" s="15"/>
      <c r="J1954"/>
      <c r="K1954"/>
    </row>
    <row r="1955" spans="1:11" ht="15" customHeight="1" x14ac:dyDescent="0.35">
      <c r="A1955" s="160">
        <v>1703821</v>
      </c>
      <c r="B1955" s="161" t="s">
        <v>4314</v>
      </c>
      <c r="C1955" s="160">
        <v>152730</v>
      </c>
      <c r="D1955" s="161" t="s">
        <v>1989</v>
      </c>
      <c r="E1955" s="162" t="s">
        <v>6415</v>
      </c>
      <c r="F1955" s="161" t="s">
        <v>1558</v>
      </c>
      <c r="G1955" s="161" t="s">
        <v>482</v>
      </c>
      <c r="H1955" s="161" t="s">
        <v>1561</v>
      </c>
      <c r="I1955" s="15"/>
      <c r="J1955"/>
      <c r="K1955"/>
    </row>
    <row r="1956" spans="1:11" ht="15" customHeight="1" x14ac:dyDescent="0.35">
      <c r="A1956" s="160">
        <v>1703325</v>
      </c>
      <c r="B1956" s="161" t="s">
        <v>524</v>
      </c>
      <c r="C1956" s="160">
        <v>152730</v>
      </c>
      <c r="D1956" s="161" t="s">
        <v>1989</v>
      </c>
      <c r="E1956" s="162" t="s">
        <v>6415</v>
      </c>
      <c r="F1956" s="161" t="s">
        <v>1558</v>
      </c>
      <c r="G1956" s="161" t="s">
        <v>482</v>
      </c>
      <c r="H1956" s="161" t="s">
        <v>1561</v>
      </c>
      <c r="I1956" s="15"/>
      <c r="J1956"/>
      <c r="K1956"/>
    </row>
    <row r="1957" spans="1:11" ht="15" customHeight="1" x14ac:dyDescent="0.35">
      <c r="A1957" s="160">
        <v>1704001</v>
      </c>
      <c r="B1957" s="161" t="s">
        <v>4315</v>
      </c>
      <c r="C1957" s="160">
        <v>152742</v>
      </c>
      <c r="D1957" s="161" t="s">
        <v>1992</v>
      </c>
      <c r="E1957" s="162" t="s">
        <v>6415</v>
      </c>
      <c r="F1957" s="161" t="s">
        <v>1558</v>
      </c>
      <c r="G1957" s="161" t="s">
        <v>482</v>
      </c>
      <c r="H1957" s="161" t="s">
        <v>1561</v>
      </c>
      <c r="I1957" s="15"/>
      <c r="J1957"/>
      <c r="K1957"/>
    </row>
    <row r="1958" spans="1:11" ht="15" customHeight="1" x14ac:dyDescent="0.35">
      <c r="A1958" s="160">
        <v>1704848</v>
      </c>
      <c r="B1958" s="161" t="s">
        <v>511</v>
      </c>
      <c r="C1958" s="160">
        <v>152742</v>
      </c>
      <c r="D1958" s="161" t="s">
        <v>1992</v>
      </c>
      <c r="E1958" s="162" t="s">
        <v>6415</v>
      </c>
      <c r="F1958" s="161" t="s">
        <v>1558</v>
      </c>
      <c r="G1958" s="161" t="s">
        <v>482</v>
      </c>
      <c r="H1958" s="161" t="s">
        <v>1561</v>
      </c>
      <c r="I1958" s="15"/>
      <c r="J1958"/>
      <c r="K1958"/>
    </row>
    <row r="1959" spans="1:11" ht="15" customHeight="1" x14ac:dyDescent="0.35">
      <c r="A1959" s="160">
        <v>1705001</v>
      </c>
      <c r="B1959" s="161" t="s">
        <v>4316</v>
      </c>
      <c r="C1959" s="160">
        <v>152754</v>
      </c>
      <c r="D1959" s="161" t="s">
        <v>1993</v>
      </c>
      <c r="E1959" s="162" t="s">
        <v>6415</v>
      </c>
      <c r="F1959" s="161" t="s">
        <v>1558</v>
      </c>
      <c r="G1959" s="161" t="s">
        <v>482</v>
      </c>
      <c r="H1959" s="161" t="s">
        <v>1561</v>
      </c>
      <c r="I1959" s="15"/>
      <c r="J1959"/>
      <c r="K1959"/>
    </row>
    <row r="1960" spans="1:11" ht="15" customHeight="1" x14ac:dyDescent="0.35">
      <c r="A1960" s="160">
        <v>1705367</v>
      </c>
      <c r="B1960" s="161" t="s">
        <v>4317</v>
      </c>
      <c r="C1960" s="160">
        <v>152754</v>
      </c>
      <c r="D1960" s="161" t="s">
        <v>1993</v>
      </c>
      <c r="E1960" s="162" t="s">
        <v>6415</v>
      </c>
      <c r="F1960" s="161" t="s">
        <v>1558</v>
      </c>
      <c r="G1960" s="161" t="s">
        <v>482</v>
      </c>
      <c r="H1960" s="161" t="s">
        <v>1561</v>
      </c>
      <c r="I1960" s="15"/>
      <c r="J1960"/>
      <c r="K1960"/>
    </row>
    <row r="1961" spans="1:11" ht="15" customHeight="1" x14ac:dyDescent="0.35">
      <c r="A1961" s="160">
        <v>1705801</v>
      </c>
      <c r="B1961" s="161" t="s">
        <v>498</v>
      </c>
      <c r="C1961" s="160">
        <v>152754</v>
      </c>
      <c r="D1961" s="161" t="s">
        <v>1993</v>
      </c>
      <c r="E1961" s="162" t="s">
        <v>6415</v>
      </c>
      <c r="F1961" s="161" t="s">
        <v>1558</v>
      </c>
      <c r="G1961" s="161" t="s">
        <v>482</v>
      </c>
      <c r="H1961" s="161" t="s">
        <v>1561</v>
      </c>
      <c r="I1961" s="15"/>
      <c r="J1961"/>
      <c r="K1961"/>
    </row>
    <row r="1962" spans="1:11" ht="15" customHeight="1" x14ac:dyDescent="0.35">
      <c r="A1962" s="160">
        <v>1706156</v>
      </c>
      <c r="B1962" s="161" t="s">
        <v>4320</v>
      </c>
      <c r="C1962" s="160">
        <v>152766</v>
      </c>
      <c r="D1962" s="161" t="s">
        <v>1994</v>
      </c>
      <c r="E1962" s="162" t="s">
        <v>6415</v>
      </c>
      <c r="F1962" s="161" t="s">
        <v>1558</v>
      </c>
      <c r="G1962" s="161" t="s">
        <v>482</v>
      </c>
      <c r="H1962" s="161" t="s">
        <v>1561</v>
      </c>
      <c r="I1962" s="15"/>
      <c r="J1962"/>
      <c r="K1962"/>
    </row>
    <row r="1963" spans="1:11" ht="15" customHeight="1" x14ac:dyDescent="0.35">
      <c r="A1963" s="160">
        <v>1706002</v>
      </c>
      <c r="B1963" s="161" t="s">
        <v>4318</v>
      </c>
      <c r="C1963" s="160">
        <v>152766</v>
      </c>
      <c r="D1963" s="161" t="s">
        <v>1994</v>
      </c>
      <c r="E1963" s="162" t="s">
        <v>6415</v>
      </c>
      <c r="F1963" s="161" t="s">
        <v>1558</v>
      </c>
      <c r="G1963" s="161" t="s">
        <v>482</v>
      </c>
      <c r="H1963" s="161" t="s">
        <v>1561</v>
      </c>
      <c r="I1963" s="15"/>
      <c r="J1963"/>
      <c r="K1963"/>
    </row>
    <row r="1964" spans="1:11" ht="15" customHeight="1" x14ac:dyDescent="0.35">
      <c r="A1964" s="160">
        <v>1706541</v>
      </c>
      <c r="B1964" s="161" t="s">
        <v>487</v>
      </c>
      <c r="C1964" s="160">
        <v>152766</v>
      </c>
      <c r="D1964" s="161" t="s">
        <v>1994</v>
      </c>
      <c r="E1964" s="162" t="s">
        <v>6415</v>
      </c>
      <c r="F1964" s="161" t="s">
        <v>1558</v>
      </c>
      <c r="G1964" s="161" t="s">
        <v>482</v>
      </c>
      <c r="H1964" s="161" t="s">
        <v>1561</v>
      </c>
      <c r="I1964" s="15"/>
      <c r="J1964"/>
      <c r="K1964"/>
    </row>
    <row r="1965" spans="1:11" ht="15" customHeight="1" x14ac:dyDescent="0.35">
      <c r="A1965" s="160">
        <v>1706742</v>
      </c>
      <c r="B1965" s="161" t="s">
        <v>486</v>
      </c>
      <c r="C1965" s="160">
        <v>152766</v>
      </c>
      <c r="D1965" s="161" t="s">
        <v>1994</v>
      </c>
      <c r="E1965" s="162" t="s">
        <v>6415</v>
      </c>
      <c r="F1965" s="161" t="s">
        <v>1558</v>
      </c>
      <c r="G1965" s="161" t="s">
        <v>482</v>
      </c>
      <c r="H1965" s="161" t="s">
        <v>1561</v>
      </c>
      <c r="I1965" s="15"/>
      <c r="J1965"/>
      <c r="K1965"/>
    </row>
    <row r="1966" spans="1:11" ht="15" customHeight="1" x14ac:dyDescent="0.35">
      <c r="A1966" s="160">
        <v>1706147</v>
      </c>
      <c r="B1966" s="161" t="s">
        <v>4319</v>
      </c>
      <c r="C1966" s="160">
        <v>152766</v>
      </c>
      <c r="D1966" s="161" t="s">
        <v>1994</v>
      </c>
      <c r="E1966" s="162" t="s">
        <v>6415</v>
      </c>
      <c r="F1966" s="161" t="s">
        <v>1558</v>
      </c>
      <c r="G1966" s="161" t="s">
        <v>482</v>
      </c>
      <c r="H1966" s="161" t="s">
        <v>1561</v>
      </c>
      <c r="I1966" s="15"/>
      <c r="J1966"/>
      <c r="K1966"/>
    </row>
    <row r="1967" spans="1:11" ht="15" customHeight="1" x14ac:dyDescent="0.35">
      <c r="A1967" s="160">
        <v>1707001</v>
      </c>
      <c r="B1967" s="161" t="s">
        <v>4321</v>
      </c>
      <c r="C1967" s="160">
        <v>152778</v>
      </c>
      <c r="D1967" s="161" t="s">
        <v>1996</v>
      </c>
      <c r="E1967" s="162" t="s">
        <v>6415</v>
      </c>
      <c r="F1967" s="161" t="s">
        <v>1558</v>
      </c>
      <c r="G1967" s="161" t="s">
        <v>482</v>
      </c>
      <c r="H1967" s="161" t="s">
        <v>1561</v>
      </c>
      <c r="I1967" s="15"/>
      <c r="J1967"/>
      <c r="K1967"/>
    </row>
    <row r="1968" spans="1:11" ht="15" customHeight="1" x14ac:dyDescent="0.35">
      <c r="A1968" s="160">
        <v>1707142</v>
      </c>
      <c r="B1968" s="161" t="s">
        <v>505</v>
      </c>
      <c r="C1968" s="160">
        <v>152778</v>
      </c>
      <c r="D1968" s="161" t="s">
        <v>1996</v>
      </c>
      <c r="E1968" s="162" t="s">
        <v>6415</v>
      </c>
      <c r="F1968" s="161" t="s">
        <v>1558</v>
      </c>
      <c r="G1968" s="161" t="s">
        <v>482</v>
      </c>
      <c r="H1968" s="161" t="s">
        <v>1561</v>
      </c>
      <c r="I1968" s="15"/>
      <c r="J1968"/>
      <c r="K1968"/>
    </row>
    <row r="1969" spans="1:11" ht="15" customHeight="1" x14ac:dyDescent="0.35">
      <c r="A1969" s="160">
        <v>1708001</v>
      </c>
      <c r="B1969" s="161" t="s">
        <v>4322</v>
      </c>
      <c r="C1969" s="160">
        <v>152780</v>
      </c>
      <c r="D1969" s="161" t="s">
        <v>500</v>
      </c>
      <c r="E1969" s="162" t="s">
        <v>6415</v>
      </c>
      <c r="F1969" s="161" t="s">
        <v>1558</v>
      </c>
      <c r="G1969" s="161" t="s">
        <v>482</v>
      </c>
      <c r="H1969" s="161" t="s">
        <v>1561</v>
      </c>
      <c r="I1969" s="15"/>
      <c r="J1969"/>
      <c r="K1969"/>
    </row>
    <row r="1970" spans="1:11" ht="15" customHeight="1" x14ac:dyDescent="0.35">
      <c r="A1970" s="160">
        <v>1708522</v>
      </c>
      <c r="B1970" s="161" t="s">
        <v>501</v>
      </c>
      <c r="C1970" s="160">
        <v>152780</v>
      </c>
      <c r="D1970" s="161" t="s">
        <v>500</v>
      </c>
      <c r="E1970" s="162" t="s">
        <v>6415</v>
      </c>
      <c r="F1970" s="161" t="s">
        <v>1558</v>
      </c>
      <c r="G1970" s="161" t="s">
        <v>482</v>
      </c>
      <c r="H1970" s="161" t="s">
        <v>1561</v>
      </c>
      <c r="I1970" s="15"/>
      <c r="J1970"/>
      <c r="K1970"/>
    </row>
    <row r="1971" spans="1:11" ht="15" customHeight="1" x14ac:dyDescent="0.35">
      <c r="A1971" s="160">
        <v>1708002</v>
      </c>
      <c r="B1971" s="161" t="s">
        <v>4323</v>
      </c>
      <c r="C1971" s="160">
        <v>152780</v>
      </c>
      <c r="D1971" s="161" t="s">
        <v>500</v>
      </c>
      <c r="E1971" s="162" t="s">
        <v>6415</v>
      </c>
      <c r="F1971" s="161" t="s">
        <v>1558</v>
      </c>
      <c r="G1971" s="161" t="s">
        <v>482</v>
      </c>
      <c r="H1971" s="161" t="s">
        <v>1561</v>
      </c>
      <c r="I1971" s="15"/>
      <c r="J1971"/>
      <c r="K1971"/>
    </row>
    <row r="1972" spans="1:11" ht="15" customHeight="1" x14ac:dyDescent="0.35">
      <c r="A1972" s="160">
        <v>1708193</v>
      </c>
      <c r="B1972" s="161" t="s">
        <v>502</v>
      </c>
      <c r="C1972" s="160">
        <v>152780</v>
      </c>
      <c r="D1972" s="161" t="s">
        <v>500</v>
      </c>
      <c r="E1972" s="162" t="s">
        <v>6415</v>
      </c>
      <c r="F1972" s="161" t="s">
        <v>1558</v>
      </c>
      <c r="G1972" s="161" t="s">
        <v>482</v>
      </c>
      <c r="H1972" s="161" t="s">
        <v>1561</v>
      </c>
      <c r="I1972" s="15"/>
      <c r="J1972"/>
      <c r="K1972"/>
    </row>
    <row r="1973" spans="1:11" ht="15" customHeight="1" x14ac:dyDescent="0.35">
      <c r="A1973" s="160">
        <v>1709707</v>
      </c>
      <c r="B1973" s="161" t="s">
        <v>520</v>
      </c>
      <c r="C1973" s="160">
        <v>152791</v>
      </c>
      <c r="D1973" s="161" t="s">
        <v>1997</v>
      </c>
      <c r="E1973" s="162" t="s">
        <v>6415</v>
      </c>
      <c r="F1973" s="161" t="s">
        <v>1558</v>
      </c>
      <c r="G1973" s="161" t="s">
        <v>482</v>
      </c>
      <c r="H1973" s="161" t="s">
        <v>1561</v>
      </c>
      <c r="I1973" s="15"/>
      <c r="J1973"/>
      <c r="K1973"/>
    </row>
    <row r="1974" spans="1:11" ht="15" customHeight="1" x14ac:dyDescent="0.35">
      <c r="A1974" s="160">
        <v>1709092</v>
      </c>
      <c r="B1974" s="161" t="s">
        <v>521</v>
      </c>
      <c r="C1974" s="160">
        <v>152791</v>
      </c>
      <c r="D1974" s="161" t="s">
        <v>1997</v>
      </c>
      <c r="E1974" s="162" t="s">
        <v>6415</v>
      </c>
      <c r="F1974" s="161" t="s">
        <v>1558</v>
      </c>
      <c r="G1974" s="161" t="s">
        <v>482</v>
      </c>
      <c r="H1974" s="161" t="s">
        <v>1561</v>
      </c>
      <c r="I1974" s="15"/>
      <c r="J1974"/>
      <c r="K1974"/>
    </row>
    <row r="1975" spans="1:11" ht="15" customHeight="1" x14ac:dyDescent="0.35">
      <c r="A1975" s="160">
        <v>1709845</v>
      </c>
      <c r="B1975" s="161" t="s">
        <v>4325</v>
      </c>
      <c r="C1975" s="160">
        <v>152791</v>
      </c>
      <c r="D1975" s="161" t="s">
        <v>1997</v>
      </c>
      <c r="E1975" s="162" t="s">
        <v>6415</v>
      </c>
      <c r="F1975" s="161" t="s">
        <v>1558</v>
      </c>
      <c r="G1975" s="161" t="s">
        <v>482</v>
      </c>
      <c r="H1975" s="161" t="s">
        <v>1561</v>
      </c>
      <c r="I1975" s="15"/>
      <c r="J1975"/>
      <c r="K1975"/>
    </row>
    <row r="1976" spans="1:11" ht="15" customHeight="1" x14ac:dyDescent="0.35">
      <c r="A1976" s="160">
        <v>1709001</v>
      </c>
      <c r="B1976" s="161" t="s">
        <v>4324</v>
      </c>
      <c r="C1976" s="160">
        <v>152791</v>
      </c>
      <c r="D1976" s="161" t="s">
        <v>1997</v>
      </c>
      <c r="E1976" s="162" t="s">
        <v>6415</v>
      </c>
      <c r="F1976" s="161" t="s">
        <v>1558</v>
      </c>
      <c r="G1976" s="161" t="s">
        <v>482</v>
      </c>
      <c r="H1976" s="161" t="s">
        <v>1561</v>
      </c>
      <c r="I1976" s="15"/>
      <c r="J1976"/>
      <c r="K1976"/>
    </row>
    <row r="1977" spans="1:11" ht="15" customHeight="1" x14ac:dyDescent="0.35">
      <c r="A1977" s="160">
        <v>1710636</v>
      </c>
      <c r="B1977" s="161" t="s">
        <v>504</v>
      </c>
      <c r="C1977" s="160">
        <v>152808</v>
      </c>
      <c r="D1977" s="161" t="s">
        <v>503</v>
      </c>
      <c r="E1977" s="162" t="s">
        <v>6415</v>
      </c>
      <c r="F1977" s="161" t="s">
        <v>1558</v>
      </c>
      <c r="G1977" s="161" t="s">
        <v>482</v>
      </c>
      <c r="H1977" s="161" t="s">
        <v>1561</v>
      </c>
      <c r="I1977" s="15"/>
      <c r="J1977"/>
      <c r="K1977"/>
    </row>
    <row r="1978" spans="1:11" ht="15" customHeight="1" x14ac:dyDescent="0.35">
      <c r="A1978" s="160">
        <v>1710091</v>
      </c>
      <c r="B1978" s="161" t="s">
        <v>4326</v>
      </c>
      <c r="C1978" s="160">
        <v>152808</v>
      </c>
      <c r="D1978" s="161" t="s">
        <v>503</v>
      </c>
      <c r="E1978" s="162" t="s">
        <v>6415</v>
      </c>
      <c r="F1978" s="161" t="s">
        <v>1558</v>
      </c>
      <c r="G1978" s="161" t="s">
        <v>482</v>
      </c>
      <c r="H1978" s="161" t="s">
        <v>1561</v>
      </c>
      <c r="I1978" s="15"/>
      <c r="J1978"/>
      <c r="K1978"/>
    </row>
    <row r="1979" spans="1:11" ht="15" customHeight="1" x14ac:dyDescent="0.35">
      <c r="A1979" s="160">
        <v>1711085</v>
      </c>
      <c r="B1979" s="161" t="s">
        <v>4329</v>
      </c>
      <c r="C1979" s="160">
        <v>152810</v>
      </c>
      <c r="D1979" s="161" t="s">
        <v>1999</v>
      </c>
      <c r="E1979" s="162" t="s">
        <v>6415</v>
      </c>
      <c r="F1979" s="161" t="s">
        <v>1558</v>
      </c>
      <c r="G1979" s="161" t="s">
        <v>482</v>
      </c>
      <c r="H1979" s="161" t="s">
        <v>1561</v>
      </c>
      <c r="I1979" s="15"/>
      <c r="J1979"/>
      <c r="K1979"/>
    </row>
    <row r="1980" spans="1:11" ht="15" customHeight="1" x14ac:dyDescent="0.35">
      <c r="A1980" s="160">
        <v>1711076</v>
      </c>
      <c r="B1980" s="161" t="s">
        <v>4328</v>
      </c>
      <c r="C1980" s="160">
        <v>152810</v>
      </c>
      <c r="D1980" s="161" t="s">
        <v>1999</v>
      </c>
      <c r="E1980" s="162" t="s">
        <v>6415</v>
      </c>
      <c r="F1980" s="161" t="s">
        <v>1558</v>
      </c>
      <c r="G1980" s="161" t="s">
        <v>482</v>
      </c>
      <c r="H1980" s="161" t="s">
        <v>1561</v>
      </c>
      <c r="I1980" s="15"/>
      <c r="J1980"/>
      <c r="K1980"/>
    </row>
    <row r="1981" spans="1:11" ht="15" customHeight="1" x14ac:dyDescent="0.35">
      <c r="A1981" s="160">
        <v>1711226</v>
      </c>
      <c r="B1981" s="161" t="s">
        <v>499</v>
      </c>
      <c r="C1981" s="160">
        <v>152810</v>
      </c>
      <c r="D1981" s="161" t="s">
        <v>1999</v>
      </c>
      <c r="E1981" s="162" t="s">
        <v>6415</v>
      </c>
      <c r="F1981" s="161" t="s">
        <v>1558</v>
      </c>
      <c r="G1981" s="161" t="s">
        <v>482</v>
      </c>
      <c r="H1981" s="161" t="s">
        <v>1561</v>
      </c>
      <c r="I1981" s="15"/>
      <c r="J1981"/>
      <c r="K1981"/>
    </row>
    <row r="1982" spans="1:11" ht="15" customHeight="1" x14ac:dyDescent="0.35">
      <c r="A1982" s="160">
        <v>1711736</v>
      </c>
      <c r="B1982" s="161" t="s">
        <v>4330</v>
      </c>
      <c r="C1982" s="160">
        <v>152810</v>
      </c>
      <c r="D1982" s="161" t="s">
        <v>1999</v>
      </c>
      <c r="E1982" s="162" t="s">
        <v>6415</v>
      </c>
      <c r="F1982" s="161" t="s">
        <v>1558</v>
      </c>
      <c r="G1982" s="161" t="s">
        <v>482</v>
      </c>
      <c r="H1982" s="161" t="s">
        <v>1561</v>
      </c>
      <c r="I1982" s="15"/>
      <c r="J1982"/>
      <c r="K1982"/>
    </row>
    <row r="1983" spans="1:11" ht="15" customHeight="1" x14ac:dyDescent="0.35">
      <c r="A1983" s="160">
        <v>1711023</v>
      </c>
      <c r="B1983" s="161" t="s">
        <v>4327</v>
      </c>
      <c r="C1983" s="160">
        <v>152810</v>
      </c>
      <c r="D1983" s="161" t="s">
        <v>1999</v>
      </c>
      <c r="E1983" s="162" t="s">
        <v>6415</v>
      </c>
      <c r="F1983" s="161" t="s">
        <v>1558</v>
      </c>
      <c r="G1983" s="161" t="s">
        <v>482</v>
      </c>
      <c r="H1983" s="161" t="s">
        <v>1561</v>
      </c>
      <c r="I1983" s="15"/>
      <c r="J1983"/>
      <c r="K1983"/>
    </row>
    <row r="1984" spans="1:11" ht="15" customHeight="1" x14ac:dyDescent="0.35">
      <c r="A1984" s="160">
        <v>1712735</v>
      </c>
      <c r="B1984" s="161" t="s">
        <v>4333</v>
      </c>
      <c r="C1984" s="160">
        <v>152821</v>
      </c>
      <c r="D1984" s="161" t="s">
        <v>2001</v>
      </c>
      <c r="E1984" s="162" t="s">
        <v>6415</v>
      </c>
      <c r="F1984" s="161" t="s">
        <v>1558</v>
      </c>
      <c r="G1984" s="161" t="s">
        <v>482</v>
      </c>
      <c r="H1984" s="161" t="s">
        <v>1561</v>
      </c>
      <c r="I1984" s="15"/>
      <c r="J1984"/>
      <c r="K1984"/>
    </row>
    <row r="1985" spans="1:11" ht="15" customHeight="1" x14ac:dyDescent="0.35">
      <c r="A1985" s="160">
        <v>1712002</v>
      </c>
      <c r="B1985" s="161" t="s">
        <v>4331</v>
      </c>
      <c r="C1985" s="160">
        <v>152821</v>
      </c>
      <c r="D1985" s="161" t="s">
        <v>2001</v>
      </c>
      <c r="E1985" s="162" t="s">
        <v>6415</v>
      </c>
      <c r="F1985" s="161" t="s">
        <v>1558</v>
      </c>
      <c r="G1985" s="161" t="s">
        <v>482</v>
      </c>
      <c r="H1985" s="161" t="s">
        <v>1561</v>
      </c>
      <c r="I1985" s="15"/>
      <c r="J1985"/>
      <c r="K1985"/>
    </row>
    <row r="1986" spans="1:11" ht="15" customHeight="1" x14ac:dyDescent="0.35">
      <c r="A1986" s="160">
        <v>1712307</v>
      </c>
      <c r="B1986" s="161" t="s">
        <v>4332</v>
      </c>
      <c r="C1986" s="160">
        <v>152821</v>
      </c>
      <c r="D1986" s="161" t="s">
        <v>2001</v>
      </c>
      <c r="E1986" s="162" t="s">
        <v>6415</v>
      </c>
      <c r="F1986" s="161" t="s">
        <v>1558</v>
      </c>
      <c r="G1986" s="161" t="s">
        <v>482</v>
      </c>
      <c r="H1986" s="161" t="s">
        <v>1561</v>
      </c>
      <c r="I1986" s="15"/>
      <c r="J1986"/>
      <c r="K1986"/>
    </row>
    <row r="1987" spans="1:11" ht="15" customHeight="1" x14ac:dyDescent="0.35">
      <c r="A1987" s="160">
        <v>1712854</v>
      </c>
      <c r="B1987" s="161" t="s">
        <v>485</v>
      </c>
      <c r="C1987" s="160">
        <v>152821</v>
      </c>
      <c r="D1987" s="161" t="s">
        <v>2001</v>
      </c>
      <c r="E1987" s="162" t="s">
        <v>6415</v>
      </c>
      <c r="F1987" s="161" t="s">
        <v>1558</v>
      </c>
      <c r="G1987" s="161" t="s">
        <v>482</v>
      </c>
      <c r="H1987" s="161" t="s">
        <v>1561</v>
      </c>
      <c r="I1987" s="15"/>
      <c r="J1987"/>
      <c r="K1987"/>
    </row>
    <row r="1988" spans="1:11" ht="15" customHeight="1" x14ac:dyDescent="0.35">
      <c r="A1988" s="160">
        <v>1712955</v>
      </c>
      <c r="B1988" s="161" t="s">
        <v>484</v>
      </c>
      <c r="C1988" s="160">
        <v>152821</v>
      </c>
      <c r="D1988" s="161" t="s">
        <v>2001</v>
      </c>
      <c r="E1988" s="162" t="s">
        <v>6415</v>
      </c>
      <c r="F1988" s="161" t="s">
        <v>1558</v>
      </c>
      <c r="G1988" s="161" t="s">
        <v>482</v>
      </c>
      <c r="H1988" s="161" t="s">
        <v>1561</v>
      </c>
      <c r="I1988" s="15"/>
      <c r="J1988"/>
      <c r="K1988"/>
    </row>
    <row r="1989" spans="1:11" ht="15" customHeight="1" x14ac:dyDescent="0.35">
      <c r="A1989" s="160">
        <v>1712744</v>
      </c>
      <c r="B1989" s="161" t="s">
        <v>483</v>
      </c>
      <c r="C1989" s="160">
        <v>152821</v>
      </c>
      <c r="D1989" s="161" t="s">
        <v>2001</v>
      </c>
      <c r="E1989" s="162" t="s">
        <v>6415</v>
      </c>
      <c r="F1989" s="161" t="s">
        <v>1558</v>
      </c>
      <c r="G1989" s="161" t="s">
        <v>482</v>
      </c>
      <c r="H1989" s="161" t="s">
        <v>1561</v>
      </c>
      <c r="I1989" s="15"/>
      <c r="J1989"/>
      <c r="K1989"/>
    </row>
    <row r="1990" spans="1:11" ht="15" customHeight="1" x14ac:dyDescent="0.35">
      <c r="A1990" s="160">
        <v>1714003</v>
      </c>
      <c r="B1990" s="161" t="s">
        <v>4335</v>
      </c>
      <c r="C1990" s="160">
        <v>152857</v>
      </c>
      <c r="D1990" s="161" t="s">
        <v>2011</v>
      </c>
      <c r="E1990" s="162" t="s">
        <v>6415</v>
      </c>
      <c r="F1990" s="161" t="s">
        <v>1558</v>
      </c>
      <c r="G1990" s="161" t="s">
        <v>482</v>
      </c>
      <c r="H1990" s="161" t="s">
        <v>1561</v>
      </c>
      <c r="I1990" s="15"/>
      <c r="J1990"/>
      <c r="K1990"/>
    </row>
    <row r="1991" spans="1:11" ht="15" customHeight="1" x14ac:dyDescent="0.35">
      <c r="A1991" s="160">
        <v>1714002</v>
      </c>
      <c r="B1991" s="161" t="s">
        <v>4334</v>
      </c>
      <c r="C1991" s="160">
        <v>152857</v>
      </c>
      <c r="D1991" s="161" t="s">
        <v>2011</v>
      </c>
      <c r="E1991" s="162" t="s">
        <v>6415</v>
      </c>
      <c r="F1991" s="161" t="s">
        <v>1558</v>
      </c>
      <c r="G1991" s="161" t="s">
        <v>482</v>
      </c>
      <c r="H1991" s="161" t="s">
        <v>1561</v>
      </c>
      <c r="I1991" s="15"/>
      <c r="J1991"/>
      <c r="K1991"/>
    </row>
    <row r="1992" spans="1:11" ht="15" customHeight="1" x14ac:dyDescent="0.35">
      <c r="A1992" s="160">
        <v>1714600</v>
      </c>
      <c r="B1992" s="161" t="s">
        <v>491</v>
      </c>
      <c r="C1992" s="160">
        <v>152857</v>
      </c>
      <c r="D1992" s="161" t="s">
        <v>2011</v>
      </c>
      <c r="E1992" s="162" t="s">
        <v>6415</v>
      </c>
      <c r="F1992" s="161" t="s">
        <v>1558</v>
      </c>
      <c r="G1992" s="161" t="s">
        <v>482</v>
      </c>
      <c r="H1992" s="161" t="s">
        <v>1561</v>
      </c>
      <c r="I1992" s="15"/>
      <c r="J1992"/>
      <c r="K1992"/>
    </row>
    <row r="1993" spans="1:11" ht="15" customHeight="1" x14ac:dyDescent="0.35">
      <c r="A1993" s="160">
        <v>1714067</v>
      </c>
      <c r="B1993" s="161" t="s">
        <v>4336</v>
      </c>
      <c r="C1993" s="160">
        <v>152857</v>
      </c>
      <c r="D1993" s="161" t="s">
        <v>2011</v>
      </c>
      <c r="E1993" s="162" t="s">
        <v>6415</v>
      </c>
      <c r="F1993" s="161" t="s">
        <v>1558</v>
      </c>
      <c r="G1993" s="161" t="s">
        <v>482</v>
      </c>
      <c r="H1993" s="161" t="s">
        <v>1561</v>
      </c>
      <c r="I1993" s="15"/>
      <c r="J1993"/>
      <c r="K1993"/>
    </row>
    <row r="1994" spans="1:11" ht="15" customHeight="1" x14ac:dyDescent="0.35">
      <c r="A1994" s="160">
        <v>1714970</v>
      </c>
      <c r="B1994" s="161" t="s">
        <v>490</v>
      </c>
      <c r="C1994" s="160">
        <v>152857</v>
      </c>
      <c r="D1994" s="161" t="s">
        <v>2011</v>
      </c>
      <c r="E1994" s="162" t="s">
        <v>6415</v>
      </c>
      <c r="F1994" s="161" t="s">
        <v>1558</v>
      </c>
      <c r="G1994" s="161" t="s">
        <v>482</v>
      </c>
      <c r="H1994" s="161" t="s">
        <v>1561</v>
      </c>
      <c r="I1994" s="15"/>
      <c r="J1994"/>
      <c r="K1994"/>
    </row>
    <row r="1995" spans="1:11" ht="15" customHeight="1" x14ac:dyDescent="0.35">
      <c r="A1995" s="160">
        <v>1714328</v>
      </c>
      <c r="B1995" s="161" t="s">
        <v>4341</v>
      </c>
      <c r="C1995" s="160">
        <v>152869</v>
      </c>
      <c r="D1995" s="161" t="s">
        <v>2010</v>
      </c>
      <c r="E1995" s="162" t="s">
        <v>6415</v>
      </c>
      <c r="F1995" s="161" t="s">
        <v>1558</v>
      </c>
      <c r="G1995" s="161" t="s">
        <v>482</v>
      </c>
      <c r="H1995" s="161" t="s">
        <v>1561</v>
      </c>
      <c r="I1995" s="15"/>
      <c r="J1995"/>
      <c r="K1995"/>
    </row>
    <row r="1996" spans="1:11" ht="15" customHeight="1" x14ac:dyDescent="0.35">
      <c r="A1996" s="160">
        <v>1714255</v>
      </c>
      <c r="B1996" s="161" t="s">
        <v>4339</v>
      </c>
      <c r="C1996" s="160">
        <v>152869</v>
      </c>
      <c r="D1996" s="161" t="s">
        <v>2010</v>
      </c>
      <c r="E1996" s="162" t="s">
        <v>6415</v>
      </c>
      <c r="F1996" s="161" t="s">
        <v>1558</v>
      </c>
      <c r="G1996" s="161" t="s">
        <v>482</v>
      </c>
      <c r="H1996" s="161" t="s">
        <v>1561</v>
      </c>
      <c r="I1996" s="15"/>
      <c r="J1996"/>
      <c r="K1996"/>
    </row>
    <row r="1997" spans="1:11" ht="15" customHeight="1" x14ac:dyDescent="0.35">
      <c r="A1997" s="160">
        <v>1714859</v>
      </c>
      <c r="B1997" s="161" t="s">
        <v>4345</v>
      </c>
      <c r="C1997" s="160">
        <v>152869</v>
      </c>
      <c r="D1997" s="161" t="s">
        <v>2010</v>
      </c>
      <c r="E1997" s="162" t="s">
        <v>6415</v>
      </c>
      <c r="F1997" s="161" t="s">
        <v>1558</v>
      </c>
      <c r="G1997" s="161" t="s">
        <v>482</v>
      </c>
      <c r="H1997" s="161" t="s">
        <v>1561</v>
      </c>
      <c r="I1997" s="15"/>
      <c r="J1997"/>
      <c r="K1997"/>
    </row>
    <row r="1998" spans="1:11" ht="15" customHeight="1" x14ac:dyDescent="0.35">
      <c r="A1998" s="160">
        <v>1714860</v>
      </c>
      <c r="B1998" s="161" t="s">
        <v>4346</v>
      </c>
      <c r="C1998" s="160">
        <v>152869</v>
      </c>
      <c r="D1998" s="161" t="s">
        <v>2010</v>
      </c>
      <c r="E1998" s="162" t="s">
        <v>6415</v>
      </c>
      <c r="F1998" s="161" t="s">
        <v>1558</v>
      </c>
      <c r="G1998" s="161" t="s">
        <v>482</v>
      </c>
      <c r="H1998" s="161" t="s">
        <v>1561</v>
      </c>
      <c r="I1998" s="15"/>
      <c r="J1998"/>
      <c r="K1998"/>
    </row>
    <row r="1999" spans="1:11" ht="15" customHeight="1" x14ac:dyDescent="0.35">
      <c r="A1999" s="160">
        <v>1714984</v>
      </c>
      <c r="B1999" s="161" t="s">
        <v>4349</v>
      </c>
      <c r="C1999" s="160">
        <v>152869</v>
      </c>
      <c r="D1999" s="161" t="s">
        <v>2010</v>
      </c>
      <c r="E1999" s="162" t="s">
        <v>6415</v>
      </c>
      <c r="F1999" s="161" t="s">
        <v>1558</v>
      </c>
      <c r="G1999" s="161" t="s">
        <v>482</v>
      </c>
      <c r="H1999" s="161" t="s">
        <v>1561</v>
      </c>
      <c r="I1999" s="15"/>
      <c r="J1999"/>
      <c r="K1999"/>
    </row>
    <row r="2000" spans="1:11" ht="15" customHeight="1" x14ac:dyDescent="0.35">
      <c r="A2000" s="160">
        <v>1714377</v>
      </c>
      <c r="B2000" s="161" t="s">
        <v>4342</v>
      </c>
      <c r="C2000" s="160">
        <v>152869</v>
      </c>
      <c r="D2000" s="161" t="s">
        <v>2010</v>
      </c>
      <c r="E2000" s="162" t="s">
        <v>6415</v>
      </c>
      <c r="F2000" s="161" t="s">
        <v>1558</v>
      </c>
      <c r="G2000" s="161" t="s">
        <v>482</v>
      </c>
      <c r="H2000" s="161" t="s">
        <v>1561</v>
      </c>
      <c r="I2000" s="15"/>
      <c r="J2000"/>
      <c r="K2000"/>
    </row>
    <row r="2001" spans="1:11" ht="15" customHeight="1" x14ac:dyDescent="0.35">
      <c r="A2001" s="160">
        <v>1714183</v>
      </c>
      <c r="B2001" s="161" t="s">
        <v>488</v>
      </c>
      <c r="C2001" s="160">
        <v>152869</v>
      </c>
      <c r="D2001" s="161" t="s">
        <v>2010</v>
      </c>
      <c r="E2001" s="162" t="s">
        <v>6415</v>
      </c>
      <c r="F2001" s="161" t="s">
        <v>1558</v>
      </c>
      <c r="G2001" s="161" t="s">
        <v>482</v>
      </c>
      <c r="H2001" s="161" t="s">
        <v>1561</v>
      </c>
      <c r="I2001" s="15"/>
      <c r="J2001"/>
      <c r="K2001"/>
    </row>
    <row r="2002" spans="1:11" ht="15" customHeight="1" x14ac:dyDescent="0.35">
      <c r="A2002" s="160">
        <v>1714981</v>
      </c>
      <c r="B2002" s="161" t="s">
        <v>4348</v>
      </c>
      <c r="C2002" s="160">
        <v>152869</v>
      </c>
      <c r="D2002" s="161" t="s">
        <v>2010</v>
      </c>
      <c r="E2002" s="162" t="s">
        <v>6415</v>
      </c>
      <c r="F2002" s="161" t="s">
        <v>1558</v>
      </c>
      <c r="G2002" s="161" t="s">
        <v>482</v>
      </c>
      <c r="H2002" s="161" t="s">
        <v>1561</v>
      </c>
      <c r="I2002" s="15"/>
      <c r="J2002"/>
      <c r="K2002"/>
    </row>
    <row r="2003" spans="1:11" ht="15" customHeight="1" x14ac:dyDescent="0.35">
      <c r="A2003" s="160">
        <v>1714100</v>
      </c>
      <c r="B2003" s="161" t="s">
        <v>4337</v>
      </c>
      <c r="C2003" s="160">
        <v>152869</v>
      </c>
      <c r="D2003" s="161" t="s">
        <v>2010</v>
      </c>
      <c r="E2003" s="162" t="s">
        <v>6415</v>
      </c>
      <c r="F2003" s="161" t="s">
        <v>1558</v>
      </c>
      <c r="G2003" s="161" t="s">
        <v>482</v>
      </c>
      <c r="H2003" s="161" t="s">
        <v>1561</v>
      </c>
      <c r="I2003" s="15"/>
      <c r="J2003"/>
      <c r="K2003"/>
    </row>
    <row r="2004" spans="1:11" ht="15" customHeight="1" x14ac:dyDescent="0.35">
      <c r="A2004" s="160">
        <v>1714721</v>
      </c>
      <c r="B2004" s="161" t="s">
        <v>4343</v>
      </c>
      <c r="C2004" s="160">
        <v>152869</v>
      </c>
      <c r="D2004" s="161" t="s">
        <v>2010</v>
      </c>
      <c r="E2004" s="162" t="s">
        <v>6415</v>
      </c>
      <c r="F2004" s="161" t="s">
        <v>1558</v>
      </c>
      <c r="G2004" s="161" t="s">
        <v>482</v>
      </c>
      <c r="H2004" s="161" t="s">
        <v>1561</v>
      </c>
      <c r="I2004" s="15"/>
      <c r="J2004"/>
      <c r="K2004"/>
    </row>
    <row r="2005" spans="1:11" ht="15" customHeight="1" x14ac:dyDescent="0.35">
      <c r="A2005" s="160">
        <v>1714298</v>
      </c>
      <c r="B2005" s="161" t="s">
        <v>4340</v>
      </c>
      <c r="C2005" s="160">
        <v>152869</v>
      </c>
      <c r="D2005" s="161" t="s">
        <v>2010</v>
      </c>
      <c r="E2005" s="162" t="s">
        <v>6415</v>
      </c>
      <c r="F2005" s="161" t="s">
        <v>1558</v>
      </c>
      <c r="G2005" s="161" t="s">
        <v>482</v>
      </c>
      <c r="H2005" s="161" t="s">
        <v>1561</v>
      </c>
      <c r="I2005" s="15"/>
      <c r="J2005"/>
      <c r="K2005"/>
    </row>
    <row r="2006" spans="1:11" ht="15" customHeight="1" x14ac:dyDescent="0.35">
      <c r="A2006" s="160">
        <v>1714940</v>
      </c>
      <c r="B2006" s="161" t="s">
        <v>4347</v>
      </c>
      <c r="C2006" s="160">
        <v>152869</v>
      </c>
      <c r="D2006" s="161" t="s">
        <v>2010</v>
      </c>
      <c r="E2006" s="162" t="s">
        <v>6415</v>
      </c>
      <c r="F2006" s="161" t="s">
        <v>1558</v>
      </c>
      <c r="G2006" s="161" t="s">
        <v>482</v>
      </c>
      <c r="H2006" s="161" t="s">
        <v>1561</v>
      </c>
      <c r="I2006" s="15"/>
      <c r="J2006"/>
      <c r="K2006"/>
    </row>
    <row r="2007" spans="1:11" ht="15" customHeight="1" x14ac:dyDescent="0.35">
      <c r="A2007" s="160">
        <v>1714159</v>
      </c>
      <c r="B2007" s="161" t="s">
        <v>4338</v>
      </c>
      <c r="C2007" s="160">
        <v>152869</v>
      </c>
      <c r="D2007" s="161" t="s">
        <v>2010</v>
      </c>
      <c r="E2007" s="162" t="s">
        <v>6415</v>
      </c>
      <c r="F2007" s="161" t="s">
        <v>1558</v>
      </c>
      <c r="G2007" s="161" t="s">
        <v>482</v>
      </c>
      <c r="H2007" s="161" t="s">
        <v>1561</v>
      </c>
      <c r="I2007" s="15"/>
      <c r="J2007"/>
      <c r="K2007"/>
    </row>
    <row r="2008" spans="1:11" ht="15" customHeight="1" x14ac:dyDescent="0.35">
      <c r="A2008" s="160">
        <v>1714796</v>
      </c>
      <c r="B2008" s="161" t="s">
        <v>4344</v>
      </c>
      <c r="C2008" s="160">
        <v>152869</v>
      </c>
      <c r="D2008" s="161" t="s">
        <v>2010</v>
      </c>
      <c r="E2008" s="162" t="s">
        <v>6415</v>
      </c>
      <c r="F2008" s="161" t="s">
        <v>1558</v>
      </c>
      <c r="G2008" s="161" t="s">
        <v>482</v>
      </c>
      <c r="H2008" s="161" t="s">
        <v>1561</v>
      </c>
      <c r="I2008" s="15"/>
      <c r="J2008"/>
      <c r="K2008"/>
    </row>
    <row r="2009" spans="1:11" ht="15" customHeight="1" x14ac:dyDescent="0.35">
      <c r="A2009" s="160">
        <v>1312002</v>
      </c>
      <c r="B2009" s="161" t="s">
        <v>221</v>
      </c>
      <c r="C2009" s="160">
        <v>152870</v>
      </c>
      <c r="D2009" s="161" t="s">
        <v>1871</v>
      </c>
      <c r="E2009" s="162" t="s">
        <v>6415</v>
      </c>
      <c r="F2009" s="161" t="s">
        <v>1558</v>
      </c>
      <c r="G2009" s="161" t="s">
        <v>8</v>
      </c>
      <c r="H2009" s="161" t="s">
        <v>1561</v>
      </c>
      <c r="I2009" s="15"/>
      <c r="J2009"/>
      <c r="K2009"/>
    </row>
    <row r="2010" spans="1:11" ht="15" customHeight="1" x14ac:dyDescent="0.35">
      <c r="A2010" s="160">
        <v>1312819</v>
      </c>
      <c r="B2010" s="161" t="s">
        <v>4350</v>
      </c>
      <c r="C2010" s="160">
        <v>152870</v>
      </c>
      <c r="D2010" s="161" t="s">
        <v>1871</v>
      </c>
      <c r="E2010" s="162" t="s">
        <v>6415</v>
      </c>
      <c r="F2010" s="161" t="s">
        <v>1558</v>
      </c>
      <c r="G2010" s="161" t="s">
        <v>8</v>
      </c>
      <c r="H2010" s="161" t="s">
        <v>1561</v>
      </c>
      <c r="I2010" s="15"/>
      <c r="J2010"/>
      <c r="K2010"/>
    </row>
    <row r="2011" spans="1:11" ht="15" customHeight="1" x14ac:dyDescent="0.35">
      <c r="A2011" s="160">
        <v>307051</v>
      </c>
      <c r="B2011" s="161" t="s">
        <v>130</v>
      </c>
      <c r="C2011" s="160">
        <v>152882</v>
      </c>
      <c r="D2011" s="161" t="s">
        <v>1652</v>
      </c>
      <c r="E2011" s="162" t="s">
        <v>6415</v>
      </c>
      <c r="F2011" s="161" t="s">
        <v>1558</v>
      </c>
      <c r="G2011" s="161" t="s">
        <v>14</v>
      </c>
      <c r="H2011" s="161" t="s">
        <v>1561</v>
      </c>
      <c r="I2011" s="15"/>
      <c r="J2011"/>
      <c r="K2011"/>
    </row>
    <row r="2012" spans="1:11" ht="15" customHeight="1" x14ac:dyDescent="0.35">
      <c r="A2012" s="160">
        <v>307024</v>
      </c>
      <c r="B2012" s="161" t="s">
        <v>4351</v>
      </c>
      <c r="C2012" s="160">
        <v>152882</v>
      </c>
      <c r="D2012" s="161" t="s">
        <v>1652</v>
      </c>
      <c r="E2012" s="162" t="s">
        <v>6415</v>
      </c>
      <c r="F2012" s="161" t="s">
        <v>1558</v>
      </c>
      <c r="G2012" s="161" t="s">
        <v>14</v>
      </c>
      <c r="H2012" s="161" t="s">
        <v>1561</v>
      </c>
      <c r="I2012" s="15"/>
      <c r="J2012"/>
      <c r="K2012"/>
    </row>
    <row r="2013" spans="1:11" ht="15" customHeight="1" x14ac:dyDescent="0.35">
      <c r="A2013" s="160">
        <v>307598</v>
      </c>
      <c r="B2013" s="161" t="s">
        <v>4354</v>
      </c>
      <c r="C2013" s="160">
        <v>152882</v>
      </c>
      <c r="D2013" s="161" t="s">
        <v>1652</v>
      </c>
      <c r="E2013" s="162" t="s">
        <v>6415</v>
      </c>
      <c r="F2013" s="161" t="s">
        <v>1558</v>
      </c>
      <c r="G2013" s="161" t="s">
        <v>14</v>
      </c>
      <c r="H2013" s="161" t="s">
        <v>1561</v>
      </c>
      <c r="I2013" s="15"/>
      <c r="J2013"/>
      <c r="K2013"/>
    </row>
    <row r="2014" spans="1:11" ht="15" customHeight="1" x14ac:dyDescent="0.35">
      <c r="A2014" s="160">
        <v>307326</v>
      </c>
      <c r="B2014" s="161" t="s">
        <v>4353</v>
      </c>
      <c r="C2014" s="160">
        <v>152882</v>
      </c>
      <c r="D2014" s="161" t="s">
        <v>1652</v>
      </c>
      <c r="E2014" s="162" t="s">
        <v>6415</v>
      </c>
      <c r="F2014" s="161" t="s">
        <v>1558</v>
      </c>
      <c r="G2014" s="161" t="s">
        <v>14</v>
      </c>
      <c r="H2014" s="161" t="s">
        <v>1561</v>
      </c>
      <c r="I2014" s="15"/>
      <c r="J2014"/>
      <c r="K2014"/>
    </row>
    <row r="2015" spans="1:11" ht="15" customHeight="1" x14ac:dyDescent="0.35">
      <c r="A2015" s="160">
        <v>307040</v>
      </c>
      <c r="B2015" s="161" t="s">
        <v>4352</v>
      </c>
      <c r="C2015" s="160">
        <v>152882</v>
      </c>
      <c r="D2015" s="161" t="s">
        <v>1652</v>
      </c>
      <c r="E2015" s="162" t="s">
        <v>6415</v>
      </c>
      <c r="F2015" s="161" t="s">
        <v>1558</v>
      </c>
      <c r="G2015" s="161" t="s">
        <v>14</v>
      </c>
      <c r="H2015" s="161" t="s">
        <v>1561</v>
      </c>
      <c r="I2015" s="15"/>
      <c r="J2015"/>
      <c r="K2015"/>
    </row>
    <row r="2016" spans="1:11" ht="15" customHeight="1" x14ac:dyDescent="0.35">
      <c r="A2016" s="160">
        <v>307427</v>
      </c>
      <c r="B2016" s="161" t="s">
        <v>129</v>
      </c>
      <c r="C2016" s="160">
        <v>152882</v>
      </c>
      <c r="D2016" s="161" t="s">
        <v>1652</v>
      </c>
      <c r="E2016" s="162" t="s">
        <v>6415</v>
      </c>
      <c r="F2016" s="161" t="s">
        <v>1558</v>
      </c>
      <c r="G2016" s="161" t="s">
        <v>14</v>
      </c>
      <c r="H2016" s="161" t="s">
        <v>1561</v>
      </c>
      <c r="I2016" s="15"/>
      <c r="J2016"/>
      <c r="K2016"/>
    </row>
    <row r="2017" spans="1:11" ht="15" customHeight="1" x14ac:dyDescent="0.35">
      <c r="A2017" s="160">
        <v>306510</v>
      </c>
      <c r="B2017" s="161" t="s">
        <v>138</v>
      </c>
      <c r="C2017" s="160">
        <v>152894</v>
      </c>
      <c r="D2017" s="161" t="s">
        <v>1648</v>
      </c>
      <c r="E2017" s="162" t="s">
        <v>6415</v>
      </c>
      <c r="F2017" s="161" t="s">
        <v>1558</v>
      </c>
      <c r="G2017" s="161" t="s">
        <v>14</v>
      </c>
      <c r="H2017" s="161" t="s">
        <v>1561</v>
      </c>
      <c r="I2017" s="15"/>
      <c r="J2017"/>
      <c r="K2017"/>
    </row>
    <row r="2018" spans="1:11" ht="15" customHeight="1" x14ac:dyDescent="0.35">
      <c r="A2018" s="160">
        <v>306204</v>
      </c>
      <c r="B2018" s="161" t="s">
        <v>4356</v>
      </c>
      <c r="C2018" s="160">
        <v>152894</v>
      </c>
      <c r="D2018" s="161" t="s">
        <v>1648</v>
      </c>
      <c r="E2018" s="162" t="s">
        <v>6415</v>
      </c>
      <c r="F2018" s="161" t="s">
        <v>1558</v>
      </c>
      <c r="G2018" s="161" t="s">
        <v>14</v>
      </c>
      <c r="H2018" s="161" t="s">
        <v>1561</v>
      </c>
      <c r="I2018" s="15"/>
      <c r="J2018"/>
      <c r="K2018"/>
    </row>
    <row r="2019" spans="1:11" ht="15" customHeight="1" x14ac:dyDescent="0.35">
      <c r="A2019" s="160">
        <v>306016</v>
      </c>
      <c r="B2019" s="161" t="s">
        <v>137</v>
      </c>
      <c r="C2019" s="160">
        <v>152894</v>
      </c>
      <c r="D2019" s="161" t="s">
        <v>1648</v>
      </c>
      <c r="E2019" s="162" t="s">
        <v>6415</v>
      </c>
      <c r="F2019" s="161" t="s">
        <v>1558</v>
      </c>
      <c r="G2019" s="161" t="s">
        <v>14</v>
      </c>
      <c r="H2019" s="161" t="s">
        <v>1561</v>
      </c>
      <c r="I2019" s="15"/>
      <c r="J2019"/>
      <c r="K2019"/>
    </row>
    <row r="2020" spans="1:11" ht="15" customHeight="1" x14ac:dyDescent="0.35">
      <c r="A2020" s="160">
        <v>306235</v>
      </c>
      <c r="B2020" s="161" t="s">
        <v>4358</v>
      </c>
      <c r="C2020" s="160">
        <v>152894</v>
      </c>
      <c r="D2020" s="161" t="s">
        <v>1648</v>
      </c>
      <c r="E2020" s="162" t="s">
        <v>6415</v>
      </c>
      <c r="F2020" s="161" t="s">
        <v>1558</v>
      </c>
      <c r="G2020" s="161" t="s">
        <v>14</v>
      </c>
      <c r="H2020" s="161" t="s">
        <v>1561</v>
      </c>
      <c r="I2020" s="15"/>
      <c r="J2020"/>
      <c r="K2020"/>
    </row>
    <row r="2021" spans="1:11" ht="15" customHeight="1" x14ac:dyDescent="0.35">
      <c r="A2021" s="160">
        <v>306208</v>
      </c>
      <c r="B2021" s="161" t="s">
        <v>4357</v>
      </c>
      <c r="C2021" s="160">
        <v>152894</v>
      </c>
      <c r="D2021" s="161" t="s">
        <v>1648</v>
      </c>
      <c r="E2021" s="162" t="s">
        <v>6415</v>
      </c>
      <c r="F2021" s="161" t="s">
        <v>1558</v>
      </c>
      <c r="G2021" s="161" t="s">
        <v>14</v>
      </c>
      <c r="H2021" s="161" t="s">
        <v>1561</v>
      </c>
      <c r="I2021" s="15"/>
      <c r="J2021"/>
      <c r="K2021"/>
    </row>
    <row r="2022" spans="1:11" ht="15" customHeight="1" x14ac:dyDescent="0.35">
      <c r="A2022" s="160">
        <v>306487</v>
      </c>
      <c r="B2022" s="161" t="s">
        <v>4359</v>
      </c>
      <c r="C2022" s="160">
        <v>152894</v>
      </c>
      <c r="D2022" s="161" t="s">
        <v>1648</v>
      </c>
      <c r="E2022" s="162" t="s">
        <v>6415</v>
      </c>
      <c r="F2022" s="161" t="s">
        <v>1558</v>
      </c>
      <c r="G2022" s="161" t="s">
        <v>14</v>
      </c>
      <c r="H2022" s="161" t="s">
        <v>1561</v>
      </c>
      <c r="I2022" s="15"/>
      <c r="J2022"/>
      <c r="K2022"/>
    </row>
    <row r="2023" spans="1:11" ht="15" customHeight="1" x14ac:dyDescent="0.35">
      <c r="A2023" s="160">
        <v>306123</v>
      </c>
      <c r="B2023" s="161" t="s">
        <v>4355</v>
      </c>
      <c r="C2023" s="160">
        <v>152894</v>
      </c>
      <c r="D2023" s="161" t="s">
        <v>1648</v>
      </c>
      <c r="E2023" s="162" t="s">
        <v>6415</v>
      </c>
      <c r="F2023" s="161" t="s">
        <v>1558</v>
      </c>
      <c r="G2023" s="161" t="s">
        <v>14</v>
      </c>
      <c r="H2023" s="161" t="s">
        <v>1561</v>
      </c>
      <c r="I2023" s="15"/>
      <c r="J2023"/>
      <c r="K2023"/>
    </row>
    <row r="2024" spans="1:11" ht="15" customHeight="1" x14ac:dyDescent="0.35">
      <c r="A2024" s="160">
        <v>306503</v>
      </c>
      <c r="B2024" s="161" t="s">
        <v>4360</v>
      </c>
      <c r="C2024" s="160">
        <v>152894</v>
      </c>
      <c r="D2024" s="161" t="s">
        <v>1648</v>
      </c>
      <c r="E2024" s="162" t="s">
        <v>6415</v>
      </c>
      <c r="F2024" s="161" t="s">
        <v>1558</v>
      </c>
      <c r="G2024" s="161" t="s">
        <v>14</v>
      </c>
      <c r="H2024" s="161" t="s">
        <v>1561</v>
      </c>
      <c r="I2024" s="15"/>
      <c r="J2024"/>
      <c r="K2024"/>
    </row>
    <row r="2025" spans="1:11" ht="15" customHeight="1" x14ac:dyDescent="0.35">
      <c r="A2025" s="160">
        <v>306718</v>
      </c>
      <c r="B2025" s="161" t="s">
        <v>4361</v>
      </c>
      <c r="C2025" s="160">
        <v>152894</v>
      </c>
      <c r="D2025" s="161" t="s">
        <v>1648</v>
      </c>
      <c r="E2025" s="162" t="s">
        <v>6415</v>
      </c>
      <c r="F2025" s="161" t="s">
        <v>1558</v>
      </c>
      <c r="G2025" s="161" t="s">
        <v>14</v>
      </c>
      <c r="H2025" s="161" t="s">
        <v>1561</v>
      </c>
      <c r="I2025" s="15"/>
      <c r="J2025"/>
      <c r="K2025"/>
    </row>
    <row r="2026" spans="1:11" ht="15" customHeight="1" x14ac:dyDescent="0.35">
      <c r="A2026" s="160">
        <v>116344</v>
      </c>
      <c r="B2026" s="161" t="s">
        <v>4363</v>
      </c>
      <c r="C2026" s="160">
        <v>152900</v>
      </c>
      <c r="D2026" s="161" t="s">
        <v>184</v>
      </c>
      <c r="E2026" s="162" t="s">
        <v>6415</v>
      </c>
      <c r="F2026" s="161" t="s">
        <v>1558</v>
      </c>
      <c r="G2026" s="4" t="s">
        <v>174</v>
      </c>
      <c r="H2026" s="161" t="s">
        <v>1561</v>
      </c>
      <c r="I2026" s="15"/>
      <c r="J2026"/>
      <c r="K2026"/>
    </row>
    <row r="2027" spans="1:11" ht="15" customHeight="1" x14ac:dyDescent="0.35">
      <c r="A2027" s="160">
        <v>116340</v>
      </c>
      <c r="B2027" s="161" t="s">
        <v>4362</v>
      </c>
      <c r="C2027" s="160">
        <v>152900</v>
      </c>
      <c r="D2027" s="161" t="s">
        <v>184</v>
      </c>
      <c r="E2027" s="162" t="s">
        <v>6415</v>
      </c>
      <c r="F2027" s="161" t="s">
        <v>1558</v>
      </c>
      <c r="G2027" s="4" t="s">
        <v>174</v>
      </c>
      <c r="H2027" s="161" t="s">
        <v>1561</v>
      </c>
      <c r="I2027" s="15"/>
      <c r="J2027"/>
      <c r="K2027"/>
    </row>
    <row r="2028" spans="1:11" ht="15" customHeight="1" x14ac:dyDescent="0.35">
      <c r="A2028" s="160">
        <v>116374</v>
      </c>
      <c r="B2028" s="161" t="s">
        <v>185</v>
      </c>
      <c r="C2028" s="160">
        <v>152900</v>
      </c>
      <c r="D2028" s="161" t="s">
        <v>184</v>
      </c>
      <c r="E2028" s="162" t="s">
        <v>6415</v>
      </c>
      <c r="F2028" s="161" t="s">
        <v>1558</v>
      </c>
      <c r="G2028" s="4" t="s">
        <v>174</v>
      </c>
      <c r="H2028" s="161" t="s">
        <v>1561</v>
      </c>
      <c r="I2028" s="15"/>
      <c r="J2028"/>
      <c r="K2028"/>
    </row>
    <row r="2029" spans="1:11" ht="15" customHeight="1" x14ac:dyDescent="0.35">
      <c r="A2029" s="160">
        <v>308411</v>
      </c>
      <c r="B2029" s="161" t="s">
        <v>4366</v>
      </c>
      <c r="C2029" s="160">
        <v>152912</v>
      </c>
      <c r="D2029" s="161" t="s">
        <v>1673</v>
      </c>
      <c r="E2029" s="162" t="s">
        <v>6415</v>
      </c>
      <c r="F2029" s="161" t="s">
        <v>1558</v>
      </c>
      <c r="G2029" s="161" t="s">
        <v>14</v>
      </c>
      <c r="H2029" s="161" t="s">
        <v>1561</v>
      </c>
      <c r="I2029" s="15"/>
      <c r="J2029"/>
      <c r="K2029"/>
    </row>
    <row r="2030" spans="1:11" ht="15" customHeight="1" x14ac:dyDescent="0.35">
      <c r="A2030" s="160">
        <v>308223</v>
      </c>
      <c r="B2030" s="161" t="s">
        <v>4364</v>
      </c>
      <c r="C2030" s="160">
        <v>152912</v>
      </c>
      <c r="D2030" s="161" t="s">
        <v>1673</v>
      </c>
      <c r="E2030" s="162" t="s">
        <v>6415</v>
      </c>
      <c r="F2030" s="161" t="s">
        <v>1558</v>
      </c>
      <c r="G2030" s="161" t="s">
        <v>14</v>
      </c>
      <c r="H2030" s="161" t="s">
        <v>1561</v>
      </c>
      <c r="I2030" s="15"/>
      <c r="J2030"/>
      <c r="K2030"/>
    </row>
    <row r="2031" spans="1:11" ht="15" customHeight="1" x14ac:dyDescent="0.35">
      <c r="A2031" s="160">
        <v>308888</v>
      </c>
      <c r="B2031" s="161" t="s">
        <v>4368</v>
      </c>
      <c r="C2031" s="160">
        <v>152912</v>
      </c>
      <c r="D2031" s="161" t="s">
        <v>1673</v>
      </c>
      <c r="E2031" s="162" t="s">
        <v>6415</v>
      </c>
      <c r="F2031" s="161" t="s">
        <v>1558</v>
      </c>
      <c r="G2031" s="161" t="s">
        <v>14</v>
      </c>
      <c r="H2031" s="161" t="s">
        <v>1561</v>
      </c>
      <c r="I2031" s="15"/>
      <c r="J2031"/>
      <c r="K2031"/>
    </row>
    <row r="2032" spans="1:11" ht="15" customHeight="1" x14ac:dyDescent="0.35">
      <c r="A2032" s="160">
        <v>308308</v>
      </c>
      <c r="B2032" s="161" t="s">
        <v>4365</v>
      </c>
      <c r="C2032" s="160">
        <v>152912</v>
      </c>
      <c r="D2032" s="161" t="s">
        <v>1673</v>
      </c>
      <c r="E2032" s="162" t="s">
        <v>6415</v>
      </c>
      <c r="F2032" s="161" t="s">
        <v>1558</v>
      </c>
      <c r="G2032" s="161" t="s">
        <v>14</v>
      </c>
      <c r="H2032" s="161" t="s">
        <v>1561</v>
      </c>
      <c r="I2032" s="15"/>
      <c r="J2032"/>
      <c r="K2032"/>
    </row>
    <row r="2033" spans="1:11" ht="15" customHeight="1" x14ac:dyDescent="0.35">
      <c r="A2033" s="160">
        <v>308477</v>
      </c>
      <c r="B2033" s="161" t="s">
        <v>4367</v>
      </c>
      <c r="C2033" s="160">
        <v>152912</v>
      </c>
      <c r="D2033" s="161" t="s">
        <v>1673</v>
      </c>
      <c r="E2033" s="162" t="s">
        <v>6415</v>
      </c>
      <c r="F2033" s="161" t="s">
        <v>1558</v>
      </c>
      <c r="G2033" s="161" t="s">
        <v>14</v>
      </c>
      <c r="H2033" s="161" t="s">
        <v>1561</v>
      </c>
      <c r="I2033" s="15"/>
      <c r="J2033"/>
      <c r="K2033"/>
    </row>
    <row r="2034" spans="1:11" ht="15" customHeight="1" x14ac:dyDescent="0.35">
      <c r="A2034" s="160">
        <v>308553</v>
      </c>
      <c r="B2034" s="161" t="s">
        <v>74</v>
      </c>
      <c r="C2034" s="160">
        <v>152912</v>
      </c>
      <c r="D2034" s="161" t="s">
        <v>1673</v>
      </c>
      <c r="E2034" s="162" t="s">
        <v>6415</v>
      </c>
      <c r="F2034" s="161" t="s">
        <v>1558</v>
      </c>
      <c r="G2034" s="161" t="s">
        <v>14</v>
      </c>
      <c r="H2034" s="161" t="s">
        <v>1561</v>
      </c>
      <c r="I2034" s="15"/>
      <c r="J2034"/>
      <c r="K2034"/>
    </row>
    <row r="2035" spans="1:11" ht="15" customHeight="1" x14ac:dyDescent="0.35">
      <c r="A2035" s="160">
        <v>308007</v>
      </c>
      <c r="B2035" s="161" t="s">
        <v>4369</v>
      </c>
      <c r="C2035" s="160">
        <v>152924</v>
      </c>
      <c r="D2035" s="161" t="s">
        <v>1665</v>
      </c>
      <c r="E2035" s="162" t="s">
        <v>6415</v>
      </c>
      <c r="F2035" s="161" t="s">
        <v>1558</v>
      </c>
      <c r="G2035" s="161" t="s">
        <v>14</v>
      </c>
      <c r="H2035" s="161" t="s">
        <v>1561</v>
      </c>
      <c r="I2035" s="15"/>
      <c r="J2035"/>
      <c r="K2035"/>
    </row>
    <row r="2036" spans="1:11" ht="15" customHeight="1" x14ac:dyDescent="0.35">
      <c r="A2036" s="160">
        <v>308066</v>
      </c>
      <c r="B2036" s="161" t="s">
        <v>106</v>
      </c>
      <c r="C2036" s="160">
        <v>152924</v>
      </c>
      <c r="D2036" s="161" t="s">
        <v>1665</v>
      </c>
      <c r="E2036" s="162" t="s">
        <v>6415</v>
      </c>
      <c r="F2036" s="161" t="s">
        <v>1558</v>
      </c>
      <c r="G2036" s="161" t="s">
        <v>14</v>
      </c>
      <c r="H2036" s="161" t="s">
        <v>1561</v>
      </c>
      <c r="I2036" s="15"/>
      <c r="J2036"/>
      <c r="K2036"/>
    </row>
    <row r="2037" spans="1:11" ht="15" customHeight="1" x14ac:dyDescent="0.35">
      <c r="A2037" s="160">
        <v>308041</v>
      </c>
      <c r="B2037" s="161" t="s">
        <v>4370</v>
      </c>
      <c r="C2037" s="160">
        <v>152924</v>
      </c>
      <c r="D2037" s="161" t="s">
        <v>1665</v>
      </c>
      <c r="E2037" s="162" t="s">
        <v>6415</v>
      </c>
      <c r="F2037" s="161" t="s">
        <v>1558</v>
      </c>
      <c r="G2037" s="161" t="s">
        <v>14</v>
      </c>
      <c r="H2037" s="161" t="s">
        <v>1561</v>
      </c>
      <c r="I2037" s="15"/>
      <c r="J2037"/>
      <c r="K2037"/>
    </row>
    <row r="2038" spans="1:11" ht="15" customHeight="1" x14ac:dyDescent="0.35">
      <c r="A2038" s="160">
        <v>308907</v>
      </c>
      <c r="B2038" s="161" t="s">
        <v>4373</v>
      </c>
      <c r="C2038" s="160">
        <v>152924</v>
      </c>
      <c r="D2038" s="161" t="s">
        <v>1665</v>
      </c>
      <c r="E2038" s="162" t="s">
        <v>6415</v>
      </c>
      <c r="F2038" s="161" t="s">
        <v>1558</v>
      </c>
      <c r="G2038" s="161" t="s">
        <v>14</v>
      </c>
      <c r="H2038" s="161" t="s">
        <v>1561</v>
      </c>
      <c r="I2038" s="15"/>
      <c r="J2038"/>
      <c r="K2038"/>
    </row>
    <row r="2039" spans="1:11" ht="15" customHeight="1" x14ac:dyDescent="0.35">
      <c r="A2039" s="160">
        <v>308099</v>
      </c>
      <c r="B2039" s="161" t="s">
        <v>4371</v>
      </c>
      <c r="C2039" s="160">
        <v>152924</v>
      </c>
      <c r="D2039" s="161" t="s">
        <v>1665</v>
      </c>
      <c r="E2039" s="162" t="s">
        <v>6415</v>
      </c>
      <c r="F2039" s="161" t="s">
        <v>1558</v>
      </c>
      <c r="G2039" s="161" t="s">
        <v>14</v>
      </c>
      <c r="H2039" s="161" t="s">
        <v>1561</v>
      </c>
      <c r="I2039" s="15"/>
      <c r="J2039"/>
      <c r="K2039"/>
    </row>
    <row r="2040" spans="1:11" ht="15" customHeight="1" x14ac:dyDescent="0.35">
      <c r="A2040" s="160">
        <v>308901</v>
      </c>
      <c r="B2040" s="161" t="s">
        <v>4372</v>
      </c>
      <c r="C2040" s="160">
        <v>152924</v>
      </c>
      <c r="D2040" s="161" t="s">
        <v>1665</v>
      </c>
      <c r="E2040" s="162" t="s">
        <v>6415</v>
      </c>
      <c r="F2040" s="161" t="s">
        <v>1558</v>
      </c>
      <c r="G2040" s="161" t="s">
        <v>14</v>
      </c>
      <c r="H2040" s="161" t="s">
        <v>1561</v>
      </c>
      <c r="I2040" s="15"/>
      <c r="J2040"/>
      <c r="K2040"/>
    </row>
    <row r="2041" spans="1:11" ht="15" customHeight="1" x14ac:dyDescent="0.35">
      <c r="A2041" s="160">
        <v>1301003</v>
      </c>
      <c r="B2041" s="161" t="s">
        <v>4375</v>
      </c>
      <c r="C2041" s="160">
        <v>152936</v>
      </c>
      <c r="D2041" s="161" t="s">
        <v>1735</v>
      </c>
      <c r="E2041" s="162" t="s">
        <v>6415</v>
      </c>
      <c r="F2041" s="161" t="s">
        <v>1558</v>
      </c>
      <c r="G2041" s="161" t="s">
        <v>370</v>
      </c>
      <c r="H2041" s="161" t="s">
        <v>1561</v>
      </c>
      <c r="I2041" s="15"/>
      <c r="J2041"/>
      <c r="K2041"/>
    </row>
    <row r="2042" spans="1:11" ht="15" customHeight="1" x14ac:dyDescent="0.35">
      <c r="A2042" s="160">
        <v>1301086</v>
      </c>
      <c r="B2042" s="161" t="s">
        <v>372</v>
      </c>
      <c r="C2042" s="160">
        <v>152936</v>
      </c>
      <c r="D2042" s="161" t="s">
        <v>1735</v>
      </c>
      <c r="E2042" s="162" t="s">
        <v>6415</v>
      </c>
      <c r="F2042" s="161" t="s">
        <v>1558</v>
      </c>
      <c r="G2042" s="161" t="s">
        <v>370</v>
      </c>
      <c r="H2042" s="161" t="s">
        <v>1561</v>
      </c>
      <c r="I2042" s="15"/>
      <c r="J2042"/>
      <c r="K2042"/>
    </row>
    <row r="2043" spans="1:11" ht="15" customHeight="1" x14ac:dyDescent="0.35">
      <c r="A2043" s="160">
        <v>1301812</v>
      </c>
      <c r="B2043" s="161" t="s">
        <v>4380</v>
      </c>
      <c r="C2043" s="160">
        <v>152936</v>
      </c>
      <c r="D2043" s="161" t="s">
        <v>1735</v>
      </c>
      <c r="E2043" s="162" t="s">
        <v>6415</v>
      </c>
      <c r="F2043" s="161" t="s">
        <v>1558</v>
      </c>
      <c r="G2043" s="161" t="s">
        <v>370</v>
      </c>
      <c r="H2043" s="161" t="s">
        <v>1561</v>
      </c>
      <c r="I2043" s="15"/>
      <c r="J2043"/>
      <c r="K2043"/>
    </row>
    <row r="2044" spans="1:11" ht="15" customHeight="1" x14ac:dyDescent="0.35">
      <c r="A2044" s="160">
        <v>1301190</v>
      </c>
      <c r="B2044" s="161" t="s">
        <v>4376</v>
      </c>
      <c r="C2044" s="160">
        <v>152936</v>
      </c>
      <c r="D2044" s="161" t="s">
        <v>1735</v>
      </c>
      <c r="E2044" s="162" t="s">
        <v>6415</v>
      </c>
      <c r="F2044" s="161" t="s">
        <v>1558</v>
      </c>
      <c r="G2044" s="161" t="s">
        <v>370</v>
      </c>
      <c r="H2044" s="161" t="s">
        <v>1561</v>
      </c>
      <c r="I2044" s="15"/>
      <c r="J2044"/>
      <c r="K2044"/>
    </row>
    <row r="2045" spans="1:11" ht="15" customHeight="1" x14ac:dyDescent="0.35">
      <c r="A2045" s="160">
        <v>1301485</v>
      </c>
      <c r="B2045" s="161" t="s">
        <v>4377</v>
      </c>
      <c r="C2045" s="160">
        <v>152936</v>
      </c>
      <c r="D2045" s="161" t="s">
        <v>1735</v>
      </c>
      <c r="E2045" s="162" t="s">
        <v>6415</v>
      </c>
      <c r="F2045" s="161" t="s">
        <v>1558</v>
      </c>
      <c r="G2045" s="161" t="s">
        <v>370</v>
      </c>
      <c r="H2045" s="161" t="s">
        <v>1561</v>
      </c>
      <c r="I2045" s="15"/>
      <c r="J2045"/>
      <c r="K2045"/>
    </row>
    <row r="2046" spans="1:11" ht="15" customHeight="1" x14ac:dyDescent="0.35">
      <c r="A2046" s="160">
        <v>1301873</v>
      </c>
      <c r="B2046" s="161" t="s">
        <v>4381</v>
      </c>
      <c r="C2046" s="160">
        <v>152936</v>
      </c>
      <c r="D2046" s="161" t="s">
        <v>1735</v>
      </c>
      <c r="E2046" s="162" t="s">
        <v>6415</v>
      </c>
      <c r="F2046" s="161" t="s">
        <v>1558</v>
      </c>
      <c r="G2046" s="161" t="s">
        <v>370</v>
      </c>
      <c r="H2046" s="161" t="s">
        <v>1561</v>
      </c>
      <c r="I2046" s="15"/>
      <c r="J2046"/>
      <c r="K2046"/>
    </row>
    <row r="2047" spans="1:11" ht="15" customHeight="1" x14ac:dyDescent="0.35">
      <c r="A2047" s="160">
        <v>1301657</v>
      </c>
      <c r="B2047" s="161" t="s">
        <v>4379</v>
      </c>
      <c r="C2047" s="160">
        <v>152936</v>
      </c>
      <c r="D2047" s="161" t="s">
        <v>1735</v>
      </c>
      <c r="E2047" s="162" t="s">
        <v>6415</v>
      </c>
      <c r="F2047" s="161" t="s">
        <v>1558</v>
      </c>
      <c r="G2047" s="161" t="s">
        <v>370</v>
      </c>
      <c r="H2047" s="161" t="s">
        <v>1561</v>
      </c>
      <c r="I2047" s="15"/>
      <c r="J2047"/>
      <c r="K2047"/>
    </row>
    <row r="2048" spans="1:11" ht="15" customHeight="1" x14ac:dyDescent="0.35">
      <c r="A2048" s="160">
        <v>1301515</v>
      </c>
      <c r="B2048" s="161" t="s">
        <v>4378</v>
      </c>
      <c r="C2048" s="160">
        <v>152936</v>
      </c>
      <c r="D2048" s="161" t="s">
        <v>1735</v>
      </c>
      <c r="E2048" s="162" t="s">
        <v>6415</v>
      </c>
      <c r="F2048" s="161" t="s">
        <v>1558</v>
      </c>
      <c r="G2048" s="161" t="s">
        <v>370</v>
      </c>
      <c r="H2048" s="161" t="s">
        <v>1561</v>
      </c>
      <c r="I2048" s="15"/>
      <c r="J2048"/>
      <c r="K2048"/>
    </row>
    <row r="2049" spans="1:11" ht="15" customHeight="1" x14ac:dyDescent="0.35">
      <c r="A2049" s="160">
        <v>1301405</v>
      </c>
      <c r="B2049" s="161" t="s">
        <v>373</v>
      </c>
      <c r="C2049" s="160">
        <v>152936</v>
      </c>
      <c r="D2049" s="161" t="s">
        <v>1735</v>
      </c>
      <c r="E2049" s="162" t="s">
        <v>6415</v>
      </c>
      <c r="F2049" s="161" t="s">
        <v>1558</v>
      </c>
      <c r="G2049" s="161" t="s">
        <v>370</v>
      </c>
      <c r="H2049" s="161" t="s">
        <v>1561</v>
      </c>
      <c r="I2049" s="15"/>
      <c r="J2049"/>
      <c r="K2049"/>
    </row>
    <row r="2050" spans="1:11" ht="15" customHeight="1" x14ac:dyDescent="0.35">
      <c r="A2050" s="160">
        <v>1301001</v>
      </c>
      <c r="B2050" s="161" t="s">
        <v>4374</v>
      </c>
      <c r="C2050" s="160">
        <v>152936</v>
      </c>
      <c r="D2050" s="161" t="s">
        <v>1735</v>
      </c>
      <c r="E2050" s="162" t="s">
        <v>6415</v>
      </c>
      <c r="F2050" s="161" t="s">
        <v>1558</v>
      </c>
      <c r="G2050" s="161" t="s">
        <v>370</v>
      </c>
      <c r="H2050" s="161" t="s">
        <v>1561</v>
      </c>
      <c r="I2050" s="15"/>
      <c r="J2050"/>
      <c r="K2050"/>
    </row>
    <row r="2051" spans="1:11" ht="15" customHeight="1" x14ac:dyDescent="0.35">
      <c r="A2051" s="160">
        <v>1805001</v>
      </c>
      <c r="B2051" s="161" t="s">
        <v>4382</v>
      </c>
      <c r="C2051" s="160">
        <v>152948</v>
      </c>
      <c r="D2051" s="161" t="s">
        <v>2018</v>
      </c>
      <c r="E2051" s="162" t="s">
        <v>6415</v>
      </c>
      <c r="F2051" s="161" t="s">
        <v>1558</v>
      </c>
      <c r="G2051" s="4" t="s">
        <v>482</v>
      </c>
      <c r="H2051" s="161" t="s">
        <v>1561</v>
      </c>
      <c r="I2051" s="15"/>
      <c r="J2051"/>
      <c r="K2051"/>
    </row>
    <row r="2052" spans="1:11" ht="15" customHeight="1" x14ac:dyDescent="0.35">
      <c r="A2052" s="160">
        <v>1805257</v>
      </c>
      <c r="B2052" s="161" t="s">
        <v>519</v>
      </c>
      <c r="C2052" s="160">
        <v>152948</v>
      </c>
      <c r="D2052" s="161" t="s">
        <v>2018</v>
      </c>
      <c r="E2052" s="162" t="s">
        <v>6415</v>
      </c>
      <c r="F2052" s="161" t="s">
        <v>1558</v>
      </c>
      <c r="G2052" s="4" t="s">
        <v>482</v>
      </c>
      <c r="H2052" s="161" t="s">
        <v>1561</v>
      </c>
      <c r="I2052" s="15"/>
      <c r="J2052"/>
      <c r="K2052"/>
    </row>
    <row r="2053" spans="1:11" ht="15" customHeight="1" x14ac:dyDescent="0.35">
      <c r="A2053" s="160">
        <v>1805447</v>
      </c>
      <c r="B2053" s="161" t="s">
        <v>4383</v>
      </c>
      <c r="C2053" s="160">
        <v>152948</v>
      </c>
      <c r="D2053" s="161" t="s">
        <v>2018</v>
      </c>
      <c r="E2053" s="162" t="s">
        <v>6415</v>
      </c>
      <c r="F2053" s="161" t="s">
        <v>1558</v>
      </c>
      <c r="G2053" s="4" t="s">
        <v>482</v>
      </c>
      <c r="H2053" s="161" t="s">
        <v>1561</v>
      </c>
      <c r="I2053" s="15"/>
      <c r="J2053"/>
      <c r="K2053"/>
    </row>
    <row r="2054" spans="1:11" ht="15" customHeight="1" x14ac:dyDescent="0.35">
      <c r="A2054" s="160">
        <v>1312973</v>
      </c>
      <c r="B2054" s="161" t="s">
        <v>4387</v>
      </c>
      <c r="C2054" s="160">
        <v>152950</v>
      </c>
      <c r="D2054" s="161" t="s">
        <v>1880</v>
      </c>
      <c r="E2054" s="162" t="s">
        <v>6415</v>
      </c>
      <c r="F2054" s="161" t="s">
        <v>1558</v>
      </c>
      <c r="G2054" s="161" t="s">
        <v>8</v>
      </c>
      <c r="H2054" s="161" t="s">
        <v>1561</v>
      </c>
      <c r="I2054" s="15"/>
      <c r="J2054"/>
      <c r="K2054"/>
    </row>
    <row r="2055" spans="1:11" ht="15" customHeight="1" x14ac:dyDescent="0.35">
      <c r="A2055" s="160">
        <v>1312199</v>
      </c>
      <c r="B2055" s="161" t="s">
        <v>4384</v>
      </c>
      <c r="C2055" s="160">
        <v>152950</v>
      </c>
      <c r="D2055" s="161" t="s">
        <v>1880</v>
      </c>
      <c r="E2055" s="162" t="s">
        <v>6415</v>
      </c>
      <c r="F2055" s="161" t="s">
        <v>1558</v>
      </c>
      <c r="G2055" s="161" t="s">
        <v>8</v>
      </c>
      <c r="H2055" s="161" t="s">
        <v>1561</v>
      </c>
      <c r="I2055" s="15"/>
      <c r="J2055"/>
      <c r="K2055"/>
    </row>
    <row r="2056" spans="1:11" ht="15" customHeight="1" x14ac:dyDescent="0.35">
      <c r="A2056" s="160">
        <v>1312920</v>
      </c>
      <c r="B2056" s="161" t="s">
        <v>4386</v>
      </c>
      <c r="C2056" s="160">
        <v>152950</v>
      </c>
      <c r="D2056" s="161" t="s">
        <v>1880</v>
      </c>
      <c r="E2056" s="162" t="s">
        <v>6415</v>
      </c>
      <c r="F2056" s="161" t="s">
        <v>1558</v>
      </c>
      <c r="G2056" s="161" t="s">
        <v>8</v>
      </c>
      <c r="H2056" s="161" t="s">
        <v>1561</v>
      </c>
      <c r="I2056" s="15"/>
      <c r="J2056"/>
      <c r="K2056"/>
    </row>
    <row r="2057" spans="1:11" ht="15" customHeight="1" x14ac:dyDescent="0.35">
      <c r="A2057" s="160">
        <v>1312405</v>
      </c>
      <c r="B2057" s="161" t="s">
        <v>4385</v>
      </c>
      <c r="C2057" s="160">
        <v>152950</v>
      </c>
      <c r="D2057" s="161" t="s">
        <v>1880</v>
      </c>
      <c r="E2057" s="162" t="s">
        <v>6415</v>
      </c>
      <c r="F2057" s="161" t="s">
        <v>1558</v>
      </c>
      <c r="G2057" s="161" t="s">
        <v>8</v>
      </c>
      <c r="H2057" s="161" t="s">
        <v>1561</v>
      </c>
      <c r="I2057" s="15"/>
      <c r="J2057"/>
      <c r="K2057"/>
    </row>
    <row r="2058" spans="1:11" ht="15" customHeight="1" x14ac:dyDescent="0.35">
      <c r="A2058" s="160">
        <v>1312128</v>
      </c>
      <c r="B2058" s="161" t="s">
        <v>272</v>
      </c>
      <c r="C2058" s="160">
        <v>152950</v>
      </c>
      <c r="D2058" s="161" t="s">
        <v>1880</v>
      </c>
      <c r="E2058" s="162" t="s">
        <v>6415</v>
      </c>
      <c r="F2058" s="161" t="s">
        <v>1558</v>
      </c>
      <c r="G2058" s="161" t="s">
        <v>8</v>
      </c>
      <c r="H2058" s="161" t="s">
        <v>1561</v>
      </c>
      <c r="I2058" s="15"/>
      <c r="J2058"/>
      <c r="K2058"/>
    </row>
    <row r="2059" spans="1:11" ht="15" customHeight="1" x14ac:dyDescent="0.35">
      <c r="A2059" s="160">
        <v>1312958</v>
      </c>
      <c r="B2059" s="161" t="s">
        <v>274</v>
      </c>
      <c r="C2059" s="160">
        <v>152950</v>
      </c>
      <c r="D2059" s="161" t="s">
        <v>1880</v>
      </c>
      <c r="E2059" s="162" t="s">
        <v>6415</v>
      </c>
      <c r="F2059" s="161" t="s">
        <v>1558</v>
      </c>
      <c r="G2059" s="161" t="s">
        <v>8</v>
      </c>
      <c r="H2059" s="161" t="s">
        <v>1561</v>
      </c>
      <c r="I2059" s="15"/>
      <c r="J2059"/>
      <c r="K2059"/>
    </row>
    <row r="2060" spans="1:11" ht="15" customHeight="1" x14ac:dyDescent="0.35">
      <c r="A2060" s="160">
        <v>1306665</v>
      </c>
      <c r="B2060" s="161" t="s">
        <v>4391</v>
      </c>
      <c r="C2060" s="160">
        <v>152961</v>
      </c>
      <c r="D2060" s="161" t="s">
        <v>1768</v>
      </c>
      <c r="E2060" s="162" t="s">
        <v>6415</v>
      </c>
      <c r="F2060" s="161" t="s">
        <v>1558</v>
      </c>
      <c r="G2060" s="161" t="s">
        <v>8</v>
      </c>
      <c r="H2060" s="161" t="s">
        <v>1561</v>
      </c>
      <c r="I2060" s="15"/>
      <c r="J2060"/>
      <c r="K2060"/>
    </row>
    <row r="2061" spans="1:11" ht="15" customHeight="1" x14ac:dyDescent="0.35">
      <c r="A2061" s="160">
        <v>1306002</v>
      </c>
      <c r="B2061" s="161" t="s">
        <v>4388</v>
      </c>
      <c r="C2061" s="160">
        <v>152961</v>
      </c>
      <c r="D2061" s="161" t="s">
        <v>1768</v>
      </c>
      <c r="E2061" s="162" t="s">
        <v>6415</v>
      </c>
      <c r="F2061" s="161" t="s">
        <v>1558</v>
      </c>
      <c r="G2061" s="161" t="s">
        <v>8</v>
      </c>
      <c r="H2061" s="161" t="s">
        <v>1561</v>
      </c>
      <c r="I2061" s="15"/>
      <c r="J2061"/>
      <c r="K2061"/>
    </row>
    <row r="2062" spans="1:11" ht="15" customHeight="1" x14ac:dyDescent="0.35">
      <c r="A2062" s="160">
        <v>1306303</v>
      </c>
      <c r="B2062" s="161" t="s">
        <v>4389</v>
      </c>
      <c r="C2062" s="160">
        <v>152961</v>
      </c>
      <c r="D2062" s="161" t="s">
        <v>1768</v>
      </c>
      <c r="E2062" s="162" t="s">
        <v>6415</v>
      </c>
      <c r="F2062" s="161" t="s">
        <v>1558</v>
      </c>
      <c r="G2062" s="161" t="s">
        <v>8</v>
      </c>
      <c r="H2062" s="161" t="s">
        <v>1561</v>
      </c>
      <c r="I2062" s="15"/>
      <c r="J2062"/>
      <c r="K2062"/>
    </row>
    <row r="2063" spans="1:11" ht="15" customHeight="1" x14ac:dyDescent="0.35">
      <c r="A2063" s="160">
        <v>1306466</v>
      </c>
      <c r="B2063" s="161" t="s">
        <v>4390</v>
      </c>
      <c r="C2063" s="160">
        <v>152961</v>
      </c>
      <c r="D2063" s="161" t="s">
        <v>1768</v>
      </c>
      <c r="E2063" s="162" t="s">
        <v>6415</v>
      </c>
      <c r="F2063" s="161" t="s">
        <v>1558</v>
      </c>
      <c r="G2063" s="161" t="s">
        <v>8</v>
      </c>
      <c r="H2063" s="161" t="s">
        <v>1561</v>
      </c>
      <c r="I2063" s="15"/>
      <c r="J2063"/>
      <c r="K2063"/>
    </row>
    <row r="2064" spans="1:11" ht="15" customHeight="1" x14ac:dyDescent="0.35">
      <c r="A2064" s="160">
        <v>1306934</v>
      </c>
      <c r="B2064" s="161" t="s">
        <v>297</v>
      </c>
      <c r="C2064" s="160">
        <v>152961</v>
      </c>
      <c r="D2064" s="161" t="s">
        <v>1768</v>
      </c>
      <c r="E2064" s="162" t="s">
        <v>6415</v>
      </c>
      <c r="F2064" s="161" t="s">
        <v>1558</v>
      </c>
      <c r="G2064" s="161" t="s">
        <v>8</v>
      </c>
      <c r="H2064" s="161" t="s">
        <v>1561</v>
      </c>
      <c r="I2064" s="15"/>
      <c r="J2064"/>
      <c r="K2064"/>
    </row>
    <row r="2065" spans="1:11" ht="15" customHeight="1" x14ac:dyDescent="0.35">
      <c r="A2065" s="160">
        <v>402719</v>
      </c>
      <c r="B2065" s="161" t="s">
        <v>156</v>
      </c>
      <c r="C2065" s="160">
        <v>152973</v>
      </c>
      <c r="D2065" s="161" t="s">
        <v>1714</v>
      </c>
      <c r="E2065" s="162" t="s">
        <v>6415</v>
      </c>
      <c r="F2065" s="161" t="s">
        <v>1558</v>
      </c>
      <c r="G2065" s="161" t="s">
        <v>148</v>
      </c>
      <c r="H2065" s="161" t="s">
        <v>1561</v>
      </c>
      <c r="I2065" s="15"/>
      <c r="J2065"/>
      <c r="K2065"/>
    </row>
    <row r="2066" spans="1:11" ht="15" customHeight="1" x14ac:dyDescent="0.35">
      <c r="A2066" s="160">
        <v>402554</v>
      </c>
      <c r="B2066" s="161" t="s">
        <v>158</v>
      </c>
      <c r="C2066" s="160">
        <v>152973</v>
      </c>
      <c r="D2066" s="161" t="s">
        <v>1714</v>
      </c>
      <c r="E2066" s="162" t="s">
        <v>6415</v>
      </c>
      <c r="F2066" s="161" t="s">
        <v>1558</v>
      </c>
      <c r="G2066" s="161" t="s">
        <v>148</v>
      </c>
      <c r="H2066" s="161" t="s">
        <v>1561</v>
      </c>
      <c r="I2066" s="15"/>
      <c r="J2066"/>
      <c r="K2066"/>
    </row>
    <row r="2067" spans="1:11" ht="15" customHeight="1" x14ac:dyDescent="0.35">
      <c r="A2067" s="160">
        <v>402878</v>
      </c>
      <c r="B2067" s="161" t="s">
        <v>4393</v>
      </c>
      <c r="C2067" s="160">
        <v>152973</v>
      </c>
      <c r="D2067" s="161" t="s">
        <v>1714</v>
      </c>
      <c r="E2067" s="162" t="s">
        <v>6415</v>
      </c>
      <c r="F2067" s="161" t="s">
        <v>1558</v>
      </c>
      <c r="G2067" s="161" t="s">
        <v>148</v>
      </c>
      <c r="H2067" s="161" t="s">
        <v>1561</v>
      </c>
      <c r="I2067" s="15"/>
      <c r="J2067"/>
      <c r="K2067"/>
    </row>
    <row r="2068" spans="1:11" ht="15" customHeight="1" x14ac:dyDescent="0.35">
      <c r="A2068" s="160">
        <v>402250</v>
      </c>
      <c r="B2068" s="161" t="s">
        <v>4392</v>
      </c>
      <c r="C2068" s="160">
        <v>152973</v>
      </c>
      <c r="D2068" s="161" t="s">
        <v>1714</v>
      </c>
      <c r="E2068" s="162" t="s">
        <v>6415</v>
      </c>
      <c r="F2068" s="161" t="s">
        <v>1558</v>
      </c>
      <c r="G2068" s="161" t="s">
        <v>148</v>
      </c>
      <c r="H2068" s="161" t="s">
        <v>1561</v>
      </c>
      <c r="I2068" s="15"/>
      <c r="J2068"/>
      <c r="K2068"/>
    </row>
    <row r="2069" spans="1:11" ht="15" customHeight="1" x14ac:dyDescent="0.35">
      <c r="A2069" s="160">
        <v>402997</v>
      </c>
      <c r="B2069" s="161" t="s">
        <v>4394</v>
      </c>
      <c r="C2069" s="160">
        <v>152973</v>
      </c>
      <c r="D2069" s="161" t="s">
        <v>1714</v>
      </c>
      <c r="E2069" s="162" t="s">
        <v>6415</v>
      </c>
      <c r="F2069" s="161" t="s">
        <v>1558</v>
      </c>
      <c r="G2069" s="161" t="s">
        <v>148</v>
      </c>
      <c r="H2069" s="161" t="s">
        <v>1561</v>
      </c>
      <c r="I2069" s="15"/>
      <c r="J2069"/>
      <c r="K2069"/>
    </row>
    <row r="2070" spans="1:11" ht="15" customHeight="1" x14ac:dyDescent="0.35">
      <c r="A2070" s="160">
        <v>402272</v>
      </c>
      <c r="B2070" s="161" t="s">
        <v>157</v>
      </c>
      <c r="C2070" s="160">
        <v>152973</v>
      </c>
      <c r="D2070" s="161" t="s">
        <v>1714</v>
      </c>
      <c r="E2070" s="162" t="s">
        <v>6415</v>
      </c>
      <c r="F2070" s="161" t="s">
        <v>1558</v>
      </c>
      <c r="G2070" s="161" t="s">
        <v>148</v>
      </c>
      <c r="H2070" s="161" t="s">
        <v>1561</v>
      </c>
      <c r="I2070" s="15"/>
      <c r="J2070"/>
      <c r="K2070"/>
    </row>
    <row r="2071" spans="1:11" ht="15" customHeight="1" x14ac:dyDescent="0.35">
      <c r="A2071" s="160">
        <v>407787</v>
      </c>
      <c r="B2071" s="161" t="s">
        <v>4396</v>
      </c>
      <c r="C2071" s="160">
        <v>152997</v>
      </c>
      <c r="D2071" s="161" t="s">
        <v>1724</v>
      </c>
      <c r="E2071" s="162" t="s">
        <v>6415</v>
      </c>
      <c r="F2071" s="161" t="s">
        <v>1558</v>
      </c>
      <c r="G2071" s="161" t="s">
        <v>148</v>
      </c>
      <c r="H2071" s="161" t="s">
        <v>1561</v>
      </c>
      <c r="I2071" s="15"/>
      <c r="J2071"/>
      <c r="K2071"/>
    </row>
    <row r="2072" spans="1:11" ht="15" customHeight="1" x14ac:dyDescent="0.35">
      <c r="A2072" s="160">
        <v>407897</v>
      </c>
      <c r="B2072" s="161" t="s">
        <v>164</v>
      </c>
      <c r="C2072" s="160">
        <v>152997</v>
      </c>
      <c r="D2072" s="161" t="s">
        <v>1724</v>
      </c>
      <c r="E2072" s="162" t="s">
        <v>6415</v>
      </c>
      <c r="F2072" s="161" t="s">
        <v>1558</v>
      </c>
      <c r="G2072" s="161" t="s">
        <v>148</v>
      </c>
      <c r="H2072" s="161" t="s">
        <v>1561</v>
      </c>
      <c r="I2072" s="15"/>
      <c r="J2072"/>
      <c r="K2072"/>
    </row>
    <row r="2073" spans="1:11" ht="15" customHeight="1" x14ac:dyDescent="0.35">
      <c r="A2073" s="160">
        <v>407075</v>
      </c>
      <c r="B2073" s="161" t="s">
        <v>4395</v>
      </c>
      <c r="C2073" s="160">
        <v>152997</v>
      </c>
      <c r="D2073" s="161" t="s">
        <v>1724</v>
      </c>
      <c r="E2073" s="162" t="s">
        <v>6415</v>
      </c>
      <c r="F2073" s="161" t="s">
        <v>1558</v>
      </c>
      <c r="G2073" s="161" t="s">
        <v>148</v>
      </c>
      <c r="H2073" s="161" t="s">
        <v>1561</v>
      </c>
      <c r="I2073" s="15"/>
      <c r="J2073"/>
      <c r="K2073"/>
    </row>
    <row r="2074" spans="1:11" ht="15" customHeight="1" x14ac:dyDescent="0.35">
      <c r="A2074" s="160">
        <v>407788</v>
      </c>
      <c r="B2074" s="161" t="s">
        <v>4397</v>
      </c>
      <c r="C2074" s="160">
        <v>152997</v>
      </c>
      <c r="D2074" s="161" t="s">
        <v>1724</v>
      </c>
      <c r="E2074" s="162" t="s">
        <v>6415</v>
      </c>
      <c r="F2074" s="161" t="s">
        <v>1558</v>
      </c>
      <c r="G2074" s="161" t="s">
        <v>148</v>
      </c>
      <c r="H2074" s="161" t="s">
        <v>1561</v>
      </c>
      <c r="I2074" s="15"/>
      <c r="J2074"/>
      <c r="K2074"/>
    </row>
    <row r="2075" spans="1:11" ht="15" customHeight="1" x14ac:dyDescent="0.35">
      <c r="A2075" s="160">
        <v>407565</v>
      </c>
      <c r="B2075" s="161" t="s">
        <v>163</v>
      </c>
      <c r="C2075" s="160">
        <v>152997</v>
      </c>
      <c r="D2075" s="161" t="s">
        <v>1724</v>
      </c>
      <c r="E2075" s="162" t="s">
        <v>6415</v>
      </c>
      <c r="F2075" s="161" t="s">
        <v>1558</v>
      </c>
      <c r="G2075" s="161" t="s">
        <v>148</v>
      </c>
      <c r="H2075" s="161" t="s">
        <v>1561</v>
      </c>
      <c r="I2075" s="15"/>
      <c r="J2075"/>
      <c r="K2075"/>
    </row>
    <row r="2076" spans="1:11" ht="15" customHeight="1" x14ac:dyDescent="0.35">
      <c r="A2076" s="160">
        <v>407754</v>
      </c>
      <c r="B2076" s="161" t="s">
        <v>162</v>
      </c>
      <c r="C2076" s="160">
        <v>152997</v>
      </c>
      <c r="D2076" s="161" t="s">
        <v>1724</v>
      </c>
      <c r="E2076" s="162" t="s">
        <v>6415</v>
      </c>
      <c r="F2076" s="161" t="s">
        <v>1558</v>
      </c>
      <c r="G2076" s="161" t="s">
        <v>148</v>
      </c>
      <c r="H2076" s="161" t="s">
        <v>1561</v>
      </c>
      <c r="I2076" s="15"/>
      <c r="J2076"/>
      <c r="K2076"/>
    </row>
    <row r="2077" spans="1:11" ht="15" customHeight="1" x14ac:dyDescent="0.35">
      <c r="A2077" s="160">
        <v>1312354</v>
      </c>
      <c r="B2077" s="161" t="s">
        <v>4399</v>
      </c>
      <c r="C2077" s="160">
        <v>153000</v>
      </c>
      <c r="D2077" s="161" t="s">
        <v>1865</v>
      </c>
      <c r="E2077" s="162" t="s">
        <v>6415</v>
      </c>
      <c r="F2077" s="161" t="s">
        <v>1558</v>
      </c>
      <c r="G2077" s="161" t="s">
        <v>8</v>
      </c>
      <c r="H2077" s="161" t="s">
        <v>1561</v>
      </c>
      <c r="I2077" s="15"/>
      <c r="J2077"/>
      <c r="K2077"/>
    </row>
    <row r="2078" spans="1:11" ht="15" customHeight="1" x14ac:dyDescent="0.35">
      <c r="A2078" s="160">
        <v>1312431</v>
      </c>
      <c r="B2078" s="161" t="s">
        <v>4400</v>
      </c>
      <c r="C2078" s="160">
        <v>153000</v>
      </c>
      <c r="D2078" s="161" t="s">
        <v>1865</v>
      </c>
      <c r="E2078" s="162" t="s">
        <v>6415</v>
      </c>
      <c r="F2078" s="161" t="s">
        <v>1558</v>
      </c>
      <c r="G2078" s="161" t="s">
        <v>8</v>
      </c>
      <c r="H2078" s="161" t="s">
        <v>1561</v>
      </c>
      <c r="I2078" s="15"/>
      <c r="J2078"/>
      <c r="K2078"/>
    </row>
    <row r="2079" spans="1:11" ht="15" customHeight="1" x14ac:dyDescent="0.35">
      <c r="A2079" s="160">
        <v>1312579</v>
      </c>
      <c r="B2079" s="161" t="s">
        <v>4401</v>
      </c>
      <c r="C2079" s="160">
        <v>153000</v>
      </c>
      <c r="D2079" s="161" t="s">
        <v>1865</v>
      </c>
      <c r="E2079" s="162" t="s">
        <v>6415</v>
      </c>
      <c r="F2079" s="161" t="s">
        <v>1558</v>
      </c>
      <c r="G2079" s="161" t="s">
        <v>8</v>
      </c>
      <c r="H2079" s="161" t="s">
        <v>1561</v>
      </c>
      <c r="I2079" s="15"/>
      <c r="J2079"/>
      <c r="K2079"/>
    </row>
    <row r="2080" spans="1:11" ht="15" customHeight="1" x14ac:dyDescent="0.35">
      <c r="A2080" s="160">
        <v>1312183</v>
      </c>
      <c r="B2080" s="161" t="s">
        <v>4398</v>
      </c>
      <c r="C2080" s="160">
        <v>153000</v>
      </c>
      <c r="D2080" s="161" t="s">
        <v>1865</v>
      </c>
      <c r="E2080" s="162" t="s">
        <v>6415</v>
      </c>
      <c r="F2080" s="161" t="s">
        <v>1558</v>
      </c>
      <c r="G2080" s="161" t="s">
        <v>8</v>
      </c>
      <c r="H2080" s="161" t="s">
        <v>1561</v>
      </c>
      <c r="I2080" s="15"/>
      <c r="J2080"/>
      <c r="K2080"/>
    </row>
    <row r="2081" spans="1:11" ht="15" customHeight="1" x14ac:dyDescent="0.35">
      <c r="A2081" s="160">
        <v>1312149</v>
      </c>
      <c r="B2081" s="161" t="s">
        <v>309</v>
      </c>
      <c r="C2081" s="160">
        <v>153000</v>
      </c>
      <c r="D2081" s="161" t="s">
        <v>1865</v>
      </c>
      <c r="E2081" s="162" t="s">
        <v>6415</v>
      </c>
      <c r="F2081" s="161" t="s">
        <v>1558</v>
      </c>
      <c r="G2081" s="161" t="s">
        <v>8</v>
      </c>
      <c r="H2081" s="161" t="s">
        <v>1561</v>
      </c>
      <c r="I2081" s="15"/>
      <c r="J2081"/>
      <c r="K2081"/>
    </row>
    <row r="2082" spans="1:11" ht="15" customHeight="1" x14ac:dyDescent="0.35">
      <c r="A2082" s="160">
        <v>1312694</v>
      </c>
      <c r="B2082" s="161" t="s">
        <v>308</v>
      </c>
      <c r="C2082" s="160">
        <v>153000</v>
      </c>
      <c r="D2082" s="161" t="s">
        <v>1865</v>
      </c>
      <c r="E2082" s="162" t="s">
        <v>6415</v>
      </c>
      <c r="F2082" s="161" t="s">
        <v>1558</v>
      </c>
      <c r="G2082" s="161" t="s">
        <v>8</v>
      </c>
      <c r="H2082" s="161" t="s">
        <v>1561</v>
      </c>
      <c r="I2082" s="15"/>
      <c r="J2082"/>
      <c r="K2082"/>
    </row>
    <row r="2083" spans="1:11" ht="15" customHeight="1" x14ac:dyDescent="0.35">
      <c r="A2083" s="160">
        <v>1312658</v>
      </c>
      <c r="B2083" s="161" t="s">
        <v>1866</v>
      </c>
      <c r="C2083" s="160">
        <v>153000</v>
      </c>
      <c r="D2083" s="161" t="s">
        <v>1865</v>
      </c>
      <c r="E2083" s="162" t="s">
        <v>6415</v>
      </c>
      <c r="F2083" s="161" t="s">
        <v>1558</v>
      </c>
      <c r="G2083" s="161" t="s">
        <v>8</v>
      </c>
      <c r="H2083" s="161" t="s">
        <v>1561</v>
      </c>
      <c r="I2083" s="15"/>
      <c r="J2083"/>
      <c r="K2083"/>
    </row>
    <row r="2084" spans="1:11" ht="15" customHeight="1" x14ac:dyDescent="0.35">
      <c r="A2084" s="160">
        <v>1317178</v>
      </c>
      <c r="B2084" s="161" t="s">
        <v>357</v>
      </c>
      <c r="C2084" s="160">
        <v>153011</v>
      </c>
      <c r="D2084" s="161" t="s">
        <v>1944</v>
      </c>
      <c r="E2084" s="162" t="s">
        <v>6415</v>
      </c>
      <c r="F2084" s="161" t="s">
        <v>1558</v>
      </c>
      <c r="G2084" s="161" t="s">
        <v>8</v>
      </c>
      <c r="H2084" s="161" t="s">
        <v>1561</v>
      </c>
      <c r="I2084" s="15"/>
      <c r="J2084"/>
      <c r="K2084"/>
    </row>
    <row r="2085" spans="1:11" ht="15" customHeight="1" x14ac:dyDescent="0.35">
      <c r="A2085" s="160">
        <v>1317163</v>
      </c>
      <c r="B2085" s="161" t="s">
        <v>358</v>
      </c>
      <c r="C2085" s="160">
        <v>153011</v>
      </c>
      <c r="D2085" s="161" t="s">
        <v>1944</v>
      </c>
      <c r="E2085" s="162" t="s">
        <v>6415</v>
      </c>
      <c r="F2085" s="161" t="s">
        <v>1558</v>
      </c>
      <c r="G2085" s="161" t="s">
        <v>8</v>
      </c>
      <c r="H2085" s="161" t="s">
        <v>1561</v>
      </c>
      <c r="I2085" s="15"/>
      <c r="J2085"/>
      <c r="K2085"/>
    </row>
    <row r="2086" spans="1:11" ht="15" customHeight="1" x14ac:dyDescent="0.35">
      <c r="A2086" s="160">
        <v>1317649</v>
      </c>
      <c r="B2086" s="161" t="s">
        <v>4404</v>
      </c>
      <c r="C2086" s="160">
        <v>153011</v>
      </c>
      <c r="D2086" s="161" t="s">
        <v>1944</v>
      </c>
      <c r="E2086" s="162" t="s">
        <v>6415</v>
      </c>
      <c r="F2086" s="161" t="s">
        <v>1558</v>
      </c>
      <c r="G2086" s="161" t="s">
        <v>8</v>
      </c>
      <c r="H2086" s="161" t="s">
        <v>1561</v>
      </c>
      <c r="I2086" s="15"/>
      <c r="J2086"/>
      <c r="K2086"/>
    </row>
    <row r="2087" spans="1:11" ht="15" customHeight="1" x14ac:dyDescent="0.35">
      <c r="A2087" s="160">
        <v>1317393</v>
      </c>
      <c r="B2087" s="161" t="s">
        <v>4403</v>
      </c>
      <c r="C2087" s="160">
        <v>153011</v>
      </c>
      <c r="D2087" s="161" t="s">
        <v>1944</v>
      </c>
      <c r="E2087" s="162" t="s">
        <v>6415</v>
      </c>
      <c r="F2087" s="161" t="s">
        <v>1558</v>
      </c>
      <c r="G2087" s="161" t="s">
        <v>8</v>
      </c>
      <c r="H2087" s="161" t="s">
        <v>1561</v>
      </c>
      <c r="I2087" s="15"/>
      <c r="J2087"/>
      <c r="K2087"/>
    </row>
    <row r="2088" spans="1:11" ht="15" customHeight="1" x14ac:dyDescent="0.35">
      <c r="A2088" s="160">
        <v>1317948</v>
      </c>
      <c r="B2088" s="161" t="s">
        <v>4406</v>
      </c>
      <c r="C2088" s="160">
        <v>153011</v>
      </c>
      <c r="D2088" s="161" t="s">
        <v>1944</v>
      </c>
      <c r="E2088" s="162" t="s">
        <v>6415</v>
      </c>
      <c r="F2088" s="161" t="s">
        <v>1558</v>
      </c>
      <c r="G2088" s="161" t="s">
        <v>8</v>
      </c>
      <c r="H2088" s="161" t="s">
        <v>1561</v>
      </c>
      <c r="I2088" s="15"/>
      <c r="J2088"/>
      <c r="K2088"/>
    </row>
    <row r="2089" spans="1:11" ht="15" customHeight="1" x14ac:dyDescent="0.35">
      <c r="A2089" s="160">
        <v>1317752</v>
      </c>
      <c r="B2089" s="161" t="s">
        <v>4405</v>
      </c>
      <c r="C2089" s="160">
        <v>153011</v>
      </c>
      <c r="D2089" s="161" t="s">
        <v>1944</v>
      </c>
      <c r="E2089" s="162" t="s">
        <v>6415</v>
      </c>
      <c r="F2089" s="161" t="s">
        <v>1558</v>
      </c>
      <c r="G2089" s="161" t="s">
        <v>8</v>
      </c>
      <c r="H2089" s="161" t="s">
        <v>1561</v>
      </c>
      <c r="I2089" s="15"/>
      <c r="J2089"/>
      <c r="K2089"/>
    </row>
    <row r="2090" spans="1:11" ht="15" customHeight="1" x14ac:dyDescent="0.35">
      <c r="A2090" s="160">
        <v>1317998</v>
      </c>
      <c r="B2090" s="161" t="s">
        <v>4407</v>
      </c>
      <c r="C2090" s="160">
        <v>153011</v>
      </c>
      <c r="D2090" s="161" t="s">
        <v>1944</v>
      </c>
      <c r="E2090" s="162" t="s">
        <v>6415</v>
      </c>
      <c r="F2090" s="161" t="s">
        <v>1558</v>
      </c>
      <c r="G2090" s="161" t="s">
        <v>8</v>
      </c>
      <c r="H2090" s="161" t="s">
        <v>1561</v>
      </c>
      <c r="I2090" s="15"/>
      <c r="J2090"/>
      <c r="K2090"/>
    </row>
    <row r="2091" spans="1:11" ht="15" customHeight="1" x14ac:dyDescent="0.35">
      <c r="A2091" s="160">
        <v>1317004</v>
      </c>
      <c r="B2091" s="161" t="s">
        <v>4402</v>
      </c>
      <c r="C2091" s="160">
        <v>153011</v>
      </c>
      <c r="D2091" s="161" t="s">
        <v>1944</v>
      </c>
      <c r="E2091" s="162" t="s">
        <v>6415</v>
      </c>
      <c r="F2091" s="161" t="s">
        <v>1558</v>
      </c>
      <c r="G2091" s="161" t="s">
        <v>8</v>
      </c>
      <c r="H2091" s="161" t="s">
        <v>1561</v>
      </c>
      <c r="I2091" s="15"/>
      <c r="J2091"/>
      <c r="K2091"/>
    </row>
    <row r="2092" spans="1:11" ht="15" customHeight="1" x14ac:dyDescent="0.35">
      <c r="A2092" s="160">
        <v>1317380</v>
      </c>
      <c r="B2092" s="161" t="s">
        <v>356</v>
      </c>
      <c r="C2092" s="160">
        <v>153011</v>
      </c>
      <c r="D2092" s="161" t="s">
        <v>1944</v>
      </c>
      <c r="E2092" s="162" t="s">
        <v>6415</v>
      </c>
      <c r="F2092" s="161" t="s">
        <v>1558</v>
      </c>
      <c r="G2092" s="161" t="s">
        <v>8</v>
      </c>
      <c r="H2092" s="161" t="s">
        <v>1561</v>
      </c>
      <c r="I2092" s="15"/>
      <c r="J2092"/>
      <c r="K2092"/>
    </row>
    <row r="2093" spans="1:11" ht="15" customHeight="1" x14ac:dyDescent="0.35">
      <c r="A2093" s="160">
        <v>1604542</v>
      </c>
      <c r="B2093" s="161" t="s">
        <v>4409</v>
      </c>
      <c r="C2093" s="160">
        <v>153023</v>
      </c>
      <c r="D2093" s="161" t="s">
        <v>1960</v>
      </c>
      <c r="E2093" s="162" t="s">
        <v>6415</v>
      </c>
      <c r="F2093" s="161" t="s">
        <v>1558</v>
      </c>
      <c r="G2093" s="161" t="s">
        <v>446</v>
      </c>
      <c r="H2093" s="161" t="s">
        <v>1561</v>
      </c>
      <c r="I2093" s="15"/>
      <c r="J2093"/>
      <c r="K2093"/>
    </row>
    <row r="2094" spans="1:11" ht="15" customHeight="1" x14ac:dyDescent="0.35">
      <c r="A2094" s="160">
        <v>1604872</v>
      </c>
      <c r="B2094" s="161" t="s">
        <v>4410</v>
      </c>
      <c r="C2094" s="160">
        <v>153023</v>
      </c>
      <c r="D2094" s="161" t="s">
        <v>1960</v>
      </c>
      <c r="E2094" s="162" t="s">
        <v>6415</v>
      </c>
      <c r="F2094" s="161" t="s">
        <v>1558</v>
      </c>
      <c r="G2094" s="161" t="s">
        <v>446</v>
      </c>
      <c r="H2094" s="161" t="s">
        <v>1561</v>
      </c>
      <c r="I2094" s="15"/>
      <c r="J2094"/>
      <c r="K2094"/>
    </row>
    <row r="2095" spans="1:11" ht="15" customHeight="1" x14ac:dyDescent="0.35">
      <c r="A2095" s="160">
        <v>1604918</v>
      </c>
      <c r="B2095" s="161" t="s">
        <v>452</v>
      </c>
      <c r="C2095" s="160">
        <v>153023</v>
      </c>
      <c r="D2095" s="161" t="s">
        <v>1960</v>
      </c>
      <c r="E2095" s="162" t="s">
        <v>6415</v>
      </c>
      <c r="F2095" s="161" t="s">
        <v>1558</v>
      </c>
      <c r="G2095" s="161" t="s">
        <v>446</v>
      </c>
      <c r="H2095" s="161" t="s">
        <v>1561</v>
      </c>
      <c r="I2095" s="15"/>
      <c r="J2095"/>
      <c r="K2095"/>
    </row>
    <row r="2096" spans="1:11" ht="15" customHeight="1" x14ac:dyDescent="0.35">
      <c r="A2096" s="160">
        <v>1604090</v>
      </c>
      <c r="B2096" s="161" t="s">
        <v>451</v>
      </c>
      <c r="C2096" s="160">
        <v>153023</v>
      </c>
      <c r="D2096" s="161" t="s">
        <v>1960</v>
      </c>
      <c r="E2096" s="162" t="s">
        <v>6415</v>
      </c>
      <c r="F2096" s="161" t="s">
        <v>1558</v>
      </c>
      <c r="G2096" s="161" t="s">
        <v>446</v>
      </c>
      <c r="H2096" s="161" t="s">
        <v>1561</v>
      </c>
      <c r="I2096" s="15"/>
      <c r="J2096"/>
      <c r="K2096"/>
    </row>
    <row r="2097" spans="1:11" ht="15" customHeight="1" x14ac:dyDescent="0.35">
      <c r="A2097" s="160">
        <v>1604149</v>
      </c>
      <c r="B2097" s="161" t="s">
        <v>4408</v>
      </c>
      <c r="C2097" s="160">
        <v>153023</v>
      </c>
      <c r="D2097" s="161" t="s">
        <v>1960</v>
      </c>
      <c r="E2097" s="162" t="s">
        <v>6415</v>
      </c>
      <c r="F2097" s="161" t="s">
        <v>1558</v>
      </c>
      <c r="G2097" s="161" t="s">
        <v>446</v>
      </c>
      <c r="H2097" s="161" t="s">
        <v>1561</v>
      </c>
      <c r="I2097" s="15"/>
      <c r="J2097"/>
      <c r="K2097"/>
    </row>
    <row r="2098" spans="1:11" ht="15" customHeight="1" x14ac:dyDescent="0.35">
      <c r="A2098" s="160">
        <v>1604079</v>
      </c>
      <c r="B2098" s="161" t="s">
        <v>450</v>
      </c>
      <c r="C2098" s="160">
        <v>153023</v>
      </c>
      <c r="D2098" s="161" t="s">
        <v>1960</v>
      </c>
      <c r="E2098" s="162" t="s">
        <v>6415</v>
      </c>
      <c r="F2098" s="161" t="s">
        <v>1558</v>
      </c>
      <c r="G2098" s="161" t="s">
        <v>446</v>
      </c>
      <c r="H2098" s="161" t="s">
        <v>1561</v>
      </c>
      <c r="I2098" s="15"/>
      <c r="J2098"/>
      <c r="K2098"/>
    </row>
    <row r="2099" spans="1:11" ht="15" customHeight="1" x14ac:dyDescent="0.35">
      <c r="A2099" s="160">
        <v>113151</v>
      </c>
      <c r="B2099" s="161" t="s">
        <v>4411</v>
      </c>
      <c r="C2099" s="160">
        <v>153047</v>
      </c>
      <c r="D2099" s="161" t="s">
        <v>1577</v>
      </c>
      <c r="E2099" s="162" t="s">
        <v>6415</v>
      </c>
      <c r="F2099" s="161" t="s">
        <v>1558</v>
      </c>
      <c r="G2099" s="4" t="s">
        <v>174</v>
      </c>
      <c r="H2099" s="161" t="s">
        <v>1561</v>
      </c>
      <c r="I2099" s="15"/>
      <c r="J2099"/>
      <c r="K2099"/>
    </row>
    <row r="2100" spans="1:11" ht="15" customHeight="1" x14ac:dyDescent="0.35">
      <c r="A2100" s="160">
        <v>113836</v>
      </c>
      <c r="B2100" s="161" t="s">
        <v>4414</v>
      </c>
      <c r="C2100" s="160">
        <v>153047</v>
      </c>
      <c r="D2100" s="161" t="s">
        <v>1577</v>
      </c>
      <c r="E2100" s="162" t="s">
        <v>6415</v>
      </c>
      <c r="F2100" s="161" t="s">
        <v>1558</v>
      </c>
      <c r="G2100" s="4" t="s">
        <v>174</v>
      </c>
      <c r="H2100" s="161" t="s">
        <v>1561</v>
      </c>
      <c r="I2100" s="15"/>
      <c r="J2100"/>
      <c r="K2100"/>
    </row>
    <row r="2101" spans="1:11" ht="15" customHeight="1" x14ac:dyDescent="0.35">
      <c r="A2101" s="160">
        <v>113147</v>
      </c>
      <c r="B2101" s="161" t="s">
        <v>197</v>
      </c>
      <c r="C2101" s="160">
        <v>153047</v>
      </c>
      <c r="D2101" s="161" t="s">
        <v>1577</v>
      </c>
      <c r="E2101" s="162" t="s">
        <v>6415</v>
      </c>
      <c r="F2101" s="161" t="s">
        <v>1558</v>
      </c>
      <c r="G2101" s="4" t="s">
        <v>174</v>
      </c>
      <c r="H2101" s="161" t="s">
        <v>1561</v>
      </c>
      <c r="I2101" s="15"/>
      <c r="J2101"/>
      <c r="K2101"/>
    </row>
    <row r="2102" spans="1:11" ht="15" customHeight="1" x14ac:dyDescent="0.35">
      <c r="A2102" s="160">
        <v>113605</v>
      </c>
      <c r="B2102" s="161" t="s">
        <v>4412</v>
      </c>
      <c r="C2102" s="160">
        <v>153047</v>
      </c>
      <c r="D2102" s="161" t="s">
        <v>1577</v>
      </c>
      <c r="E2102" s="162" t="s">
        <v>6415</v>
      </c>
      <c r="F2102" s="161" t="s">
        <v>1558</v>
      </c>
      <c r="G2102" s="4" t="s">
        <v>174</v>
      </c>
      <c r="H2102" s="161" t="s">
        <v>1561</v>
      </c>
      <c r="I2102" s="15"/>
      <c r="J2102"/>
      <c r="K2102"/>
    </row>
    <row r="2103" spans="1:11" ht="15" customHeight="1" x14ac:dyDescent="0.35">
      <c r="A2103" s="160">
        <v>113614</v>
      </c>
      <c r="B2103" s="161" t="s">
        <v>4413</v>
      </c>
      <c r="C2103" s="160">
        <v>153047</v>
      </c>
      <c r="D2103" s="161" t="s">
        <v>1577</v>
      </c>
      <c r="E2103" s="162" t="s">
        <v>6415</v>
      </c>
      <c r="F2103" s="161" t="s">
        <v>1558</v>
      </c>
      <c r="G2103" s="4" t="s">
        <v>174</v>
      </c>
      <c r="H2103" s="161" t="s">
        <v>1561</v>
      </c>
      <c r="I2103" s="15"/>
      <c r="J2103"/>
      <c r="K2103"/>
    </row>
    <row r="2104" spans="1:11" ht="15" customHeight="1" x14ac:dyDescent="0.35">
      <c r="A2104" s="160">
        <v>402002</v>
      </c>
      <c r="B2104" s="161" t="s">
        <v>4415</v>
      </c>
      <c r="C2104" s="160">
        <v>153059</v>
      </c>
      <c r="D2104" s="161" t="s">
        <v>1716</v>
      </c>
      <c r="E2104" s="162" t="s">
        <v>6415</v>
      </c>
      <c r="F2104" s="161" t="s">
        <v>1558</v>
      </c>
      <c r="G2104" s="161" t="s">
        <v>148</v>
      </c>
      <c r="H2104" s="161" t="s">
        <v>1561</v>
      </c>
      <c r="I2104" s="15"/>
      <c r="J2104"/>
      <c r="K2104"/>
    </row>
    <row r="2105" spans="1:11" ht="15" customHeight="1" x14ac:dyDescent="0.35">
      <c r="A2105" s="160">
        <v>402347</v>
      </c>
      <c r="B2105" s="161" t="s">
        <v>159</v>
      </c>
      <c r="C2105" s="160">
        <v>153059</v>
      </c>
      <c r="D2105" s="161" t="s">
        <v>1716</v>
      </c>
      <c r="E2105" s="162" t="s">
        <v>6415</v>
      </c>
      <c r="F2105" s="161" t="s">
        <v>1558</v>
      </c>
      <c r="G2105" s="161" t="s">
        <v>148</v>
      </c>
      <c r="H2105" s="161" t="s">
        <v>1561</v>
      </c>
      <c r="I2105" s="15"/>
      <c r="J2105"/>
      <c r="K2105"/>
    </row>
    <row r="2106" spans="1:11" ht="15" customHeight="1" x14ac:dyDescent="0.35">
      <c r="A2106" s="160">
        <v>116045</v>
      </c>
      <c r="B2106" s="161" t="s">
        <v>4416</v>
      </c>
      <c r="C2106" s="160">
        <v>153060</v>
      </c>
      <c r="D2106" s="161" t="s">
        <v>1596</v>
      </c>
      <c r="E2106" s="162" t="s">
        <v>6415</v>
      </c>
      <c r="F2106" s="161" t="s">
        <v>1558</v>
      </c>
      <c r="G2106" s="4" t="s">
        <v>174</v>
      </c>
      <c r="H2106" s="161" t="s">
        <v>1561</v>
      </c>
      <c r="I2106" s="15"/>
      <c r="J2106"/>
      <c r="K2106"/>
    </row>
    <row r="2107" spans="1:11" ht="15" customHeight="1" x14ac:dyDescent="0.35">
      <c r="A2107" s="160">
        <v>116565</v>
      </c>
      <c r="B2107" s="161" t="s">
        <v>4417</v>
      </c>
      <c r="C2107" s="160">
        <v>153060</v>
      </c>
      <c r="D2107" s="161" t="s">
        <v>1596</v>
      </c>
      <c r="E2107" s="162" t="s">
        <v>6415</v>
      </c>
      <c r="F2107" s="161" t="s">
        <v>1558</v>
      </c>
      <c r="G2107" s="4" t="s">
        <v>174</v>
      </c>
      <c r="H2107" s="161" t="s">
        <v>1561</v>
      </c>
      <c r="I2107" s="15"/>
      <c r="J2107"/>
      <c r="K2107"/>
    </row>
    <row r="2108" spans="1:11" ht="15" customHeight="1" x14ac:dyDescent="0.35">
      <c r="A2108" s="160">
        <v>116413</v>
      </c>
      <c r="B2108" s="161" t="s">
        <v>179</v>
      </c>
      <c r="C2108" s="160">
        <v>153060</v>
      </c>
      <c r="D2108" s="161" t="s">
        <v>1596</v>
      </c>
      <c r="E2108" s="162" t="s">
        <v>6415</v>
      </c>
      <c r="F2108" s="161" t="s">
        <v>1558</v>
      </c>
      <c r="G2108" s="4" t="s">
        <v>174</v>
      </c>
      <c r="H2108" s="161" t="s">
        <v>1561</v>
      </c>
      <c r="I2108" s="15"/>
      <c r="J2108"/>
      <c r="K2108"/>
    </row>
    <row r="2109" spans="1:11" ht="15" customHeight="1" x14ac:dyDescent="0.35">
      <c r="A2109" s="160">
        <v>102984</v>
      </c>
      <c r="B2109" s="161" t="s">
        <v>4424</v>
      </c>
      <c r="C2109" s="160">
        <v>160003</v>
      </c>
      <c r="D2109" s="161" t="s">
        <v>2035</v>
      </c>
      <c r="E2109" s="162" t="s">
        <v>6415</v>
      </c>
      <c r="F2109" s="161" t="s">
        <v>2026</v>
      </c>
      <c r="G2109" s="4" t="s">
        <v>1144</v>
      </c>
      <c r="H2109" s="161" t="s">
        <v>1561</v>
      </c>
      <c r="I2109" s="15"/>
      <c r="J2109"/>
      <c r="K2109"/>
    </row>
    <row r="2110" spans="1:11" ht="15" customHeight="1" x14ac:dyDescent="0.35">
      <c r="A2110" s="160">
        <v>102639</v>
      </c>
      <c r="B2110" s="161" t="s">
        <v>1146</v>
      </c>
      <c r="C2110" s="160">
        <v>160003</v>
      </c>
      <c r="D2110" s="161" t="s">
        <v>2035</v>
      </c>
      <c r="E2110" s="162" t="s">
        <v>6415</v>
      </c>
      <c r="F2110" s="161" t="s">
        <v>2026</v>
      </c>
      <c r="G2110" s="4" t="s">
        <v>1144</v>
      </c>
      <c r="H2110" s="161" t="s">
        <v>1561</v>
      </c>
      <c r="I2110" s="15"/>
      <c r="J2110"/>
      <c r="K2110"/>
    </row>
    <row r="2111" spans="1:11" ht="15" customHeight="1" x14ac:dyDescent="0.35">
      <c r="A2111" s="160">
        <v>102001</v>
      </c>
      <c r="B2111" s="161" t="s">
        <v>4418</v>
      </c>
      <c r="C2111" s="160">
        <v>160003</v>
      </c>
      <c r="D2111" s="161" t="s">
        <v>2035</v>
      </c>
      <c r="E2111" s="162" t="s">
        <v>6415</v>
      </c>
      <c r="F2111" s="161" t="s">
        <v>2026</v>
      </c>
      <c r="G2111" s="4" t="s">
        <v>1144</v>
      </c>
      <c r="H2111" s="161" t="s">
        <v>1561</v>
      </c>
      <c r="I2111" s="15"/>
      <c r="J2111"/>
      <c r="K2111"/>
    </row>
    <row r="2112" spans="1:11" ht="15" customHeight="1" x14ac:dyDescent="0.35">
      <c r="A2112" s="160">
        <v>102497</v>
      </c>
      <c r="B2112" s="161" t="s">
        <v>4420</v>
      </c>
      <c r="C2112" s="160">
        <v>160003</v>
      </c>
      <c r="D2112" s="161" t="s">
        <v>2035</v>
      </c>
      <c r="E2112" s="162" t="s">
        <v>6415</v>
      </c>
      <c r="F2112" s="161" t="s">
        <v>2026</v>
      </c>
      <c r="G2112" s="4" t="s">
        <v>1144</v>
      </c>
      <c r="H2112" s="161" t="s">
        <v>1561</v>
      </c>
      <c r="I2112" s="15"/>
      <c r="J2112"/>
      <c r="K2112"/>
    </row>
    <row r="2113" spans="1:11" ht="15" customHeight="1" x14ac:dyDescent="0.35">
      <c r="A2113" s="160">
        <v>102749</v>
      </c>
      <c r="B2113" s="161" t="s">
        <v>4423</v>
      </c>
      <c r="C2113" s="160">
        <v>160003</v>
      </c>
      <c r="D2113" s="161" t="s">
        <v>2035</v>
      </c>
      <c r="E2113" s="162" t="s">
        <v>6415</v>
      </c>
      <c r="F2113" s="161" t="s">
        <v>2026</v>
      </c>
      <c r="G2113" s="4" t="s">
        <v>1144</v>
      </c>
      <c r="H2113" s="161" t="s">
        <v>1561</v>
      </c>
      <c r="I2113" s="15"/>
      <c r="J2113"/>
      <c r="K2113"/>
    </row>
    <row r="2114" spans="1:11" ht="15" customHeight="1" x14ac:dyDescent="0.35">
      <c r="A2114" s="160">
        <v>102708</v>
      </c>
      <c r="B2114" s="161" t="s">
        <v>4422</v>
      </c>
      <c r="C2114" s="160">
        <v>160003</v>
      </c>
      <c r="D2114" s="161" t="s">
        <v>2035</v>
      </c>
      <c r="E2114" s="162" t="s">
        <v>6415</v>
      </c>
      <c r="F2114" s="161" t="s">
        <v>2026</v>
      </c>
      <c r="G2114" s="4" t="s">
        <v>1144</v>
      </c>
      <c r="H2114" s="161" t="s">
        <v>1561</v>
      </c>
      <c r="I2114" s="15"/>
      <c r="J2114"/>
      <c r="K2114"/>
    </row>
    <row r="2115" spans="1:11" ht="15" customHeight="1" x14ac:dyDescent="0.35">
      <c r="A2115" s="160">
        <v>102105</v>
      </c>
      <c r="B2115" s="161" t="s">
        <v>4419</v>
      </c>
      <c r="C2115" s="160">
        <v>160003</v>
      </c>
      <c r="D2115" s="161" t="s">
        <v>2035</v>
      </c>
      <c r="E2115" s="162" t="s">
        <v>6415</v>
      </c>
      <c r="F2115" s="161" t="s">
        <v>2026</v>
      </c>
      <c r="G2115" s="4" t="s">
        <v>1144</v>
      </c>
      <c r="H2115" s="161" t="s">
        <v>1561</v>
      </c>
      <c r="I2115" s="15"/>
      <c r="J2115"/>
      <c r="K2115"/>
    </row>
    <row r="2116" spans="1:11" ht="15" customHeight="1" x14ac:dyDescent="0.35">
      <c r="A2116" s="160">
        <v>102396</v>
      </c>
      <c r="B2116" s="161" t="s">
        <v>1147</v>
      </c>
      <c r="C2116" s="160">
        <v>160003</v>
      </c>
      <c r="D2116" s="161" t="s">
        <v>2035</v>
      </c>
      <c r="E2116" s="162" t="s">
        <v>6415</v>
      </c>
      <c r="F2116" s="161" t="s">
        <v>2026</v>
      </c>
      <c r="G2116" s="4" t="s">
        <v>1144</v>
      </c>
      <c r="H2116" s="161" t="s">
        <v>1561</v>
      </c>
      <c r="I2116" s="15"/>
      <c r="J2116"/>
      <c r="K2116"/>
    </row>
    <row r="2117" spans="1:11" ht="15" customHeight="1" x14ac:dyDescent="0.35">
      <c r="A2117" s="160">
        <v>102507</v>
      </c>
      <c r="B2117" s="161" t="s">
        <v>4421</v>
      </c>
      <c r="C2117" s="160">
        <v>160003</v>
      </c>
      <c r="D2117" s="161" t="s">
        <v>2035</v>
      </c>
      <c r="E2117" s="162" t="s">
        <v>6415</v>
      </c>
      <c r="F2117" s="161" t="s">
        <v>2026</v>
      </c>
      <c r="G2117" s="4" t="s">
        <v>1144</v>
      </c>
      <c r="H2117" s="161" t="s">
        <v>1561</v>
      </c>
      <c r="I2117" s="15"/>
      <c r="J2117"/>
      <c r="K2117"/>
    </row>
    <row r="2118" spans="1:11" ht="15" customHeight="1" x14ac:dyDescent="0.35">
      <c r="A2118" s="160">
        <v>102604</v>
      </c>
      <c r="B2118" s="161" t="s">
        <v>1148</v>
      </c>
      <c r="C2118" s="160">
        <v>160003</v>
      </c>
      <c r="D2118" s="161" t="s">
        <v>2035</v>
      </c>
      <c r="E2118" s="162" t="s">
        <v>6415</v>
      </c>
      <c r="F2118" s="161" t="s">
        <v>2026</v>
      </c>
      <c r="G2118" s="4" t="s">
        <v>1144</v>
      </c>
      <c r="H2118" s="161" t="s">
        <v>1561</v>
      </c>
      <c r="I2118" s="15"/>
      <c r="J2118"/>
      <c r="K2118"/>
    </row>
    <row r="2119" spans="1:11" ht="15" customHeight="1" x14ac:dyDescent="0.35">
      <c r="A2119" s="160">
        <v>105331</v>
      </c>
      <c r="B2119" s="161" t="s">
        <v>1179</v>
      </c>
      <c r="C2119" s="160">
        <v>160015</v>
      </c>
      <c r="D2119" s="161" t="s">
        <v>2052</v>
      </c>
      <c r="E2119" s="162" t="s">
        <v>6415</v>
      </c>
      <c r="F2119" s="161" t="s">
        <v>2026</v>
      </c>
      <c r="G2119" s="4" t="s">
        <v>1144</v>
      </c>
      <c r="H2119" s="161" t="s">
        <v>1561</v>
      </c>
      <c r="I2119" s="15"/>
      <c r="J2119"/>
      <c r="K2119"/>
    </row>
    <row r="2120" spans="1:11" ht="15" customHeight="1" x14ac:dyDescent="0.35">
      <c r="A2120" s="160">
        <v>105580</v>
      </c>
      <c r="B2120" s="161" t="s">
        <v>4428</v>
      </c>
      <c r="C2120" s="160">
        <v>160015</v>
      </c>
      <c r="D2120" s="161" t="s">
        <v>2052</v>
      </c>
      <c r="E2120" s="162" t="s">
        <v>6415</v>
      </c>
      <c r="F2120" s="161" t="s">
        <v>2026</v>
      </c>
      <c r="G2120" s="4" t="s">
        <v>1144</v>
      </c>
      <c r="H2120" s="161" t="s">
        <v>1561</v>
      </c>
      <c r="I2120" s="15"/>
      <c r="J2120"/>
      <c r="K2120"/>
    </row>
    <row r="2121" spans="1:11" ht="15" customHeight="1" x14ac:dyDescent="0.35">
      <c r="A2121" s="160">
        <v>105013</v>
      </c>
      <c r="B2121" s="161" t="s">
        <v>4425</v>
      </c>
      <c r="C2121" s="160">
        <v>160015</v>
      </c>
      <c r="D2121" s="161" t="s">
        <v>2052</v>
      </c>
      <c r="E2121" s="162" t="s">
        <v>6415</v>
      </c>
      <c r="F2121" s="161" t="s">
        <v>2026</v>
      </c>
      <c r="G2121" s="4" t="s">
        <v>1144</v>
      </c>
      <c r="H2121" s="161" t="s">
        <v>1561</v>
      </c>
      <c r="I2121" s="15"/>
      <c r="J2121"/>
      <c r="K2121"/>
    </row>
    <row r="2122" spans="1:11" ht="15" customHeight="1" x14ac:dyDescent="0.35">
      <c r="A2122" s="160">
        <v>105104</v>
      </c>
      <c r="B2122" s="161" t="s">
        <v>4426</v>
      </c>
      <c r="C2122" s="160">
        <v>160015</v>
      </c>
      <c r="D2122" s="161" t="s">
        <v>2052</v>
      </c>
      <c r="E2122" s="162" t="s">
        <v>6415</v>
      </c>
      <c r="F2122" s="161" t="s">
        <v>2026</v>
      </c>
      <c r="G2122" s="4" t="s">
        <v>1144</v>
      </c>
      <c r="H2122" s="161" t="s">
        <v>1561</v>
      </c>
      <c r="I2122" s="15"/>
      <c r="J2122"/>
      <c r="K2122"/>
    </row>
    <row r="2123" spans="1:11" ht="15" customHeight="1" x14ac:dyDescent="0.35">
      <c r="A2123" s="160">
        <v>105576</v>
      </c>
      <c r="B2123" s="161" t="s">
        <v>4427</v>
      </c>
      <c r="C2123" s="160">
        <v>160015</v>
      </c>
      <c r="D2123" s="161" t="s">
        <v>2052</v>
      </c>
      <c r="E2123" s="162" t="s">
        <v>6415</v>
      </c>
      <c r="F2123" s="161" t="s">
        <v>2026</v>
      </c>
      <c r="G2123" s="4" t="s">
        <v>1144</v>
      </c>
      <c r="H2123" s="161" t="s">
        <v>1561</v>
      </c>
      <c r="I2123" s="15"/>
      <c r="J2123"/>
      <c r="K2123"/>
    </row>
    <row r="2124" spans="1:11" ht="15" customHeight="1" x14ac:dyDescent="0.35">
      <c r="A2124" s="160">
        <v>105250</v>
      </c>
      <c r="B2124" s="161" t="s">
        <v>1180</v>
      </c>
      <c r="C2124" s="160">
        <v>160015</v>
      </c>
      <c r="D2124" s="161" t="s">
        <v>2052</v>
      </c>
      <c r="E2124" s="162" t="s">
        <v>6415</v>
      </c>
      <c r="F2124" s="161" t="s">
        <v>2026</v>
      </c>
      <c r="G2124" s="4" t="s">
        <v>1144</v>
      </c>
      <c r="H2124" s="161" t="s">
        <v>1561</v>
      </c>
      <c r="I2124" s="15"/>
      <c r="J2124"/>
      <c r="K2124"/>
    </row>
    <row r="2125" spans="1:11" ht="15" customHeight="1" x14ac:dyDescent="0.35">
      <c r="A2125" s="160">
        <v>102102</v>
      </c>
      <c r="B2125" s="161" t="s">
        <v>4429</v>
      </c>
      <c r="C2125" s="160">
        <v>160027</v>
      </c>
      <c r="D2125" s="161" t="s">
        <v>1192</v>
      </c>
      <c r="E2125" s="162" t="s">
        <v>6415</v>
      </c>
      <c r="F2125" s="161" t="s">
        <v>2026</v>
      </c>
      <c r="G2125" s="4" t="s">
        <v>1144</v>
      </c>
      <c r="H2125" s="161" t="s">
        <v>1561</v>
      </c>
      <c r="I2125" s="15"/>
      <c r="J2125"/>
      <c r="K2125"/>
    </row>
    <row r="2126" spans="1:11" ht="15" customHeight="1" x14ac:dyDescent="0.35">
      <c r="A2126" s="160">
        <v>102419</v>
      </c>
      <c r="B2126" s="161" t="s">
        <v>1193</v>
      </c>
      <c r="C2126" s="160">
        <v>160027</v>
      </c>
      <c r="D2126" s="161" t="s">
        <v>1192</v>
      </c>
      <c r="E2126" s="162" t="s">
        <v>6415</v>
      </c>
      <c r="F2126" s="161" t="s">
        <v>2026</v>
      </c>
      <c r="G2126" s="4" t="s">
        <v>1144</v>
      </c>
      <c r="H2126" s="161" t="s">
        <v>1561</v>
      </c>
      <c r="I2126" s="15"/>
      <c r="J2126"/>
      <c r="K2126"/>
    </row>
    <row r="2127" spans="1:11" ht="15" customHeight="1" x14ac:dyDescent="0.35">
      <c r="A2127" s="160">
        <v>102871</v>
      </c>
      <c r="B2127" s="161" t="s">
        <v>4432</v>
      </c>
      <c r="C2127" s="160">
        <v>160027</v>
      </c>
      <c r="D2127" s="161" t="s">
        <v>1192</v>
      </c>
      <c r="E2127" s="162" t="s">
        <v>6415</v>
      </c>
      <c r="F2127" s="161" t="s">
        <v>2026</v>
      </c>
      <c r="G2127" s="4" t="s">
        <v>1144</v>
      </c>
      <c r="H2127" s="161" t="s">
        <v>1561</v>
      </c>
      <c r="I2127" s="15"/>
      <c r="J2127"/>
      <c r="K2127"/>
    </row>
    <row r="2128" spans="1:11" ht="15" customHeight="1" x14ac:dyDescent="0.35">
      <c r="A2128" s="160">
        <v>102319</v>
      </c>
      <c r="B2128" s="161" t="s">
        <v>4430</v>
      </c>
      <c r="C2128" s="160">
        <v>160027</v>
      </c>
      <c r="D2128" s="161" t="s">
        <v>1192</v>
      </c>
      <c r="E2128" s="162" t="s">
        <v>6415</v>
      </c>
      <c r="F2128" s="161" t="s">
        <v>2026</v>
      </c>
      <c r="G2128" s="4" t="s">
        <v>1144</v>
      </c>
      <c r="H2128" s="161" t="s">
        <v>1561</v>
      </c>
      <c r="I2128" s="15"/>
      <c r="J2128"/>
      <c r="K2128"/>
    </row>
    <row r="2129" spans="1:11" ht="15" customHeight="1" x14ac:dyDescent="0.35">
      <c r="A2129" s="160">
        <v>102808</v>
      </c>
      <c r="B2129" s="161" t="s">
        <v>4431</v>
      </c>
      <c r="C2129" s="160">
        <v>160027</v>
      </c>
      <c r="D2129" s="161" t="s">
        <v>1192</v>
      </c>
      <c r="E2129" s="162" t="s">
        <v>6415</v>
      </c>
      <c r="F2129" s="161" t="s">
        <v>2026</v>
      </c>
      <c r="G2129" s="4" t="s">
        <v>1144</v>
      </c>
      <c r="H2129" s="161" t="s">
        <v>1561</v>
      </c>
      <c r="I2129" s="15"/>
      <c r="J2129"/>
      <c r="K2129"/>
    </row>
    <row r="2130" spans="1:11" ht="15" customHeight="1" x14ac:dyDescent="0.35">
      <c r="A2130" s="160">
        <v>102902</v>
      </c>
      <c r="B2130" s="161" t="s">
        <v>4433</v>
      </c>
      <c r="C2130" s="160">
        <v>160027</v>
      </c>
      <c r="D2130" s="161" t="s">
        <v>1192</v>
      </c>
      <c r="E2130" s="162" t="s">
        <v>6415</v>
      </c>
      <c r="F2130" s="161" t="s">
        <v>2026</v>
      </c>
      <c r="G2130" s="4" t="s">
        <v>1144</v>
      </c>
      <c r="H2130" s="161" t="s">
        <v>1561</v>
      </c>
      <c r="I2130" s="15"/>
      <c r="J2130"/>
      <c r="K2130"/>
    </row>
    <row r="2131" spans="1:11" ht="15" customHeight="1" x14ac:dyDescent="0.35">
      <c r="A2131" s="160">
        <v>105155</v>
      </c>
      <c r="B2131" s="161" t="s">
        <v>4434</v>
      </c>
      <c r="C2131" s="160">
        <v>160039</v>
      </c>
      <c r="D2131" s="161" t="s">
        <v>2054</v>
      </c>
      <c r="E2131" s="162" t="s">
        <v>6415</v>
      </c>
      <c r="F2131" s="161" t="s">
        <v>2026</v>
      </c>
      <c r="G2131" s="4" t="s">
        <v>1144</v>
      </c>
      <c r="H2131" s="161" t="s">
        <v>1561</v>
      </c>
      <c r="I2131" s="15"/>
      <c r="J2131"/>
      <c r="K2131"/>
    </row>
    <row r="2132" spans="1:11" ht="15" customHeight="1" x14ac:dyDescent="0.35">
      <c r="A2132" s="160">
        <v>105827</v>
      </c>
      <c r="B2132" s="161" t="s">
        <v>4435</v>
      </c>
      <c r="C2132" s="160">
        <v>160039</v>
      </c>
      <c r="D2132" s="161" t="s">
        <v>2054</v>
      </c>
      <c r="E2132" s="162" t="s">
        <v>6415</v>
      </c>
      <c r="F2132" s="161" t="s">
        <v>2026</v>
      </c>
      <c r="G2132" s="4" t="s">
        <v>1144</v>
      </c>
      <c r="H2132" s="161" t="s">
        <v>1561</v>
      </c>
      <c r="I2132" s="15"/>
      <c r="J2132"/>
      <c r="K2132"/>
    </row>
    <row r="2133" spans="1:11" ht="15" customHeight="1" x14ac:dyDescent="0.35">
      <c r="A2133" s="160">
        <v>105881</v>
      </c>
      <c r="B2133" s="161" t="s">
        <v>4436</v>
      </c>
      <c r="C2133" s="160">
        <v>160039</v>
      </c>
      <c r="D2133" s="161" t="s">
        <v>2054</v>
      </c>
      <c r="E2133" s="162" t="s">
        <v>6415</v>
      </c>
      <c r="F2133" s="161" t="s">
        <v>2026</v>
      </c>
      <c r="G2133" s="4" t="s">
        <v>1144</v>
      </c>
      <c r="H2133" s="161" t="s">
        <v>1561</v>
      </c>
      <c r="I2133" s="15"/>
      <c r="J2133"/>
      <c r="K2133"/>
    </row>
    <row r="2134" spans="1:11" ht="15" customHeight="1" x14ac:dyDescent="0.35">
      <c r="A2134" s="160">
        <v>105994</v>
      </c>
      <c r="B2134" s="161" t="s">
        <v>4437</v>
      </c>
      <c r="C2134" s="160">
        <v>160039</v>
      </c>
      <c r="D2134" s="161" t="s">
        <v>2054</v>
      </c>
      <c r="E2134" s="162" t="s">
        <v>6415</v>
      </c>
      <c r="F2134" s="161" t="s">
        <v>2026</v>
      </c>
      <c r="G2134" s="4" t="s">
        <v>1144</v>
      </c>
      <c r="H2134" s="161" t="s">
        <v>1561</v>
      </c>
      <c r="I2134" s="15"/>
      <c r="J2134"/>
      <c r="K2134"/>
    </row>
    <row r="2135" spans="1:11" ht="15" customHeight="1" x14ac:dyDescent="0.35">
      <c r="A2135" s="160">
        <v>105888</v>
      </c>
      <c r="B2135" s="161" t="s">
        <v>1183</v>
      </c>
      <c r="C2135" s="160">
        <v>160039</v>
      </c>
      <c r="D2135" s="161" t="s">
        <v>2054</v>
      </c>
      <c r="E2135" s="162" t="s">
        <v>6415</v>
      </c>
      <c r="F2135" s="161" t="s">
        <v>2026</v>
      </c>
      <c r="G2135" s="4" t="s">
        <v>1144</v>
      </c>
      <c r="H2135" s="161" t="s">
        <v>1561</v>
      </c>
      <c r="I2135" s="15"/>
      <c r="J2135"/>
      <c r="K2135"/>
    </row>
    <row r="2136" spans="1:11" ht="15" customHeight="1" x14ac:dyDescent="0.35">
      <c r="A2136" s="160">
        <v>909050</v>
      </c>
      <c r="B2136" s="161" t="s">
        <v>1326</v>
      </c>
      <c r="C2136" s="160">
        <v>160076</v>
      </c>
      <c r="D2136" s="161" t="s">
        <v>2181</v>
      </c>
      <c r="E2136" s="162" t="s">
        <v>6414</v>
      </c>
      <c r="F2136" s="161" t="s">
        <v>2026</v>
      </c>
      <c r="G2136" s="4" t="s">
        <v>1311</v>
      </c>
      <c r="H2136" s="161" t="s">
        <v>1561</v>
      </c>
      <c r="I2136" s="15"/>
      <c r="J2136"/>
      <c r="K2136"/>
    </row>
    <row r="2137" spans="1:11" ht="15" customHeight="1" x14ac:dyDescent="0.35">
      <c r="A2137" s="160">
        <v>101920</v>
      </c>
      <c r="B2137" s="161" t="s">
        <v>4439</v>
      </c>
      <c r="C2137" s="160">
        <v>160106</v>
      </c>
      <c r="D2137" s="161" t="s">
        <v>2030</v>
      </c>
      <c r="E2137" s="162" t="s">
        <v>6415</v>
      </c>
      <c r="F2137" s="161" t="s">
        <v>2026</v>
      </c>
      <c r="G2137" s="4" t="s">
        <v>1144</v>
      </c>
      <c r="H2137" s="161" t="s">
        <v>1561</v>
      </c>
      <c r="I2137" s="15"/>
      <c r="J2137"/>
      <c r="K2137"/>
    </row>
    <row r="2138" spans="1:11" ht="15" customHeight="1" x14ac:dyDescent="0.35">
      <c r="A2138" s="160">
        <v>101064</v>
      </c>
      <c r="B2138" s="161" t="s">
        <v>4438</v>
      </c>
      <c r="C2138" s="160">
        <v>160106</v>
      </c>
      <c r="D2138" s="161" t="s">
        <v>2030</v>
      </c>
      <c r="E2138" s="162" t="s">
        <v>6415</v>
      </c>
      <c r="F2138" s="161" t="s">
        <v>2026</v>
      </c>
      <c r="G2138" s="4" t="s">
        <v>1144</v>
      </c>
      <c r="H2138" s="161" t="s">
        <v>1561</v>
      </c>
      <c r="I2138" s="15"/>
      <c r="J2138"/>
      <c r="K2138"/>
    </row>
    <row r="2139" spans="1:11" ht="15" customHeight="1" x14ac:dyDescent="0.35">
      <c r="A2139" s="160">
        <v>101607</v>
      </c>
      <c r="B2139" s="161" t="s">
        <v>1178</v>
      </c>
      <c r="C2139" s="160">
        <v>160106</v>
      </c>
      <c r="D2139" s="161" t="s">
        <v>2030</v>
      </c>
      <c r="E2139" s="162" t="s">
        <v>6415</v>
      </c>
      <c r="F2139" s="161" t="s">
        <v>2026</v>
      </c>
      <c r="G2139" s="4" t="s">
        <v>1144</v>
      </c>
      <c r="H2139" s="161" t="s">
        <v>1561</v>
      </c>
      <c r="I2139" s="15"/>
      <c r="J2139"/>
      <c r="K2139"/>
    </row>
    <row r="2140" spans="1:11" ht="15" customHeight="1" x14ac:dyDescent="0.35">
      <c r="A2140" s="160">
        <v>105610</v>
      </c>
      <c r="B2140" s="161" t="s">
        <v>1168</v>
      </c>
      <c r="C2140" s="160">
        <v>160120</v>
      </c>
      <c r="D2140" s="161" t="s">
        <v>2051</v>
      </c>
      <c r="E2140" s="162" t="s">
        <v>6415</v>
      </c>
      <c r="F2140" s="161" t="s">
        <v>2026</v>
      </c>
      <c r="G2140" s="4" t="s">
        <v>1144</v>
      </c>
      <c r="H2140" s="161" t="s">
        <v>1561</v>
      </c>
      <c r="I2140" s="15"/>
      <c r="J2140"/>
      <c r="K2140"/>
    </row>
    <row r="2141" spans="1:11" ht="15" customHeight="1" x14ac:dyDescent="0.35">
      <c r="A2141" s="160">
        <v>105258</v>
      </c>
      <c r="B2141" s="161" t="s">
        <v>4443</v>
      </c>
      <c r="C2141" s="160">
        <v>160120</v>
      </c>
      <c r="D2141" s="161" t="s">
        <v>2051</v>
      </c>
      <c r="E2141" s="162" t="s">
        <v>6415</v>
      </c>
      <c r="F2141" s="161" t="s">
        <v>2026</v>
      </c>
      <c r="G2141" s="4" t="s">
        <v>1144</v>
      </c>
      <c r="H2141" s="161" t="s">
        <v>1561</v>
      </c>
      <c r="I2141" s="15"/>
      <c r="J2141"/>
      <c r="K2141"/>
    </row>
    <row r="2142" spans="1:11" ht="15" customHeight="1" x14ac:dyDescent="0.35">
      <c r="A2142" s="160">
        <v>105030</v>
      </c>
      <c r="B2142" s="161" t="s">
        <v>4440</v>
      </c>
      <c r="C2142" s="160">
        <v>160120</v>
      </c>
      <c r="D2142" s="161" t="s">
        <v>2051</v>
      </c>
      <c r="E2142" s="162" t="s">
        <v>6415</v>
      </c>
      <c r="F2142" s="161" t="s">
        <v>2026</v>
      </c>
      <c r="G2142" s="4" t="s">
        <v>1144</v>
      </c>
      <c r="H2142" s="161" t="s">
        <v>1561</v>
      </c>
      <c r="I2142" s="15"/>
      <c r="J2142"/>
      <c r="K2142"/>
    </row>
    <row r="2143" spans="1:11" ht="15" customHeight="1" x14ac:dyDescent="0.35">
      <c r="A2143" s="160">
        <v>105053</v>
      </c>
      <c r="B2143" s="161" t="s">
        <v>4441</v>
      </c>
      <c r="C2143" s="160">
        <v>160120</v>
      </c>
      <c r="D2143" s="161" t="s">
        <v>2051</v>
      </c>
      <c r="E2143" s="162" t="s">
        <v>6415</v>
      </c>
      <c r="F2143" s="161" t="s">
        <v>2026</v>
      </c>
      <c r="G2143" s="4" t="s">
        <v>1144</v>
      </c>
      <c r="H2143" s="161" t="s">
        <v>1561</v>
      </c>
      <c r="I2143" s="15"/>
      <c r="J2143"/>
      <c r="K2143"/>
    </row>
    <row r="2144" spans="1:11" ht="15" customHeight="1" x14ac:dyDescent="0.35">
      <c r="A2144" s="160">
        <v>105230</v>
      </c>
      <c r="B2144" s="161" t="s">
        <v>4442</v>
      </c>
      <c r="C2144" s="160">
        <v>160120</v>
      </c>
      <c r="D2144" s="161" t="s">
        <v>2051</v>
      </c>
      <c r="E2144" s="162" t="s">
        <v>6415</v>
      </c>
      <c r="F2144" s="161" t="s">
        <v>2026</v>
      </c>
      <c r="G2144" s="4" t="s">
        <v>1144</v>
      </c>
      <c r="H2144" s="161" t="s">
        <v>1561</v>
      </c>
      <c r="I2144" s="15"/>
      <c r="J2144"/>
      <c r="K2144"/>
    </row>
    <row r="2145" spans="1:11" ht="15" customHeight="1" x14ac:dyDescent="0.35">
      <c r="A2145" s="160">
        <v>105076</v>
      </c>
      <c r="B2145" s="161" t="s">
        <v>4444</v>
      </c>
      <c r="C2145" s="160">
        <v>160131</v>
      </c>
      <c r="D2145" s="161" t="s">
        <v>2049</v>
      </c>
      <c r="E2145" s="162" t="s">
        <v>6415</v>
      </c>
      <c r="F2145" s="161" t="s">
        <v>2026</v>
      </c>
      <c r="G2145" s="4" t="s">
        <v>1144</v>
      </c>
      <c r="H2145" s="161" t="s">
        <v>1561</v>
      </c>
      <c r="I2145" s="15"/>
      <c r="J2145"/>
      <c r="K2145"/>
    </row>
    <row r="2146" spans="1:11" ht="15" customHeight="1" x14ac:dyDescent="0.35">
      <c r="A2146" s="160">
        <v>105337</v>
      </c>
      <c r="B2146" s="161" t="s">
        <v>1153</v>
      </c>
      <c r="C2146" s="160">
        <v>160131</v>
      </c>
      <c r="D2146" s="161" t="s">
        <v>2049</v>
      </c>
      <c r="E2146" s="162" t="s">
        <v>6415</v>
      </c>
      <c r="F2146" s="161" t="s">
        <v>2026</v>
      </c>
      <c r="G2146" s="4" t="s">
        <v>1144</v>
      </c>
      <c r="H2146" s="161" t="s">
        <v>1561</v>
      </c>
      <c r="I2146" s="15"/>
      <c r="J2146"/>
      <c r="K2146"/>
    </row>
    <row r="2147" spans="1:11" ht="15" customHeight="1" x14ac:dyDescent="0.35">
      <c r="A2147" s="160">
        <v>105816</v>
      </c>
      <c r="B2147" s="161" t="s">
        <v>4445</v>
      </c>
      <c r="C2147" s="160">
        <v>160131</v>
      </c>
      <c r="D2147" s="161" t="s">
        <v>2049</v>
      </c>
      <c r="E2147" s="162" t="s">
        <v>6415</v>
      </c>
      <c r="F2147" s="161" t="s">
        <v>2026</v>
      </c>
      <c r="G2147" s="4" t="s">
        <v>1144</v>
      </c>
      <c r="H2147" s="161" t="s">
        <v>1561</v>
      </c>
      <c r="I2147" s="15"/>
      <c r="J2147"/>
      <c r="K2147"/>
    </row>
    <row r="2148" spans="1:11" ht="15" customHeight="1" x14ac:dyDescent="0.35">
      <c r="A2148" s="160">
        <v>108911</v>
      </c>
      <c r="B2148" s="161" t="s">
        <v>4448</v>
      </c>
      <c r="C2148" s="160">
        <v>160155</v>
      </c>
      <c r="D2148" s="161" t="s">
        <v>2056</v>
      </c>
      <c r="E2148" s="162" t="s">
        <v>6415</v>
      </c>
      <c r="F2148" s="161" t="s">
        <v>2026</v>
      </c>
      <c r="G2148" s="4" t="s">
        <v>1144</v>
      </c>
      <c r="H2148" s="161" t="s">
        <v>1561</v>
      </c>
      <c r="I2148" s="15"/>
      <c r="J2148"/>
      <c r="K2148"/>
    </row>
    <row r="2149" spans="1:11" ht="15" customHeight="1" x14ac:dyDescent="0.35">
      <c r="A2149" s="160">
        <v>108093</v>
      </c>
      <c r="B2149" s="161" t="s">
        <v>4447</v>
      </c>
      <c r="C2149" s="160">
        <v>160155</v>
      </c>
      <c r="D2149" s="161" t="s">
        <v>2056</v>
      </c>
      <c r="E2149" s="162" t="s">
        <v>6415</v>
      </c>
      <c r="F2149" s="161" t="s">
        <v>2026</v>
      </c>
      <c r="G2149" s="4" t="s">
        <v>1144</v>
      </c>
      <c r="H2149" s="161" t="s">
        <v>1561</v>
      </c>
      <c r="I2149" s="15"/>
      <c r="J2149"/>
      <c r="K2149"/>
    </row>
    <row r="2150" spans="1:11" ht="15" customHeight="1" x14ac:dyDescent="0.35">
      <c r="A2150" s="160">
        <v>108598</v>
      </c>
      <c r="B2150" s="161" t="s">
        <v>1158</v>
      </c>
      <c r="C2150" s="160">
        <v>160155</v>
      </c>
      <c r="D2150" s="161" t="s">
        <v>2056</v>
      </c>
      <c r="E2150" s="162" t="s">
        <v>6415</v>
      </c>
      <c r="F2150" s="161" t="s">
        <v>2026</v>
      </c>
      <c r="G2150" s="4" t="s">
        <v>1144</v>
      </c>
      <c r="H2150" s="161" t="s">
        <v>1561</v>
      </c>
      <c r="I2150" s="15"/>
      <c r="J2150"/>
      <c r="K2150"/>
    </row>
    <row r="2151" spans="1:11" ht="15" customHeight="1" x14ac:dyDescent="0.35">
      <c r="A2151" s="160">
        <v>108614</v>
      </c>
      <c r="B2151" s="161" t="s">
        <v>1159</v>
      </c>
      <c r="C2151" s="160">
        <v>160155</v>
      </c>
      <c r="D2151" s="161" t="s">
        <v>2056</v>
      </c>
      <c r="E2151" s="162" t="s">
        <v>6415</v>
      </c>
      <c r="F2151" s="161" t="s">
        <v>2026</v>
      </c>
      <c r="G2151" s="4" t="s">
        <v>1144</v>
      </c>
      <c r="H2151" s="161" t="s">
        <v>1561</v>
      </c>
      <c r="I2151" s="15"/>
      <c r="J2151"/>
      <c r="K2151"/>
    </row>
    <row r="2152" spans="1:11" ht="15" customHeight="1" x14ac:dyDescent="0.35">
      <c r="A2152" s="160">
        <v>108001</v>
      </c>
      <c r="B2152" s="161" t="s">
        <v>4446</v>
      </c>
      <c r="C2152" s="160">
        <v>160155</v>
      </c>
      <c r="D2152" s="161" t="s">
        <v>2056</v>
      </c>
      <c r="E2152" s="162" t="s">
        <v>6415</v>
      </c>
      <c r="F2152" s="161" t="s">
        <v>2026</v>
      </c>
      <c r="G2152" s="4" t="s">
        <v>1144</v>
      </c>
      <c r="H2152" s="161" t="s">
        <v>1561</v>
      </c>
      <c r="I2152" s="15"/>
      <c r="J2152"/>
      <c r="K2152"/>
    </row>
    <row r="2153" spans="1:11" ht="15" customHeight="1" x14ac:dyDescent="0.35">
      <c r="A2153" s="160">
        <v>108163</v>
      </c>
      <c r="B2153" s="161" t="s">
        <v>1160</v>
      </c>
      <c r="C2153" s="160">
        <v>160155</v>
      </c>
      <c r="D2153" s="161" t="s">
        <v>2056</v>
      </c>
      <c r="E2153" s="162" t="s">
        <v>6415</v>
      </c>
      <c r="F2153" s="161" t="s">
        <v>2026</v>
      </c>
      <c r="G2153" s="4" t="s">
        <v>1144</v>
      </c>
      <c r="H2153" s="161" t="s">
        <v>1561</v>
      </c>
      <c r="I2153" s="15"/>
      <c r="J2153"/>
      <c r="K2153"/>
    </row>
    <row r="2154" spans="1:11" ht="15" customHeight="1" x14ac:dyDescent="0.35">
      <c r="A2154" s="160">
        <v>602944</v>
      </c>
      <c r="B2154" s="161" t="s">
        <v>4451</v>
      </c>
      <c r="C2154" s="160">
        <v>160179</v>
      </c>
      <c r="D2154" s="161" t="s">
        <v>2108</v>
      </c>
      <c r="E2154" s="162" t="s">
        <v>6415</v>
      </c>
      <c r="F2154" s="161" t="s">
        <v>2026</v>
      </c>
      <c r="G2154" s="4" t="s">
        <v>1246</v>
      </c>
      <c r="H2154" s="161" t="s">
        <v>1561</v>
      </c>
      <c r="I2154" s="15"/>
      <c r="J2154"/>
      <c r="K2154"/>
    </row>
    <row r="2155" spans="1:11" ht="15" customHeight="1" x14ac:dyDescent="0.35">
      <c r="A2155" s="160">
        <v>602632</v>
      </c>
      <c r="B2155" s="161" t="s">
        <v>4450</v>
      </c>
      <c r="C2155" s="160">
        <v>160179</v>
      </c>
      <c r="D2155" s="161" t="s">
        <v>2108</v>
      </c>
      <c r="E2155" s="162" t="s">
        <v>6415</v>
      </c>
      <c r="F2155" s="161" t="s">
        <v>2026</v>
      </c>
      <c r="G2155" s="4" t="s">
        <v>1246</v>
      </c>
      <c r="H2155" s="161" t="s">
        <v>1561</v>
      </c>
      <c r="I2155" s="15"/>
      <c r="J2155"/>
      <c r="K2155"/>
    </row>
    <row r="2156" spans="1:11" ht="15" customHeight="1" x14ac:dyDescent="0.35">
      <c r="A2156" s="160">
        <v>602597</v>
      </c>
      <c r="B2156" s="161" t="s">
        <v>4449</v>
      </c>
      <c r="C2156" s="160">
        <v>160179</v>
      </c>
      <c r="D2156" s="161" t="s">
        <v>2108</v>
      </c>
      <c r="E2156" s="162" t="s">
        <v>6415</v>
      </c>
      <c r="F2156" s="161" t="s">
        <v>2026</v>
      </c>
      <c r="G2156" s="4" t="s">
        <v>1246</v>
      </c>
      <c r="H2156" s="161" t="s">
        <v>1561</v>
      </c>
      <c r="I2156" s="15"/>
      <c r="J2156"/>
      <c r="K2156"/>
    </row>
    <row r="2157" spans="1:11" ht="15" customHeight="1" x14ac:dyDescent="0.35">
      <c r="A2157" s="160">
        <v>602289</v>
      </c>
      <c r="B2157" s="161" t="s">
        <v>1288</v>
      </c>
      <c r="C2157" s="160">
        <v>160179</v>
      </c>
      <c r="D2157" s="161" t="s">
        <v>2108</v>
      </c>
      <c r="E2157" s="162" t="s">
        <v>6415</v>
      </c>
      <c r="F2157" s="161" t="s">
        <v>2026</v>
      </c>
      <c r="G2157" s="4" t="s">
        <v>1246</v>
      </c>
      <c r="H2157" s="161" t="s">
        <v>1561</v>
      </c>
      <c r="I2157" s="15"/>
      <c r="J2157"/>
      <c r="K2157"/>
    </row>
    <row r="2158" spans="1:11" ht="15" customHeight="1" x14ac:dyDescent="0.35">
      <c r="A2158" s="160">
        <v>602324</v>
      </c>
      <c r="B2158" s="161" t="s">
        <v>1290</v>
      </c>
      <c r="C2158" s="160">
        <v>160180</v>
      </c>
      <c r="D2158" s="161" t="s">
        <v>2109</v>
      </c>
      <c r="E2158" s="162" t="s">
        <v>6415</v>
      </c>
      <c r="F2158" s="161" t="s">
        <v>2026</v>
      </c>
      <c r="G2158" s="4" t="s">
        <v>1246</v>
      </c>
      <c r="H2158" s="161" t="s">
        <v>1561</v>
      </c>
      <c r="I2158" s="15"/>
      <c r="J2158"/>
      <c r="K2158"/>
    </row>
    <row r="2159" spans="1:11" ht="15" customHeight="1" x14ac:dyDescent="0.35">
      <c r="A2159" s="160">
        <v>602425</v>
      </c>
      <c r="B2159" s="161" t="s">
        <v>4455</v>
      </c>
      <c r="C2159" s="160">
        <v>160180</v>
      </c>
      <c r="D2159" s="161" t="s">
        <v>2109</v>
      </c>
      <c r="E2159" s="162" t="s">
        <v>6415</v>
      </c>
      <c r="F2159" s="161" t="s">
        <v>2026</v>
      </c>
      <c r="G2159" s="4" t="s">
        <v>1246</v>
      </c>
      <c r="H2159" s="161" t="s">
        <v>1561</v>
      </c>
      <c r="I2159" s="15"/>
      <c r="J2159"/>
      <c r="K2159"/>
    </row>
    <row r="2160" spans="1:11" ht="15" customHeight="1" x14ac:dyDescent="0.35">
      <c r="A2160" s="160">
        <v>602144</v>
      </c>
      <c r="B2160" s="161" t="s">
        <v>4453</v>
      </c>
      <c r="C2160" s="160">
        <v>160180</v>
      </c>
      <c r="D2160" s="161" t="s">
        <v>2109</v>
      </c>
      <c r="E2160" s="162" t="s">
        <v>6415</v>
      </c>
      <c r="F2160" s="161" t="s">
        <v>2026</v>
      </c>
      <c r="G2160" s="4" t="s">
        <v>1246</v>
      </c>
      <c r="H2160" s="161" t="s">
        <v>1561</v>
      </c>
      <c r="I2160" s="15"/>
      <c r="J2160"/>
      <c r="K2160"/>
    </row>
    <row r="2161" spans="1:11" ht="15" customHeight="1" x14ac:dyDescent="0.35">
      <c r="A2161" s="160">
        <v>602160</v>
      </c>
      <c r="B2161" s="161" t="s">
        <v>4454</v>
      </c>
      <c r="C2161" s="160">
        <v>160180</v>
      </c>
      <c r="D2161" s="161" t="s">
        <v>2109</v>
      </c>
      <c r="E2161" s="162" t="s">
        <v>6415</v>
      </c>
      <c r="F2161" s="161" t="s">
        <v>2026</v>
      </c>
      <c r="G2161" s="4" t="s">
        <v>1246</v>
      </c>
      <c r="H2161" s="161" t="s">
        <v>1561</v>
      </c>
      <c r="I2161" s="15"/>
      <c r="J2161"/>
      <c r="K2161"/>
    </row>
    <row r="2162" spans="1:11" ht="15" customHeight="1" x14ac:dyDescent="0.35">
      <c r="A2162" s="160">
        <v>602734</v>
      </c>
      <c r="B2162" s="161" t="s">
        <v>4456</v>
      </c>
      <c r="C2162" s="160">
        <v>160180</v>
      </c>
      <c r="D2162" s="161" t="s">
        <v>2109</v>
      </c>
      <c r="E2162" s="162" t="s">
        <v>6415</v>
      </c>
      <c r="F2162" s="161" t="s">
        <v>2026</v>
      </c>
      <c r="G2162" s="4" t="s">
        <v>1246</v>
      </c>
      <c r="H2162" s="161" t="s">
        <v>1561</v>
      </c>
      <c r="I2162" s="15"/>
      <c r="J2162"/>
      <c r="K2162"/>
    </row>
    <row r="2163" spans="1:11" ht="15" customHeight="1" x14ac:dyDescent="0.35">
      <c r="A2163" s="160">
        <v>602123</v>
      </c>
      <c r="B2163" s="161" t="s">
        <v>4452</v>
      </c>
      <c r="C2163" s="160">
        <v>160180</v>
      </c>
      <c r="D2163" s="161" t="s">
        <v>2109</v>
      </c>
      <c r="E2163" s="162" t="s">
        <v>6415</v>
      </c>
      <c r="F2163" s="161" t="s">
        <v>2026</v>
      </c>
      <c r="G2163" s="4" t="s">
        <v>1246</v>
      </c>
      <c r="H2163" s="161" t="s">
        <v>1561</v>
      </c>
      <c r="I2163" s="15"/>
      <c r="J2163"/>
      <c r="K2163"/>
    </row>
    <row r="2164" spans="1:11" ht="15" customHeight="1" x14ac:dyDescent="0.35">
      <c r="A2164" s="160">
        <v>602804</v>
      </c>
      <c r="B2164" s="161" t="s">
        <v>1291</v>
      </c>
      <c r="C2164" s="160">
        <v>160180</v>
      </c>
      <c r="D2164" s="161" t="s">
        <v>2109</v>
      </c>
      <c r="E2164" s="162" t="s">
        <v>6415</v>
      </c>
      <c r="F2164" s="161" t="s">
        <v>2026</v>
      </c>
      <c r="G2164" s="4" t="s">
        <v>1246</v>
      </c>
      <c r="H2164" s="161" t="s">
        <v>1561</v>
      </c>
      <c r="I2164" s="15"/>
      <c r="J2164"/>
      <c r="K2164"/>
    </row>
    <row r="2165" spans="1:11" ht="15" customHeight="1" x14ac:dyDescent="0.35">
      <c r="A2165" s="160">
        <v>606837</v>
      </c>
      <c r="B2165" s="161" t="s">
        <v>4458</v>
      </c>
      <c r="C2165" s="160">
        <v>160192</v>
      </c>
      <c r="D2165" s="161" t="s">
        <v>2140</v>
      </c>
      <c r="E2165" s="162" t="s">
        <v>6415</v>
      </c>
      <c r="F2165" s="161" t="s">
        <v>2026</v>
      </c>
      <c r="G2165" s="4" t="s">
        <v>1246</v>
      </c>
      <c r="H2165" s="161" t="s">
        <v>1561</v>
      </c>
      <c r="I2165" s="15"/>
      <c r="J2165"/>
      <c r="K2165"/>
    </row>
    <row r="2166" spans="1:11" ht="15" customHeight="1" x14ac:dyDescent="0.35">
      <c r="A2166" s="160">
        <v>606992</v>
      </c>
      <c r="B2166" s="161" t="s">
        <v>1261</v>
      </c>
      <c r="C2166" s="160">
        <v>160192</v>
      </c>
      <c r="D2166" s="161" t="s">
        <v>2140</v>
      </c>
      <c r="E2166" s="162" t="s">
        <v>6415</v>
      </c>
      <c r="F2166" s="161" t="s">
        <v>2026</v>
      </c>
      <c r="G2166" s="4" t="s">
        <v>1246</v>
      </c>
      <c r="H2166" s="161" t="s">
        <v>1561</v>
      </c>
      <c r="I2166" s="15"/>
      <c r="J2166"/>
      <c r="K2166"/>
    </row>
    <row r="2167" spans="1:11" ht="15" customHeight="1" x14ac:dyDescent="0.35">
      <c r="A2167" s="160">
        <v>606572</v>
      </c>
      <c r="B2167" s="161" t="s">
        <v>4457</v>
      </c>
      <c r="C2167" s="160">
        <v>160192</v>
      </c>
      <c r="D2167" s="161" t="s">
        <v>2140</v>
      </c>
      <c r="E2167" s="162" t="s">
        <v>6415</v>
      </c>
      <c r="F2167" s="161" t="s">
        <v>2026</v>
      </c>
      <c r="G2167" s="4" t="s">
        <v>1246</v>
      </c>
      <c r="H2167" s="161" t="s">
        <v>1561</v>
      </c>
      <c r="I2167" s="15"/>
      <c r="J2167"/>
      <c r="K2167"/>
    </row>
    <row r="2168" spans="1:11" ht="15" customHeight="1" x14ac:dyDescent="0.35">
      <c r="A2168" s="160">
        <v>608274</v>
      </c>
      <c r="B2168" s="161" t="s">
        <v>4461</v>
      </c>
      <c r="C2168" s="160">
        <v>160209</v>
      </c>
      <c r="D2168" s="161" t="s">
        <v>2146</v>
      </c>
      <c r="E2168" s="162" t="s">
        <v>6415</v>
      </c>
      <c r="F2168" s="161" t="s">
        <v>2026</v>
      </c>
      <c r="G2168" s="4" t="s">
        <v>1246</v>
      </c>
      <c r="H2168" s="161" t="s">
        <v>1561</v>
      </c>
      <c r="I2168" s="15"/>
      <c r="J2168"/>
      <c r="K2168"/>
    </row>
    <row r="2169" spans="1:11" ht="15" customHeight="1" x14ac:dyDescent="0.35">
      <c r="A2169" s="160">
        <v>608505</v>
      </c>
      <c r="B2169" s="161" t="s">
        <v>4464</v>
      </c>
      <c r="C2169" s="160">
        <v>160209</v>
      </c>
      <c r="D2169" s="161" t="s">
        <v>2146</v>
      </c>
      <c r="E2169" s="162" t="s">
        <v>6415</v>
      </c>
      <c r="F2169" s="161" t="s">
        <v>2026</v>
      </c>
      <c r="G2169" s="4" t="s">
        <v>1246</v>
      </c>
      <c r="H2169" s="161" t="s">
        <v>1561</v>
      </c>
      <c r="I2169" s="15"/>
      <c r="J2169"/>
      <c r="K2169"/>
    </row>
    <row r="2170" spans="1:11" ht="15" customHeight="1" x14ac:dyDescent="0.35">
      <c r="A2170" s="160">
        <v>608337</v>
      </c>
      <c r="B2170" s="161" t="s">
        <v>4462</v>
      </c>
      <c r="C2170" s="160">
        <v>160209</v>
      </c>
      <c r="D2170" s="161" t="s">
        <v>2146</v>
      </c>
      <c r="E2170" s="162" t="s">
        <v>6415</v>
      </c>
      <c r="F2170" s="161" t="s">
        <v>2026</v>
      </c>
      <c r="G2170" s="4" t="s">
        <v>1246</v>
      </c>
      <c r="H2170" s="161" t="s">
        <v>1561</v>
      </c>
      <c r="I2170" s="15"/>
      <c r="J2170"/>
      <c r="K2170"/>
    </row>
    <row r="2171" spans="1:11" ht="15" customHeight="1" x14ac:dyDescent="0.35">
      <c r="A2171" s="160">
        <v>608096</v>
      </c>
      <c r="B2171" s="161" t="s">
        <v>4460</v>
      </c>
      <c r="C2171" s="160">
        <v>160209</v>
      </c>
      <c r="D2171" s="161" t="s">
        <v>2146</v>
      </c>
      <c r="E2171" s="162" t="s">
        <v>6415</v>
      </c>
      <c r="F2171" s="161" t="s">
        <v>2026</v>
      </c>
      <c r="G2171" s="4" t="s">
        <v>1246</v>
      </c>
      <c r="H2171" s="161" t="s">
        <v>1561</v>
      </c>
      <c r="I2171" s="15"/>
      <c r="J2171"/>
      <c r="K2171"/>
    </row>
    <row r="2172" spans="1:11" ht="15" customHeight="1" x14ac:dyDescent="0.35">
      <c r="A2172" s="160">
        <v>608711</v>
      </c>
      <c r="B2172" s="161" t="s">
        <v>1262</v>
      </c>
      <c r="C2172" s="160">
        <v>160209</v>
      </c>
      <c r="D2172" s="161" t="s">
        <v>2146</v>
      </c>
      <c r="E2172" s="162" t="s">
        <v>6415</v>
      </c>
      <c r="F2172" s="161" t="s">
        <v>2026</v>
      </c>
      <c r="G2172" s="4" t="s">
        <v>1246</v>
      </c>
      <c r="H2172" s="161" t="s">
        <v>1561</v>
      </c>
      <c r="I2172" s="15"/>
      <c r="J2172"/>
      <c r="K2172"/>
    </row>
    <row r="2173" spans="1:11" ht="15" customHeight="1" x14ac:dyDescent="0.35">
      <c r="A2173" s="160">
        <v>608567</v>
      </c>
      <c r="B2173" s="161" t="s">
        <v>4465</v>
      </c>
      <c r="C2173" s="160">
        <v>160209</v>
      </c>
      <c r="D2173" s="161" t="s">
        <v>2146</v>
      </c>
      <c r="E2173" s="162" t="s">
        <v>6415</v>
      </c>
      <c r="F2173" s="161" t="s">
        <v>2026</v>
      </c>
      <c r="G2173" s="4" t="s">
        <v>1246</v>
      </c>
      <c r="H2173" s="161" t="s">
        <v>1561</v>
      </c>
      <c r="I2173" s="15"/>
      <c r="J2173"/>
      <c r="K2173"/>
    </row>
    <row r="2174" spans="1:11" ht="15" customHeight="1" x14ac:dyDescent="0.35">
      <c r="A2174" s="160">
        <v>608442</v>
      </c>
      <c r="B2174" s="161" t="s">
        <v>4463</v>
      </c>
      <c r="C2174" s="160">
        <v>160209</v>
      </c>
      <c r="D2174" s="161" t="s">
        <v>2146</v>
      </c>
      <c r="E2174" s="162" t="s">
        <v>6415</v>
      </c>
      <c r="F2174" s="161" t="s">
        <v>2026</v>
      </c>
      <c r="G2174" s="4" t="s">
        <v>1246</v>
      </c>
      <c r="H2174" s="161" t="s">
        <v>1561</v>
      </c>
      <c r="I2174" s="15"/>
      <c r="J2174"/>
      <c r="K2174"/>
    </row>
    <row r="2175" spans="1:11" ht="15" customHeight="1" x14ac:dyDescent="0.35">
      <c r="A2175" s="160">
        <v>608086</v>
      </c>
      <c r="B2175" s="161" t="s">
        <v>4459</v>
      </c>
      <c r="C2175" s="160">
        <v>160209</v>
      </c>
      <c r="D2175" s="161" t="s">
        <v>2146</v>
      </c>
      <c r="E2175" s="162" t="s">
        <v>6415</v>
      </c>
      <c r="F2175" s="161" t="s">
        <v>2026</v>
      </c>
      <c r="G2175" s="4" t="s">
        <v>1246</v>
      </c>
      <c r="H2175" s="161" t="s">
        <v>1561</v>
      </c>
      <c r="I2175" s="15"/>
      <c r="J2175"/>
      <c r="K2175"/>
    </row>
    <row r="2176" spans="1:11" ht="15" customHeight="1" x14ac:dyDescent="0.35">
      <c r="A2176" s="160">
        <v>608447</v>
      </c>
      <c r="B2176" s="161" t="s">
        <v>1263</v>
      </c>
      <c r="C2176" s="160">
        <v>160209</v>
      </c>
      <c r="D2176" s="161" t="s">
        <v>2146</v>
      </c>
      <c r="E2176" s="162" t="s">
        <v>6415</v>
      </c>
      <c r="F2176" s="161" t="s">
        <v>2026</v>
      </c>
      <c r="G2176" s="4" t="s">
        <v>1246</v>
      </c>
      <c r="H2176" s="161" t="s">
        <v>1561</v>
      </c>
      <c r="I2176" s="15"/>
      <c r="J2176"/>
      <c r="K2176"/>
    </row>
    <row r="2177" spans="1:11" ht="15" customHeight="1" x14ac:dyDescent="0.35">
      <c r="A2177" s="160">
        <v>614373</v>
      </c>
      <c r="B2177" s="161" t="s">
        <v>4466</v>
      </c>
      <c r="C2177" s="160">
        <v>160234</v>
      </c>
      <c r="D2177" s="161" t="s">
        <v>2159</v>
      </c>
      <c r="E2177" s="162" t="s">
        <v>6415</v>
      </c>
      <c r="F2177" s="161" t="s">
        <v>2026</v>
      </c>
      <c r="G2177" s="4" t="s">
        <v>1246</v>
      </c>
      <c r="H2177" s="161" t="s">
        <v>1561</v>
      </c>
      <c r="I2177" s="15"/>
      <c r="J2177"/>
      <c r="K2177"/>
    </row>
    <row r="2178" spans="1:11" ht="15" customHeight="1" x14ac:dyDescent="0.35">
      <c r="A2178" s="160">
        <v>614415</v>
      </c>
      <c r="B2178" s="161" t="s">
        <v>4467</v>
      </c>
      <c r="C2178" s="160">
        <v>160234</v>
      </c>
      <c r="D2178" s="161" t="s">
        <v>2159</v>
      </c>
      <c r="E2178" s="162" t="s">
        <v>6415</v>
      </c>
      <c r="F2178" s="161" t="s">
        <v>2026</v>
      </c>
      <c r="G2178" s="4" t="s">
        <v>1246</v>
      </c>
      <c r="H2178" s="161" t="s">
        <v>1561</v>
      </c>
      <c r="I2178" s="15"/>
      <c r="J2178"/>
      <c r="K2178"/>
    </row>
    <row r="2179" spans="1:11" ht="15" customHeight="1" x14ac:dyDescent="0.35">
      <c r="A2179" s="160">
        <v>614467</v>
      </c>
      <c r="B2179" s="161" t="s">
        <v>1289</v>
      </c>
      <c r="C2179" s="160">
        <v>160234</v>
      </c>
      <c r="D2179" s="161" t="s">
        <v>2159</v>
      </c>
      <c r="E2179" s="162" t="s">
        <v>6415</v>
      </c>
      <c r="F2179" s="161" t="s">
        <v>2026</v>
      </c>
      <c r="G2179" s="4" t="s">
        <v>1246</v>
      </c>
      <c r="H2179" s="161" t="s">
        <v>1561</v>
      </c>
      <c r="I2179" s="15"/>
      <c r="J2179"/>
      <c r="K2179"/>
    </row>
    <row r="2180" spans="1:11" ht="15" customHeight="1" x14ac:dyDescent="0.35">
      <c r="A2180" s="160">
        <v>908615</v>
      </c>
      <c r="B2180" s="161" t="s">
        <v>4468</v>
      </c>
      <c r="C2180" s="160">
        <v>160258</v>
      </c>
      <c r="D2180" s="161" t="s">
        <v>2180</v>
      </c>
      <c r="E2180" s="162" t="s">
        <v>6415</v>
      </c>
      <c r="F2180" s="161" t="s">
        <v>2026</v>
      </c>
      <c r="G2180" s="161" t="s">
        <v>1311</v>
      </c>
      <c r="H2180" s="161" t="s">
        <v>1561</v>
      </c>
      <c r="I2180" s="15"/>
      <c r="J2180"/>
      <c r="K2180"/>
    </row>
    <row r="2181" spans="1:11" ht="15" customHeight="1" x14ac:dyDescent="0.35">
      <c r="A2181" s="160">
        <v>908063</v>
      </c>
      <c r="B2181" s="161" t="s">
        <v>1325</v>
      </c>
      <c r="C2181" s="160">
        <v>160258</v>
      </c>
      <c r="D2181" s="161" t="s">
        <v>2180</v>
      </c>
      <c r="E2181" s="162" t="s">
        <v>6415</v>
      </c>
      <c r="F2181" s="161" t="s">
        <v>2026</v>
      </c>
      <c r="G2181" s="161" t="s">
        <v>1311</v>
      </c>
      <c r="H2181" s="161" t="s">
        <v>1561</v>
      </c>
      <c r="I2181" s="15"/>
      <c r="J2181"/>
      <c r="K2181"/>
    </row>
    <row r="2182" spans="1:11" ht="15" customHeight="1" x14ac:dyDescent="0.35">
      <c r="A2182" s="160">
        <v>1004001</v>
      </c>
      <c r="B2182" s="161" t="s">
        <v>4469</v>
      </c>
      <c r="C2182" s="160">
        <v>160301</v>
      </c>
      <c r="D2182" s="161" t="s">
        <v>2198</v>
      </c>
      <c r="E2182" s="162" t="s">
        <v>6415</v>
      </c>
      <c r="F2182" s="161" t="s">
        <v>2026</v>
      </c>
      <c r="G2182" s="161" t="s">
        <v>1338</v>
      </c>
      <c r="H2182" s="161" t="s">
        <v>1561</v>
      </c>
      <c r="I2182" s="15"/>
      <c r="J2182"/>
      <c r="K2182"/>
    </row>
    <row r="2183" spans="1:11" ht="15" customHeight="1" x14ac:dyDescent="0.35">
      <c r="A2183" s="160">
        <v>1004378</v>
      </c>
      <c r="B2183" s="161" t="s">
        <v>4475</v>
      </c>
      <c r="C2183" s="160">
        <v>160301</v>
      </c>
      <c r="D2183" s="161" t="s">
        <v>2198</v>
      </c>
      <c r="E2183" s="162" t="s">
        <v>6415</v>
      </c>
      <c r="F2183" s="161" t="s">
        <v>2026</v>
      </c>
      <c r="G2183" s="161" t="s">
        <v>1338</v>
      </c>
      <c r="H2183" s="161" t="s">
        <v>1561</v>
      </c>
      <c r="I2183" s="15"/>
      <c r="J2183"/>
      <c r="K2183"/>
    </row>
    <row r="2184" spans="1:11" ht="15" customHeight="1" x14ac:dyDescent="0.35">
      <c r="A2184" s="160">
        <v>1004373</v>
      </c>
      <c r="B2184" s="161" t="s">
        <v>4474</v>
      </c>
      <c r="C2184" s="160">
        <v>160301</v>
      </c>
      <c r="D2184" s="161" t="s">
        <v>2198</v>
      </c>
      <c r="E2184" s="162" t="s">
        <v>6415</v>
      </c>
      <c r="F2184" s="161" t="s">
        <v>2026</v>
      </c>
      <c r="G2184" s="161" t="s">
        <v>1338</v>
      </c>
      <c r="H2184" s="161" t="s">
        <v>1561</v>
      </c>
      <c r="I2184" s="15"/>
      <c r="J2184"/>
      <c r="K2184"/>
    </row>
    <row r="2185" spans="1:11" ht="15" customHeight="1" x14ac:dyDescent="0.35">
      <c r="A2185" s="160">
        <v>1004888</v>
      </c>
      <c r="B2185" s="161" t="s">
        <v>4477</v>
      </c>
      <c r="C2185" s="160">
        <v>160301</v>
      </c>
      <c r="D2185" s="161" t="s">
        <v>2198</v>
      </c>
      <c r="E2185" s="162" t="s">
        <v>6415</v>
      </c>
      <c r="F2185" s="161" t="s">
        <v>2026</v>
      </c>
      <c r="G2185" s="161" t="s">
        <v>1338</v>
      </c>
      <c r="H2185" s="161" t="s">
        <v>1561</v>
      </c>
      <c r="I2185" s="15"/>
      <c r="J2185"/>
      <c r="K2185"/>
    </row>
    <row r="2186" spans="1:11" ht="15" customHeight="1" x14ac:dyDescent="0.35">
      <c r="A2186" s="160">
        <v>1004006</v>
      </c>
      <c r="B2186" s="161" t="s">
        <v>4471</v>
      </c>
      <c r="C2186" s="160">
        <v>160301</v>
      </c>
      <c r="D2186" s="161" t="s">
        <v>2198</v>
      </c>
      <c r="E2186" s="162" t="s">
        <v>6415</v>
      </c>
      <c r="F2186" s="161" t="s">
        <v>2026</v>
      </c>
      <c r="G2186" s="161" t="s">
        <v>1338</v>
      </c>
      <c r="H2186" s="161" t="s">
        <v>1561</v>
      </c>
      <c r="I2186" s="15"/>
      <c r="J2186"/>
      <c r="K2186"/>
    </row>
    <row r="2187" spans="1:11" ht="15" customHeight="1" x14ac:dyDescent="0.35">
      <c r="A2187" s="160">
        <v>1004663</v>
      </c>
      <c r="B2187" s="161" t="s">
        <v>4476</v>
      </c>
      <c r="C2187" s="160">
        <v>160301</v>
      </c>
      <c r="D2187" s="161" t="s">
        <v>2198</v>
      </c>
      <c r="E2187" s="162" t="s">
        <v>6415</v>
      </c>
      <c r="F2187" s="161" t="s">
        <v>2026</v>
      </c>
      <c r="G2187" s="161" t="s">
        <v>1338</v>
      </c>
      <c r="H2187" s="161" t="s">
        <v>1561</v>
      </c>
      <c r="I2187" s="15"/>
      <c r="J2187"/>
      <c r="K2187"/>
    </row>
    <row r="2188" spans="1:11" ht="15" customHeight="1" x14ac:dyDescent="0.35">
      <c r="A2188" s="160">
        <v>1004123</v>
      </c>
      <c r="B2188" s="161" t="s">
        <v>4472</v>
      </c>
      <c r="C2188" s="160">
        <v>160301</v>
      </c>
      <c r="D2188" s="161" t="s">
        <v>2198</v>
      </c>
      <c r="E2188" s="162" t="s">
        <v>6415</v>
      </c>
      <c r="F2188" s="161" t="s">
        <v>2026</v>
      </c>
      <c r="G2188" s="161" t="s">
        <v>1338</v>
      </c>
      <c r="H2188" s="161" t="s">
        <v>1561</v>
      </c>
      <c r="I2188" s="15"/>
      <c r="J2188"/>
      <c r="K2188"/>
    </row>
    <row r="2189" spans="1:11" ht="15" customHeight="1" x14ac:dyDescent="0.35">
      <c r="A2189" s="160">
        <v>1004165</v>
      </c>
      <c r="B2189" s="161" t="s">
        <v>4473</v>
      </c>
      <c r="C2189" s="160">
        <v>160301</v>
      </c>
      <c r="D2189" s="161" t="s">
        <v>2198</v>
      </c>
      <c r="E2189" s="162" t="s">
        <v>6415</v>
      </c>
      <c r="F2189" s="161" t="s">
        <v>2026</v>
      </c>
      <c r="G2189" s="161" t="s">
        <v>1338</v>
      </c>
      <c r="H2189" s="161" t="s">
        <v>1561</v>
      </c>
      <c r="I2189" s="15"/>
      <c r="J2189"/>
      <c r="K2189"/>
    </row>
    <row r="2190" spans="1:11" ht="15" customHeight="1" x14ac:dyDescent="0.35">
      <c r="A2190" s="160">
        <v>1004002</v>
      </c>
      <c r="B2190" s="161" t="s">
        <v>4470</v>
      </c>
      <c r="C2190" s="160">
        <v>160301</v>
      </c>
      <c r="D2190" s="161" t="s">
        <v>2198</v>
      </c>
      <c r="E2190" s="162" t="s">
        <v>6415</v>
      </c>
      <c r="F2190" s="161" t="s">
        <v>2026</v>
      </c>
      <c r="G2190" s="161" t="s">
        <v>1338</v>
      </c>
      <c r="H2190" s="161" t="s">
        <v>1561</v>
      </c>
      <c r="I2190" s="15"/>
      <c r="J2190"/>
      <c r="K2190"/>
    </row>
    <row r="2191" spans="1:11" ht="15" customHeight="1" x14ac:dyDescent="0.35">
      <c r="A2191" s="160">
        <v>1004191</v>
      </c>
      <c r="B2191" s="161" t="s">
        <v>1345</v>
      </c>
      <c r="C2191" s="160">
        <v>160301</v>
      </c>
      <c r="D2191" s="161" t="s">
        <v>2198</v>
      </c>
      <c r="E2191" s="162" t="s">
        <v>6415</v>
      </c>
      <c r="F2191" s="161" t="s">
        <v>2026</v>
      </c>
      <c r="G2191" s="161" t="s">
        <v>1338</v>
      </c>
      <c r="H2191" s="161" t="s">
        <v>1561</v>
      </c>
      <c r="I2191" s="15"/>
      <c r="J2191"/>
      <c r="K2191"/>
    </row>
    <row r="2192" spans="1:11" ht="15" customHeight="1" x14ac:dyDescent="0.35">
      <c r="A2192" s="160">
        <v>1009624</v>
      </c>
      <c r="B2192" s="161" t="s">
        <v>4481</v>
      </c>
      <c r="C2192" s="160">
        <v>160313</v>
      </c>
      <c r="D2192" s="161" t="s">
        <v>2212</v>
      </c>
      <c r="E2192" s="162" t="s">
        <v>6415</v>
      </c>
      <c r="F2192" s="161" t="s">
        <v>2026</v>
      </c>
      <c r="G2192" s="161" t="s">
        <v>1338</v>
      </c>
      <c r="H2192" s="161" t="s">
        <v>1561</v>
      </c>
      <c r="I2192" s="15"/>
      <c r="J2192"/>
      <c r="K2192"/>
    </row>
    <row r="2193" spans="1:11" ht="15" customHeight="1" x14ac:dyDescent="0.35">
      <c r="A2193" s="160">
        <v>1009204</v>
      </c>
      <c r="B2193" s="161" t="s">
        <v>4478</v>
      </c>
      <c r="C2193" s="160">
        <v>160313</v>
      </c>
      <c r="D2193" s="161" t="s">
        <v>2212</v>
      </c>
      <c r="E2193" s="162" t="s">
        <v>6415</v>
      </c>
      <c r="F2193" s="161" t="s">
        <v>2026</v>
      </c>
      <c r="G2193" s="161" t="s">
        <v>1338</v>
      </c>
      <c r="H2193" s="161" t="s">
        <v>1561</v>
      </c>
      <c r="I2193" s="15"/>
      <c r="J2193"/>
      <c r="K2193"/>
    </row>
    <row r="2194" spans="1:11" ht="15" customHeight="1" x14ac:dyDescent="0.35">
      <c r="A2194" s="160">
        <v>1009716</v>
      </c>
      <c r="B2194" s="161" t="s">
        <v>4482</v>
      </c>
      <c r="C2194" s="160">
        <v>160313</v>
      </c>
      <c r="D2194" s="161" t="s">
        <v>2212</v>
      </c>
      <c r="E2194" s="162" t="s">
        <v>6415</v>
      </c>
      <c r="F2194" s="161" t="s">
        <v>2026</v>
      </c>
      <c r="G2194" s="161" t="s">
        <v>1338</v>
      </c>
      <c r="H2194" s="161" t="s">
        <v>1561</v>
      </c>
      <c r="I2194" s="15"/>
      <c r="J2194"/>
      <c r="K2194"/>
    </row>
    <row r="2195" spans="1:11" ht="15" customHeight="1" x14ac:dyDescent="0.35">
      <c r="A2195" s="160">
        <v>1009042</v>
      </c>
      <c r="B2195" s="161" t="s">
        <v>1339</v>
      </c>
      <c r="C2195" s="160">
        <v>160313</v>
      </c>
      <c r="D2195" s="161" t="s">
        <v>2212</v>
      </c>
      <c r="E2195" s="162" t="s">
        <v>6415</v>
      </c>
      <c r="F2195" s="161" t="s">
        <v>2026</v>
      </c>
      <c r="G2195" s="161" t="s">
        <v>1338</v>
      </c>
      <c r="H2195" s="161" t="s">
        <v>1561</v>
      </c>
      <c r="I2195" s="15"/>
      <c r="J2195"/>
      <c r="K2195"/>
    </row>
    <row r="2196" spans="1:11" ht="15" customHeight="1" x14ac:dyDescent="0.35">
      <c r="A2196" s="160">
        <v>1009381</v>
      </c>
      <c r="B2196" s="161" t="s">
        <v>4480</v>
      </c>
      <c r="C2196" s="160">
        <v>160313</v>
      </c>
      <c r="D2196" s="161" t="s">
        <v>2212</v>
      </c>
      <c r="E2196" s="162" t="s">
        <v>6415</v>
      </c>
      <c r="F2196" s="161" t="s">
        <v>2026</v>
      </c>
      <c r="G2196" s="161" t="s">
        <v>1338</v>
      </c>
      <c r="H2196" s="161" t="s">
        <v>1561</v>
      </c>
      <c r="I2196" s="15"/>
      <c r="J2196"/>
      <c r="K2196"/>
    </row>
    <row r="2197" spans="1:11" ht="15" customHeight="1" x14ac:dyDescent="0.35">
      <c r="A2197" s="160">
        <v>1009869</v>
      </c>
      <c r="B2197" s="161" t="s">
        <v>4483</v>
      </c>
      <c r="C2197" s="160">
        <v>160313</v>
      </c>
      <c r="D2197" s="161" t="s">
        <v>2212</v>
      </c>
      <c r="E2197" s="162" t="s">
        <v>6415</v>
      </c>
      <c r="F2197" s="161" t="s">
        <v>2026</v>
      </c>
      <c r="G2197" s="161" t="s">
        <v>1338</v>
      </c>
      <c r="H2197" s="161" t="s">
        <v>1561</v>
      </c>
      <c r="I2197" s="15"/>
      <c r="J2197"/>
      <c r="K2197"/>
    </row>
    <row r="2198" spans="1:11" ht="15" customHeight="1" x14ac:dyDescent="0.35">
      <c r="A2198" s="160">
        <v>1009296</v>
      </c>
      <c r="B2198" s="161" t="s">
        <v>4479</v>
      </c>
      <c r="C2198" s="160">
        <v>160313</v>
      </c>
      <c r="D2198" s="161" t="s">
        <v>2212</v>
      </c>
      <c r="E2198" s="162" t="s">
        <v>6415</v>
      </c>
      <c r="F2198" s="161" t="s">
        <v>2026</v>
      </c>
      <c r="G2198" s="161" t="s">
        <v>1338</v>
      </c>
      <c r="H2198" s="161" t="s">
        <v>1561</v>
      </c>
      <c r="I2198" s="15"/>
      <c r="J2198"/>
      <c r="K2198"/>
    </row>
    <row r="2199" spans="1:11" ht="15" customHeight="1" x14ac:dyDescent="0.35">
      <c r="A2199" s="160">
        <v>1009863</v>
      </c>
      <c r="B2199" s="161" t="s">
        <v>1340</v>
      </c>
      <c r="C2199" s="160">
        <v>160313</v>
      </c>
      <c r="D2199" s="161" t="s">
        <v>2212</v>
      </c>
      <c r="E2199" s="162" t="s">
        <v>6415</v>
      </c>
      <c r="F2199" s="161" t="s">
        <v>2026</v>
      </c>
      <c r="G2199" s="161" t="s">
        <v>1338</v>
      </c>
      <c r="H2199" s="161" t="s">
        <v>1561</v>
      </c>
      <c r="I2199" s="15"/>
      <c r="J2199"/>
      <c r="K2199"/>
    </row>
    <row r="2200" spans="1:11" ht="15" customHeight="1" x14ac:dyDescent="0.35">
      <c r="A2200" s="160">
        <v>1009606</v>
      </c>
      <c r="B2200" s="161" t="s">
        <v>4486</v>
      </c>
      <c r="C2200" s="160">
        <v>160325</v>
      </c>
      <c r="D2200" s="161" t="s">
        <v>2214</v>
      </c>
      <c r="E2200" s="162" t="s">
        <v>6415</v>
      </c>
      <c r="F2200" s="161" t="s">
        <v>2026</v>
      </c>
      <c r="G2200" s="161" t="s">
        <v>1338</v>
      </c>
      <c r="H2200" s="161" t="s">
        <v>1561</v>
      </c>
      <c r="I2200" s="15"/>
      <c r="J2200"/>
      <c r="K2200"/>
    </row>
    <row r="2201" spans="1:11" ht="15" customHeight="1" x14ac:dyDescent="0.35">
      <c r="A2201" s="160">
        <v>1009717</v>
      </c>
      <c r="B2201" s="161" t="s">
        <v>4487</v>
      </c>
      <c r="C2201" s="160">
        <v>160325</v>
      </c>
      <c r="D2201" s="161" t="s">
        <v>2214</v>
      </c>
      <c r="E2201" s="162" t="s">
        <v>6415</v>
      </c>
      <c r="F2201" s="161" t="s">
        <v>2026</v>
      </c>
      <c r="G2201" s="161" t="s">
        <v>1338</v>
      </c>
      <c r="H2201" s="161" t="s">
        <v>1561</v>
      </c>
      <c r="I2201" s="15"/>
      <c r="J2201"/>
      <c r="K2201"/>
    </row>
    <row r="2202" spans="1:11" ht="15" customHeight="1" x14ac:dyDescent="0.35">
      <c r="A2202" s="160">
        <v>1009021</v>
      </c>
      <c r="B2202" s="161" t="s">
        <v>4484</v>
      </c>
      <c r="C2202" s="160">
        <v>160325</v>
      </c>
      <c r="D2202" s="161" t="s">
        <v>2214</v>
      </c>
      <c r="E2202" s="162" t="s">
        <v>6415</v>
      </c>
      <c r="F2202" s="161" t="s">
        <v>2026</v>
      </c>
      <c r="G2202" s="161" t="s">
        <v>1338</v>
      </c>
      <c r="H2202" s="161" t="s">
        <v>1561</v>
      </c>
      <c r="I2202" s="15"/>
      <c r="J2202"/>
      <c r="K2202"/>
    </row>
    <row r="2203" spans="1:11" ht="15" customHeight="1" x14ac:dyDescent="0.35">
      <c r="A2203" s="160">
        <v>1009736</v>
      </c>
      <c r="B2203" s="161" t="s">
        <v>4488</v>
      </c>
      <c r="C2203" s="160">
        <v>160325</v>
      </c>
      <c r="D2203" s="161" t="s">
        <v>2214</v>
      </c>
      <c r="E2203" s="162" t="s">
        <v>6415</v>
      </c>
      <c r="F2203" s="161" t="s">
        <v>2026</v>
      </c>
      <c r="G2203" s="161" t="s">
        <v>1338</v>
      </c>
      <c r="H2203" s="161" t="s">
        <v>1561</v>
      </c>
      <c r="I2203" s="15"/>
      <c r="J2203"/>
      <c r="K2203"/>
    </row>
    <row r="2204" spans="1:11" ht="15" customHeight="1" x14ac:dyDescent="0.35">
      <c r="A2204" s="160">
        <v>1009684</v>
      </c>
      <c r="B2204" s="161" t="s">
        <v>1346</v>
      </c>
      <c r="C2204" s="160">
        <v>160325</v>
      </c>
      <c r="D2204" s="161" t="s">
        <v>2214</v>
      </c>
      <c r="E2204" s="162" t="s">
        <v>6415</v>
      </c>
      <c r="F2204" s="161" t="s">
        <v>2026</v>
      </c>
      <c r="G2204" s="161" t="s">
        <v>1338</v>
      </c>
      <c r="H2204" s="161" t="s">
        <v>1561</v>
      </c>
      <c r="I2204" s="15"/>
      <c r="J2204"/>
      <c r="K2204"/>
    </row>
    <row r="2205" spans="1:11" ht="15" customHeight="1" x14ac:dyDescent="0.35">
      <c r="A2205" s="160">
        <v>1009215</v>
      </c>
      <c r="B2205" s="161" t="s">
        <v>4485</v>
      </c>
      <c r="C2205" s="160">
        <v>160325</v>
      </c>
      <c r="D2205" s="161" t="s">
        <v>2214</v>
      </c>
      <c r="E2205" s="162" t="s">
        <v>6415</v>
      </c>
      <c r="F2205" s="161" t="s">
        <v>2026</v>
      </c>
      <c r="G2205" s="161" t="s">
        <v>1338</v>
      </c>
      <c r="H2205" s="161" t="s">
        <v>1561</v>
      </c>
      <c r="I2205" s="15"/>
      <c r="J2205"/>
      <c r="K2205"/>
    </row>
    <row r="2206" spans="1:11" ht="15" customHeight="1" x14ac:dyDescent="0.35">
      <c r="A2206" s="160">
        <v>1009938</v>
      </c>
      <c r="B2206" s="161" t="s">
        <v>4489</v>
      </c>
      <c r="C2206" s="160">
        <v>160325</v>
      </c>
      <c r="D2206" s="161" t="s">
        <v>2214</v>
      </c>
      <c r="E2206" s="162" t="s">
        <v>6415</v>
      </c>
      <c r="F2206" s="161" t="s">
        <v>2026</v>
      </c>
      <c r="G2206" s="161" t="s">
        <v>1338</v>
      </c>
      <c r="H2206" s="161" t="s">
        <v>1561</v>
      </c>
      <c r="I2206" s="15"/>
      <c r="J2206"/>
      <c r="K2206"/>
    </row>
    <row r="2207" spans="1:11" ht="15" customHeight="1" x14ac:dyDescent="0.35">
      <c r="A2207" s="160">
        <v>1009100</v>
      </c>
      <c r="B2207" s="161" t="s">
        <v>4490</v>
      </c>
      <c r="C2207" s="160">
        <v>160337</v>
      </c>
      <c r="D2207" s="161" t="s">
        <v>2217</v>
      </c>
      <c r="E2207" s="162" t="s">
        <v>6415</v>
      </c>
      <c r="F2207" s="161" t="s">
        <v>2026</v>
      </c>
      <c r="G2207" s="161" t="s">
        <v>1338</v>
      </c>
      <c r="H2207" s="161" t="s">
        <v>1561</v>
      </c>
      <c r="I2207" s="15"/>
      <c r="J2207"/>
      <c r="K2207"/>
    </row>
    <row r="2208" spans="1:11" ht="15" customHeight="1" x14ac:dyDescent="0.35">
      <c r="A2208" s="160">
        <v>1009364</v>
      </c>
      <c r="B2208" s="161" t="s">
        <v>4492</v>
      </c>
      <c r="C2208" s="160">
        <v>160337</v>
      </c>
      <c r="D2208" s="161" t="s">
        <v>2217</v>
      </c>
      <c r="E2208" s="162" t="s">
        <v>6415</v>
      </c>
      <c r="F2208" s="161" t="s">
        <v>2026</v>
      </c>
      <c r="G2208" s="161" t="s">
        <v>1338</v>
      </c>
      <c r="H2208" s="161" t="s">
        <v>1561</v>
      </c>
      <c r="I2208" s="15"/>
      <c r="J2208"/>
      <c r="K2208"/>
    </row>
    <row r="2209" spans="1:11" ht="15" customHeight="1" x14ac:dyDescent="0.35">
      <c r="A2209" s="160">
        <v>1009471</v>
      </c>
      <c r="B2209" s="161" t="s">
        <v>4493</v>
      </c>
      <c r="C2209" s="160">
        <v>160337</v>
      </c>
      <c r="D2209" s="161" t="s">
        <v>2217</v>
      </c>
      <c r="E2209" s="162" t="s">
        <v>6415</v>
      </c>
      <c r="F2209" s="161" t="s">
        <v>2026</v>
      </c>
      <c r="G2209" s="161" t="s">
        <v>1338</v>
      </c>
      <c r="H2209" s="161" t="s">
        <v>1561</v>
      </c>
      <c r="I2209" s="15"/>
      <c r="J2209"/>
      <c r="K2209"/>
    </row>
    <row r="2210" spans="1:11" ht="15" customHeight="1" x14ac:dyDescent="0.35">
      <c r="A2210" s="160">
        <v>1009535</v>
      </c>
      <c r="B2210" s="161" t="s">
        <v>4494</v>
      </c>
      <c r="C2210" s="160">
        <v>160337</v>
      </c>
      <c r="D2210" s="161" t="s">
        <v>2217</v>
      </c>
      <c r="E2210" s="162" t="s">
        <v>6415</v>
      </c>
      <c r="F2210" s="161" t="s">
        <v>2026</v>
      </c>
      <c r="G2210" s="161" t="s">
        <v>1338</v>
      </c>
      <c r="H2210" s="161" t="s">
        <v>1561</v>
      </c>
      <c r="I2210" s="15"/>
      <c r="J2210"/>
      <c r="K2210"/>
    </row>
    <row r="2211" spans="1:11" ht="15" customHeight="1" x14ac:dyDescent="0.35">
      <c r="A2211" s="160">
        <v>1009241</v>
      </c>
      <c r="B2211" s="161" t="s">
        <v>4491</v>
      </c>
      <c r="C2211" s="160">
        <v>160337</v>
      </c>
      <c r="D2211" s="161" t="s">
        <v>2217</v>
      </c>
      <c r="E2211" s="162" t="s">
        <v>6415</v>
      </c>
      <c r="F2211" s="161" t="s">
        <v>2026</v>
      </c>
      <c r="G2211" s="161" t="s">
        <v>1338</v>
      </c>
      <c r="H2211" s="161" t="s">
        <v>1561</v>
      </c>
      <c r="I2211" s="15"/>
      <c r="J2211"/>
      <c r="K2211"/>
    </row>
    <row r="2212" spans="1:11" ht="15" customHeight="1" x14ac:dyDescent="0.35">
      <c r="A2212" s="160">
        <v>1009116</v>
      </c>
      <c r="B2212" s="161" t="s">
        <v>1361</v>
      </c>
      <c r="C2212" s="160">
        <v>160337</v>
      </c>
      <c r="D2212" s="161" t="s">
        <v>2217</v>
      </c>
      <c r="E2212" s="162" t="s">
        <v>6415</v>
      </c>
      <c r="F2212" s="161" t="s">
        <v>2026</v>
      </c>
      <c r="G2212" s="161" t="s">
        <v>1338</v>
      </c>
      <c r="H2212" s="161" t="s">
        <v>1561</v>
      </c>
      <c r="I2212" s="15"/>
      <c r="J2212"/>
      <c r="K2212"/>
    </row>
    <row r="2213" spans="1:11" ht="15" customHeight="1" x14ac:dyDescent="0.35">
      <c r="A2213" s="160">
        <v>1009299</v>
      </c>
      <c r="B2213" s="161" t="s">
        <v>4497</v>
      </c>
      <c r="C2213" s="160">
        <v>160349</v>
      </c>
      <c r="D2213" s="161" t="s">
        <v>1377</v>
      </c>
      <c r="E2213" s="162" t="s">
        <v>6415</v>
      </c>
      <c r="F2213" s="161" t="s">
        <v>2026</v>
      </c>
      <c r="G2213" s="161" t="s">
        <v>1338</v>
      </c>
      <c r="H2213" s="161" t="s">
        <v>1561</v>
      </c>
      <c r="I2213" s="15"/>
      <c r="J2213"/>
      <c r="K2213"/>
    </row>
    <row r="2214" spans="1:11" ht="15" customHeight="1" x14ac:dyDescent="0.35">
      <c r="A2214" s="160">
        <v>1009649</v>
      </c>
      <c r="B2214" s="161" t="s">
        <v>4503</v>
      </c>
      <c r="C2214" s="160">
        <v>160349</v>
      </c>
      <c r="D2214" s="161" t="s">
        <v>1377</v>
      </c>
      <c r="E2214" s="162" t="s">
        <v>6415</v>
      </c>
      <c r="F2214" s="161" t="s">
        <v>2026</v>
      </c>
      <c r="G2214" s="161" t="s">
        <v>1338</v>
      </c>
      <c r="H2214" s="161" t="s">
        <v>1561</v>
      </c>
      <c r="I2214" s="15"/>
      <c r="J2214"/>
      <c r="K2214"/>
    </row>
    <row r="2215" spans="1:11" ht="15" customHeight="1" x14ac:dyDescent="0.35">
      <c r="A2215" s="160">
        <v>1009155</v>
      </c>
      <c r="B2215" s="161" t="s">
        <v>4495</v>
      </c>
      <c r="C2215" s="160">
        <v>160349</v>
      </c>
      <c r="D2215" s="161" t="s">
        <v>1377</v>
      </c>
      <c r="E2215" s="162" t="s">
        <v>6415</v>
      </c>
      <c r="F2215" s="161" t="s">
        <v>2026</v>
      </c>
      <c r="G2215" s="161" t="s">
        <v>1338</v>
      </c>
      <c r="H2215" s="161" t="s">
        <v>1561</v>
      </c>
      <c r="I2215" s="15"/>
      <c r="J2215"/>
      <c r="K2215"/>
    </row>
    <row r="2216" spans="1:11" ht="15" customHeight="1" x14ac:dyDescent="0.35">
      <c r="A2216" s="160">
        <v>1009831</v>
      </c>
      <c r="B2216" s="161" t="s">
        <v>4506</v>
      </c>
      <c r="C2216" s="160">
        <v>160349</v>
      </c>
      <c r="D2216" s="161" t="s">
        <v>1377</v>
      </c>
      <c r="E2216" s="162" t="s">
        <v>6415</v>
      </c>
      <c r="F2216" s="161" t="s">
        <v>2026</v>
      </c>
      <c r="G2216" s="161" t="s">
        <v>1338</v>
      </c>
      <c r="H2216" s="161" t="s">
        <v>1561</v>
      </c>
      <c r="I2216" s="15"/>
      <c r="J2216"/>
      <c r="K2216"/>
    </row>
    <row r="2217" spans="1:11" ht="15" customHeight="1" x14ac:dyDescent="0.35">
      <c r="A2217" s="160">
        <v>1009681</v>
      </c>
      <c r="B2217" s="161" t="s">
        <v>4505</v>
      </c>
      <c r="C2217" s="160">
        <v>160349</v>
      </c>
      <c r="D2217" s="161" t="s">
        <v>1377</v>
      </c>
      <c r="E2217" s="162" t="s">
        <v>6415</v>
      </c>
      <c r="F2217" s="161" t="s">
        <v>2026</v>
      </c>
      <c r="G2217" s="161" t="s">
        <v>1338</v>
      </c>
      <c r="H2217" s="161" t="s">
        <v>1561</v>
      </c>
      <c r="I2217" s="15"/>
      <c r="J2217"/>
      <c r="K2217"/>
    </row>
    <row r="2218" spans="1:11" ht="15" customHeight="1" x14ac:dyDescent="0.35">
      <c r="A2218" s="160">
        <v>1009444</v>
      </c>
      <c r="B2218" s="161" t="s">
        <v>4501</v>
      </c>
      <c r="C2218" s="160">
        <v>160349</v>
      </c>
      <c r="D2218" s="161" t="s">
        <v>1377</v>
      </c>
      <c r="E2218" s="162" t="s">
        <v>6415</v>
      </c>
      <c r="F2218" s="161" t="s">
        <v>2026</v>
      </c>
      <c r="G2218" s="161" t="s">
        <v>1338</v>
      </c>
      <c r="H2218" s="161" t="s">
        <v>1561</v>
      </c>
      <c r="I2218" s="15"/>
      <c r="J2218"/>
      <c r="K2218"/>
    </row>
    <row r="2219" spans="1:11" ht="15" customHeight="1" x14ac:dyDescent="0.35">
      <c r="A2219" s="160">
        <v>1009643</v>
      </c>
      <c r="B2219" s="161" t="s">
        <v>4502</v>
      </c>
      <c r="C2219" s="160">
        <v>160349</v>
      </c>
      <c r="D2219" s="161" t="s">
        <v>1377</v>
      </c>
      <c r="E2219" s="162" t="s">
        <v>6415</v>
      </c>
      <c r="F2219" s="161" t="s">
        <v>2026</v>
      </c>
      <c r="G2219" s="161" t="s">
        <v>1338</v>
      </c>
      <c r="H2219" s="161" t="s">
        <v>1561</v>
      </c>
      <c r="I2219" s="15"/>
      <c r="J2219"/>
      <c r="K2219"/>
    </row>
    <row r="2220" spans="1:11" ht="15" customHeight="1" x14ac:dyDescent="0.35">
      <c r="A2220" s="160">
        <v>1009211</v>
      </c>
      <c r="B2220" s="161" t="s">
        <v>4496</v>
      </c>
      <c r="C2220" s="160">
        <v>160349</v>
      </c>
      <c r="D2220" s="161" t="s">
        <v>1377</v>
      </c>
      <c r="E2220" s="162" t="s">
        <v>6415</v>
      </c>
      <c r="F2220" s="161" t="s">
        <v>2026</v>
      </c>
      <c r="G2220" s="161" t="s">
        <v>1338</v>
      </c>
      <c r="H2220" s="161" t="s">
        <v>1561</v>
      </c>
      <c r="I2220" s="15"/>
      <c r="J2220"/>
      <c r="K2220"/>
    </row>
    <row r="2221" spans="1:11" ht="15" customHeight="1" x14ac:dyDescent="0.35">
      <c r="A2221" s="160">
        <v>1009353</v>
      </c>
      <c r="B2221" s="161" t="s">
        <v>4498</v>
      </c>
      <c r="C2221" s="160">
        <v>160349</v>
      </c>
      <c r="D2221" s="161" t="s">
        <v>1377</v>
      </c>
      <c r="E2221" s="162" t="s">
        <v>6415</v>
      </c>
      <c r="F2221" s="161" t="s">
        <v>2026</v>
      </c>
      <c r="G2221" s="161" t="s">
        <v>1338</v>
      </c>
      <c r="H2221" s="161" t="s">
        <v>1561</v>
      </c>
      <c r="I2221" s="15"/>
      <c r="J2221"/>
      <c r="K2221"/>
    </row>
    <row r="2222" spans="1:11" ht="15" customHeight="1" x14ac:dyDescent="0.35">
      <c r="A2222" s="160">
        <v>1009439</v>
      </c>
      <c r="B2222" s="161" t="s">
        <v>4500</v>
      </c>
      <c r="C2222" s="160">
        <v>160349</v>
      </c>
      <c r="D2222" s="161" t="s">
        <v>1377</v>
      </c>
      <c r="E2222" s="162" t="s">
        <v>6415</v>
      </c>
      <c r="F2222" s="161" t="s">
        <v>2026</v>
      </c>
      <c r="G2222" s="161" t="s">
        <v>1338</v>
      </c>
      <c r="H2222" s="161" t="s">
        <v>1561</v>
      </c>
      <c r="I2222" s="15"/>
      <c r="J2222"/>
      <c r="K2222"/>
    </row>
    <row r="2223" spans="1:11" ht="15" customHeight="1" x14ac:dyDescent="0.35">
      <c r="A2223" s="160">
        <v>1009377</v>
      </c>
      <c r="B2223" s="161" t="s">
        <v>4499</v>
      </c>
      <c r="C2223" s="160">
        <v>160349</v>
      </c>
      <c r="D2223" s="161" t="s">
        <v>1377</v>
      </c>
      <c r="E2223" s="162" t="s">
        <v>6415</v>
      </c>
      <c r="F2223" s="161" t="s">
        <v>2026</v>
      </c>
      <c r="G2223" s="161" t="s">
        <v>1338</v>
      </c>
      <c r="H2223" s="161" t="s">
        <v>1561</v>
      </c>
      <c r="I2223" s="15"/>
      <c r="J2223"/>
      <c r="K2223"/>
    </row>
    <row r="2224" spans="1:11" ht="15" customHeight="1" x14ac:dyDescent="0.35">
      <c r="A2224" s="160">
        <v>1009664</v>
      </c>
      <c r="B2224" s="161" t="s">
        <v>4504</v>
      </c>
      <c r="C2224" s="160">
        <v>160349</v>
      </c>
      <c r="D2224" s="161" t="s">
        <v>1377</v>
      </c>
      <c r="E2224" s="162" t="s">
        <v>6415</v>
      </c>
      <c r="F2224" s="161" t="s">
        <v>2026</v>
      </c>
      <c r="G2224" s="161" t="s">
        <v>1338</v>
      </c>
      <c r="H2224" s="161" t="s">
        <v>1561</v>
      </c>
      <c r="I2224" s="15"/>
      <c r="J2224"/>
      <c r="K2224"/>
    </row>
    <row r="2225" spans="1:11" ht="15" customHeight="1" x14ac:dyDescent="0.35">
      <c r="A2225" s="160">
        <v>1009324</v>
      </c>
      <c r="B2225" s="161" t="s">
        <v>2850</v>
      </c>
      <c r="C2225" s="160">
        <v>160349</v>
      </c>
      <c r="D2225" s="161" t="s">
        <v>1377</v>
      </c>
      <c r="E2225" s="162" t="s">
        <v>6415</v>
      </c>
      <c r="F2225" s="161" t="s">
        <v>2026</v>
      </c>
      <c r="G2225" s="161" t="s">
        <v>1338</v>
      </c>
      <c r="H2225" s="161" t="s">
        <v>1561</v>
      </c>
      <c r="I2225" s="15"/>
      <c r="J2225"/>
      <c r="K2225"/>
    </row>
    <row r="2226" spans="1:11" ht="15" customHeight="1" x14ac:dyDescent="0.35">
      <c r="A2226" s="160">
        <v>1009142</v>
      </c>
      <c r="B2226" s="161" t="s">
        <v>1378</v>
      </c>
      <c r="C2226" s="160">
        <v>160349</v>
      </c>
      <c r="D2226" s="161" t="s">
        <v>1377</v>
      </c>
      <c r="E2226" s="162" t="s">
        <v>6415</v>
      </c>
      <c r="F2226" s="161" t="s">
        <v>2026</v>
      </c>
      <c r="G2226" s="161" t="s">
        <v>1338</v>
      </c>
      <c r="H2226" s="161" t="s">
        <v>1561</v>
      </c>
      <c r="I2226" s="15"/>
      <c r="J2226"/>
      <c r="K2226"/>
    </row>
    <row r="2227" spans="1:11" ht="15" customHeight="1" x14ac:dyDescent="0.35">
      <c r="A2227" s="160">
        <v>1010983</v>
      </c>
      <c r="B2227" s="161" t="s">
        <v>4508</v>
      </c>
      <c r="C2227" s="160">
        <v>160362</v>
      </c>
      <c r="D2227" s="161" t="s">
        <v>2223</v>
      </c>
      <c r="E2227" s="162" t="s">
        <v>6415</v>
      </c>
      <c r="F2227" s="161" t="s">
        <v>2026</v>
      </c>
      <c r="G2227" s="161" t="s">
        <v>1338</v>
      </c>
      <c r="H2227" s="161" t="s">
        <v>1561</v>
      </c>
      <c r="I2227" s="15"/>
      <c r="J2227"/>
      <c r="K2227"/>
    </row>
    <row r="2228" spans="1:11" ht="15" customHeight="1" x14ac:dyDescent="0.35">
      <c r="A2228" s="160">
        <v>1010474</v>
      </c>
      <c r="B2228" s="161" t="s">
        <v>4507</v>
      </c>
      <c r="C2228" s="160">
        <v>160362</v>
      </c>
      <c r="D2228" s="161" t="s">
        <v>2223</v>
      </c>
      <c r="E2228" s="162" t="s">
        <v>6415</v>
      </c>
      <c r="F2228" s="161" t="s">
        <v>2026</v>
      </c>
      <c r="G2228" s="161" t="s">
        <v>1338</v>
      </c>
      <c r="H2228" s="161" t="s">
        <v>1561</v>
      </c>
      <c r="I2228" s="15"/>
      <c r="J2228"/>
      <c r="K2228"/>
    </row>
    <row r="2229" spans="1:11" ht="15" customHeight="1" x14ac:dyDescent="0.35">
      <c r="A2229" s="160">
        <v>1010070</v>
      </c>
      <c r="B2229" s="161" t="s">
        <v>1354</v>
      </c>
      <c r="C2229" s="160">
        <v>160362</v>
      </c>
      <c r="D2229" s="161" t="s">
        <v>2223</v>
      </c>
      <c r="E2229" s="162" t="s">
        <v>6415</v>
      </c>
      <c r="F2229" s="161" t="s">
        <v>2026</v>
      </c>
      <c r="G2229" s="161" t="s">
        <v>1338</v>
      </c>
      <c r="H2229" s="161" t="s">
        <v>1561</v>
      </c>
      <c r="I2229" s="15"/>
      <c r="J2229"/>
      <c r="K2229"/>
    </row>
    <row r="2230" spans="1:11" ht="15" customHeight="1" x14ac:dyDescent="0.35">
      <c r="A2230" s="160">
        <v>1010147</v>
      </c>
      <c r="B2230" s="161" t="s">
        <v>1355</v>
      </c>
      <c r="C2230" s="160">
        <v>160362</v>
      </c>
      <c r="D2230" s="161" t="s">
        <v>2223</v>
      </c>
      <c r="E2230" s="162" t="s">
        <v>6415</v>
      </c>
      <c r="F2230" s="161" t="s">
        <v>2026</v>
      </c>
      <c r="G2230" s="161" t="s">
        <v>1338</v>
      </c>
      <c r="H2230" s="161" t="s">
        <v>1561</v>
      </c>
      <c r="I2230" s="15"/>
      <c r="J2230"/>
      <c r="K2230"/>
    </row>
    <row r="2231" spans="1:11" ht="15" customHeight="1" x14ac:dyDescent="0.35">
      <c r="A2231" s="160">
        <v>1015002</v>
      </c>
      <c r="B2231" s="161" t="s">
        <v>4509</v>
      </c>
      <c r="C2231" s="160">
        <v>160374</v>
      </c>
      <c r="D2231" s="161" t="s">
        <v>2233</v>
      </c>
      <c r="E2231" s="162" t="s">
        <v>6415</v>
      </c>
      <c r="F2231" s="161" t="s">
        <v>2026</v>
      </c>
      <c r="G2231" s="161" t="s">
        <v>1338</v>
      </c>
      <c r="H2231" s="161" t="s">
        <v>1561</v>
      </c>
      <c r="I2231" s="15"/>
      <c r="J2231"/>
      <c r="K2231"/>
    </row>
    <row r="2232" spans="1:11" ht="15" customHeight="1" x14ac:dyDescent="0.35">
      <c r="A2232" s="160">
        <v>1015607</v>
      </c>
      <c r="B2232" s="161" t="s">
        <v>4513</v>
      </c>
      <c r="C2232" s="160">
        <v>160374</v>
      </c>
      <c r="D2232" s="161" t="s">
        <v>2233</v>
      </c>
      <c r="E2232" s="162" t="s">
        <v>6415</v>
      </c>
      <c r="F2232" s="161" t="s">
        <v>2026</v>
      </c>
      <c r="G2232" s="161" t="s">
        <v>1338</v>
      </c>
      <c r="H2232" s="161" t="s">
        <v>1561</v>
      </c>
      <c r="I2232" s="15"/>
      <c r="J2232"/>
      <c r="K2232"/>
    </row>
    <row r="2233" spans="1:11" ht="15" customHeight="1" x14ac:dyDescent="0.35">
      <c r="A2233" s="160">
        <v>1015906</v>
      </c>
      <c r="B2233" s="161" t="s">
        <v>4516</v>
      </c>
      <c r="C2233" s="160">
        <v>160374</v>
      </c>
      <c r="D2233" s="161" t="s">
        <v>2233</v>
      </c>
      <c r="E2233" s="162" t="s">
        <v>6415</v>
      </c>
      <c r="F2233" s="161" t="s">
        <v>2026</v>
      </c>
      <c r="G2233" s="161" t="s">
        <v>1338</v>
      </c>
      <c r="H2233" s="161" t="s">
        <v>1561</v>
      </c>
      <c r="I2233" s="15"/>
      <c r="J2233"/>
      <c r="K2233"/>
    </row>
    <row r="2234" spans="1:11" ht="15" customHeight="1" x14ac:dyDescent="0.35">
      <c r="A2234" s="160">
        <v>1015320</v>
      </c>
      <c r="B2234" s="161" t="s">
        <v>4512</v>
      </c>
      <c r="C2234" s="160">
        <v>160374</v>
      </c>
      <c r="D2234" s="161" t="s">
        <v>2233</v>
      </c>
      <c r="E2234" s="162" t="s">
        <v>6415</v>
      </c>
      <c r="F2234" s="161" t="s">
        <v>2026</v>
      </c>
      <c r="G2234" s="161" t="s">
        <v>1338</v>
      </c>
      <c r="H2234" s="161" t="s">
        <v>1561</v>
      </c>
      <c r="I2234" s="15"/>
      <c r="J2234"/>
      <c r="K2234"/>
    </row>
    <row r="2235" spans="1:11" ht="15" customHeight="1" x14ac:dyDescent="0.35">
      <c r="A2235" s="160">
        <v>1015998</v>
      </c>
      <c r="B2235" s="161" t="s">
        <v>4518</v>
      </c>
      <c r="C2235" s="160">
        <v>160374</v>
      </c>
      <c r="D2235" s="161" t="s">
        <v>2233</v>
      </c>
      <c r="E2235" s="162" t="s">
        <v>6415</v>
      </c>
      <c r="F2235" s="161" t="s">
        <v>2026</v>
      </c>
      <c r="G2235" s="161" t="s">
        <v>1338</v>
      </c>
      <c r="H2235" s="161" t="s">
        <v>1561</v>
      </c>
      <c r="I2235" s="15"/>
      <c r="J2235"/>
      <c r="K2235"/>
    </row>
    <row r="2236" spans="1:11" ht="15" customHeight="1" x14ac:dyDescent="0.35">
      <c r="A2236" s="160">
        <v>1015909</v>
      </c>
      <c r="B2236" s="161" t="s">
        <v>4517</v>
      </c>
      <c r="C2236" s="160">
        <v>160374</v>
      </c>
      <c r="D2236" s="161" t="s">
        <v>2233</v>
      </c>
      <c r="E2236" s="162" t="s">
        <v>6415</v>
      </c>
      <c r="F2236" s="161" t="s">
        <v>2026</v>
      </c>
      <c r="G2236" s="161" t="s">
        <v>1338</v>
      </c>
      <c r="H2236" s="161" t="s">
        <v>1561</v>
      </c>
      <c r="I2236" s="15"/>
      <c r="J2236"/>
      <c r="K2236"/>
    </row>
    <row r="2237" spans="1:11" ht="15" customHeight="1" x14ac:dyDescent="0.35">
      <c r="A2237" s="160">
        <v>1015736</v>
      </c>
      <c r="B2237" s="161" t="s">
        <v>4515</v>
      </c>
      <c r="C2237" s="160">
        <v>160374</v>
      </c>
      <c r="D2237" s="161" t="s">
        <v>2233</v>
      </c>
      <c r="E2237" s="162" t="s">
        <v>6415</v>
      </c>
      <c r="F2237" s="161" t="s">
        <v>2026</v>
      </c>
      <c r="G2237" s="161" t="s">
        <v>1338</v>
      </c>
      <c r="H2237" s="161" t="s">
        <v>1561</v>
      </c>
      <c r="I2237" s="15"/>
      <c r="J2237"/>
      <c r="K2237"/>
    </row>
    <row r="2238" spans="1:11" ht="15" customHeight="1" x14ac:dyDescent="0.35">
      <c r="A2238" s="160">
        <v>1015004</v>
      </c>
      <c r="B2238" s="161" t="s">
        <v>4510</v>
      </c>
      <c r="C2238" s="160">
        <v>160374</v>
      </c>
      <c r="D2238" s="161" t="s">
        <v>2233</v>
      </c>
      <c r="E2238" s="162" t="s">
        <v>6415</v>
      </c>
      <c r="F2238" s="161" t="s">
        <v>2026</v>
      </c>
      <c r="G2238" s="161" t="s">
        <v>1338</v>
      </c>
      <c r="H2238" s="161" t="s">
        <v>1561</v>
      </c>
      <c r="I2238" s="15"/>
      <c r="J2238"/>
      <c r="K2238"/>
    </row>
    <row r="2239" spans="1:11" ht="15" customHeight="1" x14ac:dyDescent="0.35">
      <c r="A2239" s="160">
        <v>1015165</v>
      </c>
      <c r="B2239" s="161" t="s">
        <v>4511</v>
      </c>
      <c r="C2239" s="160">
        <v>160374</v>
      </c>
      <c r="D2239" s="161" t="s">
        <v>2233</v>
      </c>
      <c r="E2239" s="162" t="s">
        <v>6415</v>
      </c>
      <c r="F2239" s="161" t="s">
        <v>2026</v>
      </c>
      <c r="G2239" s="161" t="s">
        <v>1338</v>
      </c>
      <c r="H2239" s="161" t="s">
        <v>1561</v>
      </c>
      <c r="I2239" s="15"/>
      <c r="J2239"/>
      <c r="K2239"/>
    </row>
    <row r="2240" spans="1:11" ht="15" customHeight="1" x14ac:dyDescent="0.35">
      <c r="A2240" s="160">
        <v>1015636</v>
      </c>
      <c r="B2240" s="161" t="s">
        <v>4514</v>
      </c>
      <c r="C2240" s="160">
        <v>160374</v>
      </c>
      <c r="D2240" s="161" t="s">
        <v>2233</v>
      </c>
      <c r="E2240" s="162" t="s">
        <v>6415</v>
      </c>
      <c r="F2240" s="161" t="s">
        <v>2026</v>
      </c>
      <c r="G2240" s="161" t="s">
        <v>1338</v>
      </c>
      <c r="H2240" s="161" t="s">
        <v>1561</v>
      </c>
      <c r="I2240" s="15"/>
      <c r="J2240"/>
      <c r="K2240"/>
    </row>
    <row r="2241" spans="1:11" ht="15" customHeight="1" x14ac:dyDescent="0.35">
      <c r="A2241" s="160">
        <v>1015089</v>
      </c>
      <c r="B2241" s="161" t="s">
        <v>1360</v>
      </c>
      <c r="C2241" s="160">
        <v>160374</v>
      </c>
      <c r="D2241" s="161" t="s">
        <v>2233</v>
      </c>
      <c r="E2241" s="162" t="s">
        <v>6415</v>
      </c>
      <c r="F2241" s="161" t="s">
        <v>2026</v>
      </c>
      <c r="G2241" s="161" t="s">
        <v>1338</v>
      </c>
      <c r="H2241" s="161" t="s">
        <v>1561</v>
      </c>
      <c r="I2241" s="15"/>
      <c r="J2241"/>
      <c r="K2241"/>
    </row>
    <row r="2242" spans="1:11" ht="15" customHeight="1" x14ac:dyDescent="0.35">
      <c r="A2242" s="160">
        <v>1811017</v>
      </c>
      <c r="B2242" s="161" t="s">
        <v>4519</v>
      </c>
      <c r="C2242" s="160">
        <v>160416</v>
      </c>
      <c r="D2242" s="161" t="s">
        <v>2245</v>
      </c>
      <c r="E2242" s="162" t="s">
        <v>6415</v>
      </c>
      <c r="F2242" s="161" t="s">
        <v>2026</v>
      </c>
      <c r="G2242" s="161" t="s">
        <v>1381</v>
      </c>
      <c r="H2242" s="161" t="s">
        <v>1561</v>
      </c>
      <c r="I2242" s="15"/>
      <c r="J2242"/>
      <c r="K2242"/>
    </row>
    <row r="2243" spans="1:11" ht="15" customHeight="1" x14ac:dyDescent="0.35">
      <c r="A2243" s="160">
        <v>1811500</v>
      </c>
      <c r="B2243" s="161" t="s">
        <v>1398</v>
      </c>
      <c r="C2243" s="160">
        <v>160416</v>
      </c>
      <c r="D2243" s="161" t="s">
        <v>2245</v>
      </c>
      <c r="E2243" s="162" t="s">
        <v>6415</v>
      </c>
      <c r="F2243" s="161" t="s">
        <v>2026</v>
      </c>
      <c r="G2243" s="161" t="s">
        <v>1381</v>
      </c>
      <c r="H2243" s="161" t="s">
        <v>1561</v>
      </c>
      <c r="I2243" s="15"/>
      <c r="J2243"/>
      <c r="K2243"/>
    </row>
    <row r="2244" spans="1:11" ht="15" customHeight="1" x14ac:dyDescent="0.35">
      <c r="A2244" s="160">
        <v>1811630</v>
      </c>
      <c r="B2244" s="161" t="s">
        <v>4521</v>
      </c>
      <c r="C2244" s="160">
        <v>160416</v>
      </c>
      <c r="D2244" s="161" t="s">
        <v>2245</v>
      </c>
      <c r="E2244" s="162" t="s">
        <v>6415</v>
      </c>
      <c r="F2244" s="161" t="s">
        <v>2026</v>
      </c>
      <c r="G2244" s="161" t="s">
        <v>1381</v>
      </c>
      <c r="H2244" s="161" t="s">
        <v>1561</v>
      </c>
      <c r="I2244" s="15"/>
      <c r="J2244"/>
      <c r="K2244"/>
    </row>
    <row r="2245" spans="1:11" ht="15" customHeight="1" x14ac:dyDescent="0.35">
      <c r="A2245" s="160">
        <v>1811407</v>
      </c>
      <c r="B2245" s="161" t="s">
        <v>4520</v>
      </c>
      <c r="C2245" s="160">
        <v>160416</v>
      </c>
      <c r="D2245" s="161" t="s">
        <v>2245</v>
      </c>
      <c r="E2245" s="162" t="s">
        <v>6415</v>
      </c>
      <c r="F2245" s="161" t="s">
        <v>2026</v>
      </c>
      <c r="G2245" s="161" t="s">
        <v>1381</v>
      </c>
      <c r="H2245" s="161" t="s">
        <v>1561</v>
      </c>
      <c r="I2245" s="15"/>
      <c r="J2245"/>
      <c r="K2245"/>
    </row>
    <row r="2246" spans="1:11" ht="15" customHeight="1" x14ac:dyDescent="0.35">
      <c r="A2246" s="160">
        <v>1811436</v>
      </c>
      <c r="B2246" s="161" t="s">
        <v>1399</v>
      </c>
      <c r="C2246" s="160">
        <v>160416</v>
      </c>
      <c r="D2246" s="161" t="s">
        <v>2245</v>
      </c>
      <c r="E2246" s="162" t="s">
        <v>6415</v>
      </c>
      <c r="F2246" s="161" t="s">
        <v>2026</v>
      </c>
      <c r="G2246" s="161" t="s">
        <v>1381</v>
      </c>
      <c r="H2246" s="161" t="s">
        <v>1561</v>
      </c>
      <c r="I2246" s="15"/>
      <c r="J2246"/>
      <c r="K2246"/>
    </row>
    <row r="2247" spans="1:11" ht="15" customHeight="1" x14ac:dyDescent="0.35">
      <c r="A2247" s="160">
        <v>1824407</v>
      </c>
      <c r="B2247" s="161" t="s">
        <v>1417</v>
      </c>
      <c r="C2247" s="160">
        <v>160453</v>
      </c>
      <c r="D2247" s="161" t="s">
        <v>2270</v>
      </c>
      <c r="E2247" s="162" t="s">
        <v>6415</v>
      </c>
      <c r="F2247" s="161" t="s">
        <v>2026</v>
      </c>
      <c r="G2247" s="161" t="s">
        <v>1381</v>
      </c>
      <c r="H2247" s="161" t="s">
        <v>1561</v>
      </c>
      <c r="I2247" s="15"/>
      <c r="J2247"/>
      <c r="K2247"/>
    </row>
    <row r="2248" spans="1:11" ht="15" customHeight="1" x14ac:dyDescent="0.35">
      <c r="A2248" s="160">
        <v>1824809</v>
      </c>
      <c r="B2248" s="161" t="s">
        <v>4523</v>
      </c>
      <c r="C2248" s="160">
        <v>160453</v>
      </c>
      <c r="D2248" s="161" t="s">
        <v>2270</v>
      </c>
      <c r="E2248" s="162" t="s">
        <v>6415</v>
      </c>
      <c r="F2248" s="161" t="s">
        <v>2026</v>
      </c>
      <c r="G2248" s="161" t="s">
        <v>1381</v>
      </c>
      <c r="H2248" s="161" t="s">
        <v>1561</v>
      </c>
      <c r="I2248" s="15"/>
      <c r="J2248"/>
      <c r="K2248"/>
    </row>
    <row r="2249" spans="1:11" ht="15" customHeight="1" x14ac:dyDescent="0.35">
      <c r="A2249" s="160">
        <v>1824523</v>
      </c>
      <c r="B2249" s="161" t="s">
        <v>4522</v>
      </c>
      <c r="C2249" s="160">
        <v>160453</v>
      </c>
      <c r="D2249" s="161" t="s">
        <v>2270</v>
      </c>
      <c r="E2249" s="162" t="s">
        <v>6415</v>
      </c>
      <c r="F2249" s="161" t="s">
        <v>2026</v>
      </c>
      <c r="G2249" s="161" t="s">
        <v>1381</v>
      </c>
      <c r="H2249" s="161" t="s">
        <v>1561</v>
      </c>
      <c r="I2249" s="15"/>
      <c r="J2249"/>
      <c r="K2249"/>
    </row>
    <row r="2250" spans="1:11" ht="15" customHeight="1" x14ac:dyDescent="0.35">
      <c r="A2250" s="160">
        <v>1824324</v>
      </c>
      <c r="B2250" s="161" t="s">
        <v>1418</v>
      </c>
      <c r="C2250" s="160">
        <v>160453</v>
      </c>
      <c r="D2250" s="161" t="s">
        <v>2270</v>
      </c>
      <c r="E2250" s="162" t="s">
        <v>6415</v>
      </c>
      <c r="F2250" s="161" t="s">
        <v>2026</v>
      </c>
      <c r="G2250" s="161" t="s">
        <v>1381</v>
      </c>
      <c r="H2250" s="161" t="s">
        <v>1561</v>
      </c>
      <c r="I2250" s="15"/>
      <c r="J2250"/>
      <c r="K2250"/>
    </row>
    <row r="2251" spans="1:11" ht="15" customHeight="1" x14ac:dyDescent="0.35">
      <c r="A2251" s="160">
        <v>1816242</v>
      </c>
      <c r="B2251" s="161" t="s">
        <v>4525</v>
      </c>
      <c r="C2251" s="160">
        <v>160465</v>
      </c>
      <c r="D2251" s="161" t="s">
        <v>1431</v>
      </c>
      <c r="E2251" s="162" t="s">
        <v>6415</v>
      </c>
      <c r="F2251" s="161" t="s">
        <v>2026</v>
      </c>
      <c r="G2251" s="161" t="s">
        <v>1381</v>
      </c>
      <c r="H2251" s="161" t="s">
        <v>1561</v>
      </c>
      <c r="I2251" s="15"/>
      <c r="J2251"/>
      <c r="K2251"/>
    </row>
    <row r="2252" spans="1:11" ht="15" customHeight="1" x14ac:dyDescent="0.35">
      <c r="A2252" s="160">
        <v>1816238</v>
      </c>
      <c r="B2252" s="161" t="s">
        <v>4524</v>
      </c>
      <c r="C2252" s="160">
        <v>160465</v>
      </c>
      <c r="D2252" s="161" t="s">
        <v>1431</v>
      </c>
      <c r="E2252" s="162" t="s">
        <v>6415</v>
      </c>
      <c r="F2252" s="161" t="s">
        <v>2026</v>
      </c>
      <c r="G2252" s="161" t="s">
        <v>1381</v>
      </c>
      <c r="H2252" s="161" t="s">
        <v>1561</v>
      </c>
      <c r="I2252" s="15"/>
      <c r="J2252"/>
      <c r="K2252"/>
    </row>
    <row r="2253" spans="1:11" ht="15" customHeight="1" x14ac:dyDescent="0.35">
      <c r="A2253" s="160">
        <v>1816332</v>
      </c>
      <c r="B2253" s="161" t="s">
        <v>1432</v>
      </c>
      <c r="C2253" s="160">
        <v>160465</v>
      </c>
      <c r="D2253" s="161" t="s">
        <v>1431</v>
      </c>
      <c r="E2253" s="162" t="s">
        <v>6415</v>
      </c>
      <c r="F2253" s="161" t="s">
        <v>2026</v>
      </c>
      <c r="G2253" s="161" t="s">
        <v>1381</v>
      </c>
      <c r="H2253" s="161" t="s">
        <v>1561</v>
      </c>
      <c r="I2253" s="15"/>
      <c r="J2253"/>
      <c r="K2253"/>
    </row>
    <row r="2254" spans="1:11" ht="15" customHeight="1" x14ac:dyDescent="0.35">
      <c r="A2254" s="160">
        <v>506489</v>
      </c>
      <c r="B2254" s="161" t="s">
        <v>4527</v>
      </c>
      <c r="C2254" s="160">
        <v>160489</v>
      </c>
      <c r="D2254" s="161" t="s">
        <v>1241</v>
      </c>
      <c r="E2254" s="162" t="s">
        <v>6415</v>
      </c>
      <c r="F2254" s="161" t="s">
        <v>2026</v>
      </c>
      <c r="G2254" s="161" t="s">
        <v>1205</v>
      </c>
      <c r="H2254" s="161" t="s">
        <v>1561</v>
      </c>
      <c r="I2254" s="15"/>
      <c r="J2254"/>
      <c r="K2254"/>
    </row>
    <row r="2255" spans="1:11" ht="15" customHeight="1" x14ac:dyDescent="0.35">
      <c r="A2255" s="160">
        <v>506667</v>
      </c>
      <c r="B2255" s="161" t="s">
        <v>4528</v>
      </c>
      <c r="C2255" s="160">
        <v>160489</v>
      </c>
      <c r="D2255" s="161" t="s">
        <v>1241</v>
      </c>
      <c r="E2255" s="162" t="s">
        <v>6415</v>
      </c>
      <c r="F2255" s="161" t="s">
        <v>2026</v>
      </c>
      <c r="G2255" s="161" t="s">
        <v>1205</v>
      </c>
      <c r="H2255" s="161" t="s">
        <v>1561</v>
      </c>
      <c r="I2255" s="15"/>
      <c r="J2255"/>
      <c r="K2255"/>
    </row>
    <row r="2256" spans="1:11" ht="15" customHeight="1" x14ac:dyDescent="0.35">
      <c r="A2256" s="160">
        <v>506052</v>
      </c>
      <c r="B2256" s="161" t="s">
        <v>4526</v>
      </c>
      <c r="C2256" s="160">
        <v>160489</v>
      </c>
      <c r="D2256" s="161" t="s">
        <v>1241</v>
      </c>
      <c r="E2256" s="162" t="s">
        <v>6415</v>
      </c>
      <c r="F2256" s="161" t="s">
        <v>2026</v>
      </c>
      <c r="G2256" s="161" t="s">
        <v>1205</v>
      </c>
      <c r="H2256" s="161" t="s">
        <v>1561</v>
      </c>
      <c r="I2256" s="15"/>
      <c r="J2256"/>
      <c r="K2256"/>
    </row>
    <row r="2257" spans="1:11" ht="15" customHeight="1" x14ac:dyDescent="0.35">
      <c r="A2257" s="160">
        <v>506188</v>
      </c>
      <c r="B2257" s="161" t="s">
        <v>1242</v>
      </c>
      <c r="C2257" s="160">
        <v>160489</v>
      </c>
      <c r="D2257" s="161" t="s">
        <v>1241</v>
      </c>
      <c r="E2257" s="162" t="s">
        <v>6415</v>
      </c>
      <c r="F2257" s="161" t="s">
        <v>2026</v>
      </c>
      <c r="G2257" s="161" t="s">
        <v>1205</v>
      </c>
      <c r="H2257" s="161" t="s">
        <v>1561</v>
      </c>
      <c r="I2257" s="15"/>
      <c r="J2257"/>
      <c r="K2257"/>
    </row>
    <row r="2258" spans="1:11" ht="15" customHeight="1" x14ac:dyDescent="0.35">
      <c r="A2258" s="160">
        <v>612439</v>
      </c>
      <c r="B2258" s="161" t="s">
        <v>4529</v>
      </c>
      <c r="C2258" s="160">
        <v>160507</v>
      </c>
      <c r="D2258" s="161" t="s">
        <v>2153</v>
      </c>
      <c r="E2258" s="162" t="s">
        <v>6415</v>
      </c>
      <c r="F2258" s="161" t="s">
        <v>2026</v>
      </c>
      <c r="G2258" s="161" t="s">
        <v>1246</v>
      </c>
      <c r="H2258" s="161" t="s">
        <v>1561</v>
      </c>
      <c r="I2258" s="15"/>
      <c r="J2258"/>
      <c r="K2258"/>
    </row>
    <row r="2259" spans="1:11" ht="15" customHeight="1" x14ac:dyDescent="0.35">
      <c r="A2259" s="160">
        <v>612842</v>
      </c>
      <c r="B2259" s="161" t="s">
        <v>1283</v>
      </c>
      <c r="C2259" s="160">
        <v>160507</v>
      </c>
      <c r="D2259" s="161" t="s">
        <v>2153</v>
      </c>
      <c r="E2259" s="162" t="s">
        <v>6415</v>
      </c>
      <c r="F2259" s="161" t="s">
        <v>2026</v>
      </c>
      <c r="G2259" s="161" t="s">
        <v>1246</v>
      </c>
      <c r="H2259" s="161" t="s">
        <v>1561</v>
      </c>
      <c r="I2259" s="15"/>
      <c r="J2259"/>
      <c r="K2259"/>
    </row>
    <row r="2260" spans="1:11" ht="15" customHeight="1" x14ac:dyDescent="0.35">
      <c r="A2260" s="160">
        <v>108767</v>
      </c>
      <c r="B2260" s="161" t="s">
        <v>1174</v>
      </c>
      <c r="C2260" s="160">
        <v>160519</v>
      </c>
      <c r="D2260" s="161" t="s">
        <v>2057</v>
      </c>
      <c r="E2260" s="162" t="s">
        <v>6414</v>
      </c>
      <c r="F2260" s="161" t="s">
        <v>2026</v>
      </c>
      <c r="G2260" s="161" t="s">
        <v>1144</v>
      </c>
      <c r="H2260" s="161" t="s">
        <v>1561</v>
      </c>
      <c r="I2260" s="15"/>
      <c r="J2260"/>
      <c r="K2260"/>
    </row>
    <row r="2261" spans="1:11" ht="15" customHeight="1" x14ac:dyDescent="0.35">
      <c r="A2261" s="160">
        <v>617371</v>
      </c>
      <c r="B2261" s="161" t="s">
        <v>4530</v>
      </c>
      <c r="C2261" s="160">
        <v>160520</v>
      </c>
      <c r="D2261" s="161" t="s">
        <v>2165</v>
      </c>
      <c r="E2261" s="162" t="s">
        <v>6415</v>
      </c>
      <c r="F2261" s="161" t="s">
        <v>2026</v>
      </c>
      <c r="G2261" s="161" t="s">
        <v>1246</v>
      </c>
      <c r="H2261" s="161" t="s">
        <v>1561</v>
      </c>
      <c r="I2261" s="15"/>
      <c r="J2261"/>
      <c r="K2261"/>
    </row>
    <row r="2262" spans="1:11" ht="15" customHeight="1" x14ac:dyDescent="0.35">
      <c r="A2262" s="160">
        <v>617966</v>
      </c>
      <c r="B2262" s="161" t="s">
        <v>4531</v>
      </c>
      <c r="C2262" s="160">
        <v>160520</v>
      </c>
      <c r="D2262" s="161" t="s">
        <v>2165</v>
      </c>
      <c r="E2262" s="162" t="s">
        <v>6415</v>
      </c>
      <c r="F2262" s="161" t="s">
        <v>2026</v>
      </c>
      <c r="G2262" s="161" t="s">
        <v>1246</v>
      </c>
      <c r="H2262" s="161" t="s">
        <v>1561</v>
      </c>
      <c r="I2262" s="15"/>
      <c r="J2262"/>
      <c r="K2262"/>
    </row>
    <row r="2263" spans="1:11" ht="15" customHeight="1" x14ac:dyDescent="0.35">
      <c r="A2263" s="160">
        <v>617698</v>
      </c>
      <c r="B2263" s="161" t="s">
        <v>1281</v>
      </c>
      <c r="C2263" s="160">
        <v>160520</v>
      </c>
      <c r="D2263" s="161" t="s">
        <v>2165</v>
      </c>
      <c r="E2263" s="162" t="s">
        <v>6415</v>
      </c>
      <c r="F2263" s="161" t="s">
        <v>2026</v>
      </c>
      <c r="G2263" s="161" t="s">
        <v>1246</v>
      </c>
      <c r="H2263" s="161" t="s">
        <v>1561</v>
      </c>
      <c r="I2263" s="15"/>
      <c r="J2263"/>
      <c r="K2263"/>
    </row>
    <row r="2264" spans="1:11" ht="15" customHeight="1" x14ac:dyDescent="0.35">
      <c r="A2264" s="160">
        <v>617192</v>
      </c>
      <c r="B2264" s="161" t="s">
        <v>1282</v>
      </c>
      <c r="C2264" s="160">
        <v>160520</v>
      </c>
      <c r="D2264" s="161" t="s">
        <v>2165</v>
      </c>
      <c r="E2264" s="162" t="s">
        <v>6415</v>
      </c>
      <c r="F2264" s="161" t="s">
        <v>2026</v>
      </c>
      <c r="G2264" s="161" t="s">
        <v>1246</v>
      </c>
      <c r="H2264" s="161" t="s">
        <v>1561</v>
      </c>
      <c r="I2264" s="15"/>
      <c r="J2264"/>
      <c r="K2264"/>
    </row>
    <row r="2265" spans="1:11" ht="15" customHeight="1" x14ac:dyDescent="0.35">
      <c r="A2265" s="160">
        <v>1824764</v>
      </c>
      <c r="B2265" s="161" t="s">
        <v>4535</v>
      </c>
      <c r="C2265" s="160">
        <v>160532</v>
      </c>
      <c r="D2265" s="161" t="s">
        <v>2269</v>
      </c>
      <c r="E2265" s="162" t="s">
        <v>6415</v>
      </c>
      <c r="F2265" s="161" t="s">
        <v>2026</v>
      </c>
      <c r="G2265" s="161" t="s">
        <v>1381</v>
      </c>
      <c r="H2265" s="161" t="s">
        <v>1561</v>
      </c>
      <c r="I2265" s="15"/>
      <c r="J2265"/>
      <c r="K2265"/>
    </row>
    <row r="2266" spans="1:11" ht="15" customHeight="1" x14ac:dyDescent="0.35">
      <c r="A2266" s="160">
        <v>1824188</v>
      </c>
      <c r="B2266" s="161" t="s">
        <v>4533</v>
      </c>
      <c r="C2266" s="160">
        <v>160532</v>
      </c>
      <c r="D2266" s="161" t="s">
        <v>2269</v>
      </c>
      <c r="E2266" s="162" t="s">
        <v>6415</v>
      </c>
      <c r="F2266" s="161" t="s">
        <v>2026</v>
      </c>
      <c r="G2266" s="161" t="s">
        <v>1381</v>
      </c>
      <c r="H2266" s="161" t="s">
        <v>1561</v>
      </c>
      <c r="I2266" s="15"/>
      <c r="J2266"/>
      <c r="K2266"/>
    </row>
    <row r="2267" spans="1:11" ht="15" customHeight="1" x14ac:dyDescent="0.35">
      <c r="A2267" s="160">
        <v>1824545</v>
      </c>
      <c r="B2267" s="161" t="s">
        <v>4534</v>
      </c>
      <c r="C2267" s="160">
        <v>160532</v>
      </c>
      <c r="D2267" s="161" t="s">
        <v>2269</v>
      </c>
      <c r="E2267" s="162" t="s">
        <v>6415</v>
      </c>
      <c r="F2267" s="161" t="s">
        <v>2026</v>
      </c>
      <c r="G2267" s="161" t="s">
        <v>1381</v>
      </c>
      <c r="H2267" s="161" t="s">
        <v>1561</v>
      </c>
      <c r="I2267" s="15"/>
      <c r="J2267"/>
      <c r="K2267"/>
    </row>
    <row r="2268" spans="1:11" ht="15" customHeight="1" x14ac:dyDescent="0.35">
      <c r="A2268" s="160">
        <v>1824001</v>
      </c>
      <c r="B2268" s="161" t="s">
        <v>4532</v>
      </c>
      <c r="C2268" s="160">
        <v>160532</v>
      </c>
      <c r="D2268" s="161" t="s">
        <v>2269</v>
      </c>
      <c r="E2268" s="162" t="s">
        <v>6415</v>
      </c>
      <c r="F2268" s="161" t="s">
        <v>2026</v>
      </c>
      <c r="G2268" s="161" t="s">
        <v>1381</v>
      </c>
      <c r="H2268" s="161" t="s">
        <v>1561</v>
      </c>
      <c r="I2268" s="15"/>
      <c r="J2268"/>
      <c r="K2268"/>
    </row>
    <row r="2269" spans="1:11" ht="15" customHeight="1" x14ac:dyDescent="0.35">
      <c r="A2269" s="160">
        <v>1824992</v>
      </c>
      <c r="B2269" s="161" t="s">
        <v>1416</v>
      </c>
      <c r="C2269" s="160">
        <v>160532</v>
      </c>
      <c r="D2269" s="161" t="s">
        <v>2269</v>
      </c>
      <c r="E2269" s="162" t="s">
        <v>6415</v>
      </c>
      <c r="F2269" s="161" t="s">
        <v>2026</v>
      </c>
      <c r="G2269" s="161" t="s">
        <v>1381</v>
      </c>
      <c r="H2269" s="161" t="s">
        <v>1561</v>
      </c>
      <c r="I2269" s="15"/>
      <c r="J2269"/>
      <c r="K2269"/>
    </row>
    <row r="2270" spans="1:11" ht="15" customHeight="1" x14ac:dyDescent="0.35">
      <c r="A2270" s="160">
        <v>1007001</v>
      </c>
      <c r="B2270" s="161" t="s">
        <v>4536</v>
      </c>
      <c r="C2270" s="160">
        <v>160544</v>
      </c>
      <c r="D2270" s="161" t="s">
        <v>2199</v>
      </c>
      <c r="E2270" s="162" t="s">
        <v>6415</v>
      </c>
      <c r="F2270" s="161" t="s">
        <v>2026</v>
      </c>
      <c r="G2270" s="161" t="s">
        <v>1338</v>
      </c>
      <c r="H2270" s="161" t="s">
        <v>1561</v>
      </c>
      <c r="I2270" s="15"/>
      <c r="J2270"/>
      <c r="K2270"/>
    </row>
    <row r="2271" spans="1:11" ht="15" customHeight="1" x14ac:dyDescent="0.35">
      <c r="A2271" s="160">
        <v>1007156</v>
      </c>
      <c r="B2271" s="161" t="s">
        <v>1358</v>
      </c>
      <c r="C2271" s="160">
        <v>160544</v>
      </c>
      <c r="D2271" s="161" t="s">
        <v>2199</v>
      </c>
      <c r="E2271" s="162" t="s">
        <v>6415</v>
      </c>
      <c r="F2271" s="161" t="s">
        <v>2026</v>
      </c>
      <c r="G2271" s="161" t="s">
        <v>1338</v>
      </c>
      <c r="H2271" s="161" t="s">
        <v>1561</v>
      </c>
      <c r="I2271" s="15"/>
      <c r="J2271"/>
      <c r="K2271"/>
    </row>
    <row r="2272" spans="1:11" ht="15" customHeight="1" x14ac:dyDescent="0.35">
      <c r="A2272" s="160">
        <v>1009853</v>
      </c>
      <c r="B2272" s="161" t="s">
        <v>4549</v>
      </c>
      <c r="C2272" s="160">
        <v>160556</v>
      </c>
      <c r="D2272" s="161" t="s">
        <v>2218</v>
      </c>
      <c r="E2272" s="162" t="s">
        <v>6415</v>
      </c>
      <c r="F2272" s="161" t="s">
        <v>2026</v>
      </c>
      <c r="G2272" s="161" t="s">
        <v>1338</v>
      </c>
      <c r="H2272" s="161" t="s">
        <v>1561</v>
      </c>
      <c r="I2272" s="15"/>
      <c r="J2272"/>
      <c r="K2272"/>
    </row>
    <row r="2273" spans="1:11" ht="15" customHeight="1" x14ac:dyDescent="0.35">
      <c r="A2273" s="160">
        <v>1009066</v>
      </c>
      <c r="B2273" s="161" t="s">
        <v>4540</v>
      </c>
      <c r="C2273" s="160">
        <v>160556</v>
      </c>
      <c r="D2273" s="161" t="s">
        <v>2218</v>
      </c>
      <c r="E2273" s="162" t="s">
        <v>6415</v>
      </c>
      <c r="F2273" s="161" t="s">
        <v>2026</v>
      </c>
      <c r="G2273" s="161" t="s">
        <v>1338</v>
      </c>
      <c r="H2273" s="161" t="s">
        <v>1561</v>
      </c>
      <c r="I2273" s="15"/>
      <c r="J2273"/>
      <c r="K2273"/>
    </row>
    <row r="2274" spans="1:11" ht="15" customHeight="1" x14ac:dyDescent="0.35">
      <c r="A2274" s="160">
        <v>1009840</v>
      </c>
      <c r="B2274" s="161" t="s">
        <v>4548</v>
      </c>
      <c r="C2274" s="160">
        <v>160556</v>
      </c>
      <c r="D2274" s="161" t="s">
        <v>2218</v>
      </c>
      <c r="E2274" s="162" t="s">
        <v>6415</v>
      </c>
      <c r="F2274" s="161" t="s">
        <v>2026</v>
      </c>
      <c r="G2274" s="161" t="s">
        <v>1338</v>
      </c>
      <c r="H2274" s="161" t="s">
        <v>1561</v>
      </c>
      <c r="I2274" s="15"/>
      <c r="J2274"/>
      <c r="K2274"/>
    </row>
    <row r="2275" spans="1:11" ht="15" customHeight="1" x14ac:dyDescent="0.35">
      <c r="A2275" s="160">
        <v>1009001</v>
      </c>
      <c r="B2275" s="161" t="s">
        <v>4537</v>
      </c>
      <c r="C2275" s="160">
        <v>160556</v>
      </c>
      <c r="D2275" s="161" t="s">
        <v>2218</v>
      </c>
      <c r="E2275" s="162" t="s">
        <v>6415</v>
      </c>
      <c r="F2275" s="161" t="s">
        <v>2026</v>
      </c>
      <c r="G2275" s="161" t="s">
        <v>1338</v>
      </c>
      <c r="H2275" s="161" t="s">
        <v>1561</v>
      </c>
      <c r="I2275" s="15"/>
      <c r="J2275"/>
      <c r="K2275"/>
    </row>
    <row r="2276" spans="1:11" ht="15" customHeight="1" x14ac:dyDescent="0.35">
      <c r="A2276" s="160">
        <v>1009451</v>
      </c>
      <c r="B2276" s="161" t="s">
        <v>4546</v>
      </c>
      <c r="C2276" s="160">
        <v>160556</v>
      </c>
      <c r="D2276" s="161" t="s">
        <v>2218</v>
      </c>
      <c r="E2276" s="162" t="s">
        <v>6415</v>
      </c>
      <c r="F2276" s="161" t="s">
        <v>2026</v>
      </c>
      <c r="G2276" s="161" t="s">
        <v>1338</v>
      </c>
      <c r="H2276" s="161" t="s">
        <v>1561</v>
      </c>
      <c r="I2276" s="15"/>
      <c r="J2276"/>
      <c r="K2276"/>
    </row>
    <row r="2277" spans="1:11" ht="15" customHeight="1" x14ac:dyDescent="0.35">
      <c r="A2277" s="160">
        <v>1009426</v>
      </c>
      <c r="B2277" s="161" t="s">
        <v>4544</v>
      </c>
      <c r="C2277" s="160">
        <v>160556</v>
      </c>
      <c r="D2277" s="161" t="s">
        <v>2218</v>
      </c>
      <c r="E2277" s="162" t="s">
        <v>6415</v>
      </c>
      <c r="F2277" s="161" t="s">
        <v>2026</v>
      </c>
      <c r="G2277" s="161" t="s">
        <v>1338</v>
      </c>
      <c r="H2277" s="161" t="s">
        <v>1561</v>
      </c>
      <c r="I2277" s="15"/>
      <c r="J2277"/>
      <c r="K2277"/>
    </row>
    <row r="2278" spans="1:11" ht="15" customHeight="1" x14ac:dyDescent="0.35">
      <c r="A2278" s="160">
        <v>1009239</v>
      </c>
      <c r="B2278" s="161" t="s">
        <v>4543</v>
      </c>
      <c r="C2278" s="160">
        <v>160556</v>
      </c>
      <c r="D2278" s="161" t="s">
        <v>2218</v>
      </c>
      <c r="E2278" s="162" t="s">
        <v>6415</v>
      </c>
      <c r="F2278" s="161" t="s">
        <v>2026</v>
      </c>
      <c r="G2278" s="161" t="s">
        <v>1338</v>
      </c>
      <c r="H2278" s="161" t="s">
        <v>1561</v>
      </c>
      <c r="I2278" s="15"/>
      <c r="J2278"/>
      <c r="K2278"/>
    </row>
    <row r="2279" spans="1:11" ht="15" customHeight="1" x14ac:dyDescent="0.35">
      <c r="A2279" s="160">
        <v>1009033</v>
      </c>
      <c r="B2279" s="161" t="s">
        <v>4538</v>
      </c>
      <c r="C2279" s="160">
        <v>160556</v>
      </c>
      <c r="D2279" s="161" t="s">
        <v>2218</v>
      </c>
      <c r="E2279" s="162" t="s">
        <v>6415</v>
      </c>
      <c r="F2279" s="161" t="s">
        <v>2026</v>
      </c>
      <c r="G2279" s="161" t="s">
        <v>1338</v>
      </c>
      <c r="H2279" s="161" t="s">
        <v>1561</v>
      </c>
      <c r="I2279" s="15"/>
      <c r="J2279"/>
      <c r="K2279"/>
    </row>
    <row r="2280" spans="1:11" ht="15" customHeight="1" x14ac:dyDescent="0.35">
      <c r="A2280" s="160">
        <v>1009122</v>
      </c>
      <c r="B2280" s="161" t="s">
        <v>4542</v>
      </c>
      <c r="C2280" s="160">
        <v>160556</v>
      </c>
      <c r="D2280" s="161" t="s">
        <v>2218</v>
      </c>
      <c r="E2280" s="162" t="s">
        <v>6415</v>
      </c>
      <c r="F2280" s="161" t="s">
        <v>2026</v>
      </c>
      <c r="G2280" s="161" t="s">
        <v>1338</v>
      </c>
      <c r="H2280" s="161" t="s">
        <v>1561</v>
      </c>
      <c r="I2280" s="15"/>
      <c r="J2280"/>
      <c r="K2280"/>
    </row>
    <row r="2281" spans="1:11" ht="15" customHeight="1" x14ac:dyDescent="0.35">
      <c r="A2281" s="160">
        <v>1009043</v>
      </c>
      <c r="B2281" s="161" t="s">
        <v>4539</v>
      </c>
      <c r="C2281" s="160">
        <v>160556</v>
      </c>
      <c r="D2281" s="161" t="s">
        <v>2218</v>
      </c>
      <c r="E2281" s="162" t="s">
        <v>6415</v>
      </c>
      <c r="F2281" s="161" t="s">
        <v>2026</v>
      </c>
      <c r="G2281" s="161" t="s">
        <v>1338</v>
      </c>
      <c r="H2281" s="161" t="s">
        <v>1561</v>
      </c>
      <c r="I2281" s="15"/>
      <c r="J2281"/>
      <c r="K2281"/>
    </row>
    <row r="2282" spans="1:11" ht="15" customHeight="1" x14ac:dyDescent="0.35">
      <c r="A2282" s="160">
        <v>1009823</v>
      </c>
      <c r="B2282" s="161" t="s">
        <v>4547</v>
      </c>
      <c r="C2282" s="160">
        <v>160556</v>
      </c>
      <c r="D2282" s="161" t="s">
        <v>2218</v>
      </c>
      <c r="E2282" s="162" t="s">
        <v>6415</v>
      </c>
      <c r="F2282" s="161" t="s">
        <v>2026</v>
      </c>
      <c r="G2282" s="161" t="s">
        <v>1338</v>
      </c>
      <c r="H2282" s="161" t="s">
        <v>1561</v>
      </c>
      <c r="I2282" s="15"/>
      <c r="J2282"/>
      <c r="K2282"/>
    </row>
    <row r="2283" spans="1:11" ht="15" customHeight="1" x14ac:dyDescent="0.35">
      <c r="A2283" s="160">
        <v>1009441</v>
      </c>
      <c r="B2283" s="161" t="s">
        <v>4545</v>
      </c>
      <c r="C2283" s="160">
        <v>160556</v>
      </c>
      <c r="D2283" s="161" t="s">
        <v>2218</v>
      </c>
      <c r="E2283" s="162" t="s">
        <v>6415</v>
      </c>
      <c r="F2283" s="161" t="s">
        <v>2026</v>
      </c>
      <c r="G2283" s="161" t="s">
        <v>1338</v>
      </c>
      <c r="H2283" s="161" t="s">
        <v>1561</v>
      </c>
      <c r="I2283" s="15"/>
      <c r="J2283"/>
      <c r="K2283"/>
    </row>
    <row r="2284" spans="1:11" ht="15" customHeight="1" x14ac:dyDescent="0.35">
      <c r="A2284" s="160">
        <v>1009084</v>
      </c>
      <c r="B2284" s="161" t="s">
        <v>4541</v>
      </c>
      <c r="C2284" s="160">
        <v>160556</v>
      </c>
      <c r="D2284" s="161" t="s">
        <v>2218</v>
      </c>
      <c r="E2284" s="162" t="s">
        <v>6415</v>
      </c>
      <c r="F2284" s="161" t="s">
        <v>2026</v>
      </c>
      <c r="G2284" s="161" t="s">
        <v>1338</v>
      </c>
      <c r="H2284" s="161" t="s">
        <v>1561</v>
      </c>
      <c r="I2284" s="15"/>
      <c r="J2284"/>
      <c r="K2284"/>
    </row>
    <row r="2285" spans="1:11" ht="15" customHeight="1" x14ac:dyDescent="0.35">
      <c r="A2285" s="160">
        <v>1009182</v>
      </c>
      <c r="B2285" s="161" t="s">
        <v>1366</v>
      </c>
      <c r="C2285" s="160">
        <v>160556</v>
      </c>
      <c r="D2285" s="161" t="s">
        <v>2218</v>
      </c>
      <c r="E2285" s="162" t="s">
        <v>6415</v>
      </c>
      <c r="F2285" s="161" t="s">
        <v>2026</v>
      </c>
      <c r="G2285" s="161" t="s">
        <v>1338</v>
      </c>
      <c r="H2285" s="161" t="s">
        <v>1561</v>
      </c>
      <c r="I2285" s="15"/>
      <c r="J2285"/>
      <c r="K2285"/>
    </row>
    <row r="2286" spans="1:11" ht="15" customHeight="1" x14ac:dyDescent="0.35">
      <c r="A2286" s="160">
        <v>114769</v>
      </c>
      <c r="B2286" s="161" t="s">
        <v>4556</v>
      </c>
      <c r="C2286" s="160">
        <v>160568</v>
      </c>
      <c r="D2286" s="161" t="s">
        <v>1198</v>
      </c>
      <c r="E2286" s="162" t="s">
        <v>6415</v>
      </c>
      <c r="F2286" s="161" t="s">
        <v>2026</v>
      </c>
      <c r="G2286" s="161" t="s">
        <v>1144</v>
      </c>
      <c r="H2286" s="161" t="s">
        <v>1561</v>
      </c>
      <c r="I2286" s="15"/>
      <c r="J2286"/>
      <c r="K2286"/>
    </row>
    <row r="2287" spans="1:11" ht="15" customHeight="1" x14ac:dyDescent="0.35">
      <c r="A2287" s="160">
        <v>114852</v>
      </c>
      <c r="B2287" s="161" t="s">
        <v>4557</v>
      </c>
      <c r="C2287" s="160">
        <v>160568</v>
      </c>
      <c r="D2287" s="161" t="s">
        <v>1198</v>
      </c>
      <c r="E2287" s="162" t="s">
        <v>6415</v>
      </c>
      <c r="F2287" s="161" t="s">
        <v>2026</v>
      </c>
      <c r="G2287" s="161" t="s">
        <v>1144</v>
      </c>
      <c r="H2287" s="161" t="s">
        <v>1561</v>
      </c>
      <c r="I2287" s="15"/>
      <c r="J2287"/>
      <c r="K2287"/>
    </row>
    <row r="2288" spans="1:11" ht="15" customHeight="1" x14ac:dyDescent="0.35">
      <c r="A2288" s="160">
        <v>114006</v>
      </c>
      <c r="B2288" s="161" t="s">
        <v>4554</v>
      </c>
      <c r="C2288" s="160">
        <v>160568</v>
      </c>
      <c r="D2288" s="161" t="s">
        <v>1198</v>
      </c>
      <c r="E2288" s="162" t="s">
        <v>6415</v>
      </c>
      <c r="F2288" s="161" t="s">
        <v>2026</v>
      </c>
      <c r="G2288" s="161" t="s">
        <v>1144</v>
      </c>
      <c r="H2288" s="161" t="s">
        <v>1561</v>
      </c>
      <c r="I2288" s="15"/>
      <c r="J2288"/>
      <c r="K2288"/>
    </row>
    <row r="2289" spans="1:11" ht="15" customHeight="1" x14ac:dyDescent="0.35">
      <c r="A2289" s="160">
        <v>114005</v>
      </c>
      <c r="B2289" s="161" t="s">
        <v>4553</v>
      </c>
      <c r="C2289" s="160">
        <v>160568</v>
      </c>
      <c r="D2289" s="161" t="s">
        <v>1198</v>
      </c>
      <c r="E2289" s="162" t="s">
        <v>6415</v>
      </c>
      <c r="F2289" s="161" t="s">
        <v>2026</v>
      </c>
      <c r="G2289" s="161" t="s">
        <v>1144</v>
      </c>
      <c r="H2289" s="161" t="s">
        <v>1561</v>
      </c>
      <c r="I2289" s="15"/>
      <c r="J2289"/>
      <c r="K2289"/>
    </row>
    <row r="2290" spans="1:11" ht="15" customHeight="1" x14ac:dyDescent="0.35">
      <c r="A2290" s="160">
        <v>114001</v>
      </c>
      <c r="B2290" s="161" t="s">
        <v>4550</v>
      </c>
      <c r="C2290" s="160">
        <v>160568</v>
      </c>
      <c r="D2290" s="161" t="s">
        <v>1198</v>
      </c>
      <c r="E2290" s="162" t="s">
        <v>6415</v>
      </c>
      <c r="F2290" s="161" t="s">
        <v>2026</v>
      </c>
      <c r="G2290" s="161" t="s">
        <v>1144</v>
      </c>
      <c r="H2290" s="161" t="s">
        <v>1561</v>
      </c>
      <c r="I2290" s="15"/>
      <c r="J2290"/>
      <c r="K2290"/>
    </row>
    <row r="2291" spans="1:11" ht="15" customHeight="1" x14ac:dyDescent="0.35">
      <c r="A2291" s="160">
        <v>114002</v>
      </c>
      <c r="B2291" s="161" t="s">
        <v>4551</v>
      </c>
      <c r="C2291" s="160">
        <v>160568</v>
      </c>
      <c r="D2291" s="161" t="s">
        <v>1198</v>
      </c>
      <c r="E2291" s="162" t="s">
        <v>6415</v>
      </c>
      <c r="F2291" s="161" t="s">
        <v>2026</v>
      </c>
      <c r="G2291" s="161" t="s">
        <v>1144</v>
      </c>
      <c r="H2291" s="161" t="s">
        <v>1561</v>
      </c>
      <c r="I2291" s="15"/>
      <c r="J2291"/>
      <c r="K2291"/>
    </row>
    <row r="2292" spans="1:11" ht="15" customHeight="1" x14ac:dyDescent="0.35">
      <c r="A2292" s="160">
        <v>114004</v>
      </c>
      <c r="B2292" s="161" t="s">
        <v>4552</v>
      </c>
      <c r="C2292" s="160">
        <v>160568</v>
      </c>
      <c r="D2292" s="161" t="s">
        <v>1198</v>
      </c>
      <c r="E2292" s="162" t="s">
        <v>6415</v>
      </c>
      <c r="F2292" s="161" t="s">
        <v>2026</v>
      </c>
      <c r="G2292" s="161" t="s">
        <v>1144</v>
      </c>
      <c r="H2292" s="161" t="s">
        <v>1561</v>
      </c>
      <c r="I2292" s="15"/>
      <c r="J2292"/>
      <c r="K2292"/>
    </row>
    <row r="2293" spans="1:11" ht="15" customHeight="1" x14ac:dyDescent="0.35">
      <c r="A2293" s="160">
        <v>114503</v>
      </c>
      <c r="B2293" s="161" t="s">
        <v>4555</v>
      </c>
      <c r="C2293" s="160">
        <v>160568</v>
      </c>
      <c r="D2293" s="161" t="s">
        <v>1198</v>
      </c>
      <c r="E2293" s="162" t="s">
        <v>6415</v>
      </c>
      <c r="F2293" s="161" t="s">
        <v>2026</v>
      </c>
      <c r="G2293" s="161" t="s">
        <v>1144</v>
      </c>
      <c r="H2293" s="161" t="s">
        <v>1561</v>
      </c>
      <c r="I2293" s="15"/>
      <c r="J2293"/>
      <c r="K2293"/>
    </row>
    <row r="2294" spans="1:11" ht="15" customHeight="1" x14ac:dyDescent="0.35">
      <c r="A2294" s="160">
        <v>114354</v>
      </c>
      <c r="B2294" s="161" t="s">
        <v>1199</v>
      </c>
      <c r="C2294" s="160">
        <v>160568</v>
      </c>
      <c r="D2294" s="161" t="s">
        <v>1198</v>
      </c>
      <c r="E2294" s="162" t="s">
        <v>6415</v>
      </c>
      <c r="F2294" s="161" t="s">
        <v>2026</v>
      </c>
      <c r="G2294" s="161" t="s">
        <v>1144</v>
      </c>
      <c r="H2294" s="161" t="s">
        <v>1561</v>
      </c>
      <c r="I2294" s="15"/>
      <c r="J2294"/>
      <c r="K2294"/>
    </row>
    <row r="2295" spans="1:11" ht="15" customHeight="1" x14ac:dyDescent="0.35">
      <c r="A2295" s="160">
        <v>114766</v>
      </c>
      <c r="B2295" s="161" t="s">
        <v>1200</v>
      </c>
      <c r="C2295" s="160">
        <v>160568</v>
      </c>
      <c r="D2295" s="161" t="s">
        <v>1198</v>
      </c>
      <c r="E2295" s="162" t="s">
        <v>6415</v>
      </c>
      <c r="F2295" s="161" t="s">
        <v>2026</v>
      </c>
      <c r="G2295" s="161" t="s">
        <v>1144</v>
      </c>
      <c r="H2295" s="161" t="s">
        <v>1561</v>
      </c>
      <c r="I2295" s="15"/>
      <c r="J2295"/>
      <c r="K2295"/>
    </row>
    <row r="2296" spans="1:11" ht="15" customHeight="1" x14ac:dyDescent="0.35">
      <c r="A2296" s="160">
        <v>114135</v>
      </c>
      <c r="B2296" s="161" t="s">
        <v>2065</v>
      </c>
      <c r="C2296" s="160">
        <v>160568</v>
      </c>
      <c r="D2296" s="161" t="s">
        <v>1198</v>
      </c>
      <c r="E2296" s="162" t="s">
        <v>6415</v>
      </c>
      <c r="F2296" s="161" t="s">
        <v>2026</v>
      </c>
      <c r="G2296" s="161" t="s">
        <v>1144</v>
      </c>
      <c r="H2296" s="161" t="s">
        <v>1561</v>
      </c>
      <c r="I2296" s="15"/>
      <c r="J2296"/>
      <c r="K2296"/>
    </row>
    <row r="2297" spans="1:11" ht="15" customHeight="1" x14ac:dyDescent="0.35">
      <c r="A2297" s="160">
        <v>114598</v>
      </c>
      <c r="B2297" s="161" t="s">
        <v>1201</v>
      </c>
      <c r="C2297" s="160">
        <v>160568</v>
      </c>
      <c r="D2297" s="161" t="s">
        <v>1198</v>
      </c>
      <c r="E2297" s="162" t="s">
        <v>6415</v>
      </c>
      <c r="F2297" s="161" t="s">
        <v>2026</v>
      </c>
      <c r="G2297" s="161" t="s">
        <v>1144</v>
      </c>
      <c r="H2297" s="161" t="s">
        <v>1561</v>
      </c>
      <c r="I2297" s="15"/>
      <c r="J2297"/>
      <c r="K2297"/>
    </row>
    <row r="2298" spans="1:11" ht="15" customHeight="1" x14ac:dyDescent="0.35">
      <c r="A2298" s="160">
        <v>510409</v>
      </c>
      <c r="B2298" s="161" t="s">
        <v>1213</v>
      </c>
      <c r="C2298" s="160">
        <v>160581</v>
      </c>
      <c r="D2298" s="161" t="s">
        <v>2100</v>
      </c>
      <c r="E2298" s="162" t="s">
        <v>6414</v>
      </c>
      <c r="F2298" s="161" t="s">
        <v>2026</v>
      </c>
      <c r="G2298" s="161" t="s">
        <v>1205</v>
      </c>
      <c r="H2298" s="161" t="s">
        <v>1561</v>
      </c>
      <c r="I2298" s="15"/>
      <c r="J2298"/>
      <c r="K2298"/>
    </row>
    <row r="2299" spans="1:11" ht="15" customHeight="1" x14ac:dyDescent="0.35">
      <c r="A2299" s="160">
        <v>1823446</v>
      </c>
      <c r="B2299" s="161" t="s">
        <v>4561</v>
      </c>
      <c r="C2299" s="160">
        <v>160593</v>
      </c>
      <c r="D2299" s="161" t="s">
        <v>2262</v>
      </c>
      <c r="E2299" s="162" t="s">
        <v>6415</v>
      </c>
      <c r="F2299" s="161" t="s">
        <v>2026</v>
      </c>
      <c r="G2299" s="161" t="s">
        <v>1381</v>
      </c>
      <c r="H2299" s="161" t="s">
        <v>1561</v>
      </c>
      <c r="I2299" s="15"/>
      <c r="J2299"/>
      <c r="K2299"/>
    </row>
    <row r="2300" spans="1:11" ht="15" customHeight="1" x14ac:dyDescent="0.35">
      <c r="A2300" s="160">
        <v>1823448</v>
      </c>
      <c r="B2300" s="161" t="s">
        <v>4562</v>
      </c>
      <c r="C2300" s="160">
        <v>160593</v>
      </c>
      <c r="D2300" s="161" t="s">
        <v>2262</v>
      </c>
      <c r="E2300" s="162" t="s">
        <v>6415</v>
      </c>
      <c r="F2300" s="161" t="s">
        <v>2026</v>
      </c>
      <c r="G2300" s="161" t="s">
        <v>1381</v>
      </c>
      <c r="H2300" s="161" t="s">
        <v>1561</v>
      </c>
      <c r="I2300" s="15"/>
      <c r="J2300"/>
      <c r="K2300"/>
    </row>
    <row r="2301" spans="1:11" ht="15" customHeight="1" x14ac:dyDescent="0.35">
      <c r="A2301" s="160">
        <v>1823506</v>
      </c>
      <c r="B2301" s="161" t="s">
        <v>4563</v>
      </c>
      <c r="C2301" s="160">
        <v>160593</v>
      </c>
      <c r="D2301" s="161" t="s">
        <v>2262</v>
      </c>
      <c r="E2301" s="162" t="s">
        <v>6415</v>
      </c>
      <c r="F2301" s="161" t="s">
        <v>2026</v>
      </c>
      <c r="G2301" s="161" t="s">
        <v>1381</v>
      </c>
      <c r="H2301" s="161" t="s">
        <v>1561</v>
      </c>
      <c r="I2301" s="15"/>
      <c r="J2301"/>
      <c r="K2301"/>
    </row>
    <row r="2302" spans="1:11" ht="15" customHeight="1" x14ac:dyDescent="0.35">
      <c r="A2302" s="160">
        <v>1823743</v>
      </c>
      <c r="B2302" s="161" t="s">
        <v>4564</v>
      </c>
      <c r="C2302" s="160">
        <v>160593</v>
      </c>
      <c r="D2302" s="161" t="s">
        <v>2262</v>
      </c>
      <c r="E2302" s="162" t="s">
        <v>6415</v>
      </c>
      <c r="F2302" s="161" t="s">
        <v>2026</v>
      </c>
      <c r="G2302" s="161" t="s">
        <v>1381</v>
      </c>
      <c r="H2302" s="161" t="s">
        <v>1561</v>
      </c>
      <c r="I2302" s="15"/>
      <c r="J2302"/>
      <c r="K2302"/>
    </row>
    <row r="2303" spans="1:11" ht="15" customHeight="1" x14ac:dyDescent="0.35">
      <c r="A2303" s="160">
        <v>1823048</v>
      </c>
      <c r="B2303" s="161" t="s">
        <v>4558</v>
      </c>
      <c r="C2303" s="160">
        <v>160593</v>
      </c>
      <c r="D2303" s="161" t="s">
        <v>2262</v>
      </c>
      <c r="E2303" s="162" t="s">
        <v>6415</v>
      </c>
      <c r="F2303" s="161" t="s">
        <v>2026</v>
      </c>
      <c r="G2303" s="161" t="s">
        <v>1381</v>
      </c>
      <c r="H2303" s="161" t="s">
        <v>1561</v>
      </c>
      <c r="I2303" s="15"/>
      <c r="J2303"/>
      <c r="K2303"/>
    </row>
    <row r="2304" spans="1:11" ht="15" customHeight="1" x14ac:dyDescent="0.35">
      <c r="A2304" s="160">
        <v>1823313</v>
      </c>
      <c r="B2304" s="161" t="s">
        <v>4560</v>
      </c>
      <c r="C2304" s="160">
        <v>160593</v>
      </c>
      <c r="D2304" s="161" t="s">
        <v>2262</v>
      </c>
      <c r="E2304" s="162" t="s">
        <v>6415</v>
      </c>
      <c r="F2304" s="161" t="s">
        <v>2026</v>
      </c>
      <c r="G2304" s="161" t="s">
        <v>1381</v>
      </c>
      <c r="H2304" s="161" t="s">
        <v>1561</v>
      </c>
      <c r="I2304" s="15"/>
      <c r="J2304"/>
      <c r="K2304"/>
    </row>
    <row r="2305" spans="1:11" ht="15" customHeight="1" x14ac:dyDescent="0.35">
      <c r="A2305" s="160">
        <v>1823132</v>
      </c>
      <c r="B2305" s="161" t="s">
        <v>4559</v>
      </c>
      <c r="C2305" s="160">
        <v>160593</v>
      </c>
      <c r="D2305" s="161" t="s">
        <v>2262</v>
      </c>
      <c r="E2305" s="162" t="s">
        <v>6415</v>
      </c>
      <c r="F2305" s="161" t="s">
        <v>2026</v>
      </c>
      <c r="G2305" s="161" t="s">
        <v>1381</v>
      </c>
      <c r="H2305" s="161" t="s">
        <v>1561</v>
      </c>
      <c r="I2305" s="15"/>
      <c r="J2305"/>
      <c r="K2305"/>
    </row>
    <row r="2306" spans="1:11" ht="15" customHeight="1" x14ac:dyDescent="0.35">
      <c r="A2306" s="160">
        <v>1823569</v>
      </c>
      <c r="B2306" s="161" t="s">
        <v>1394</v>
      </c>
      <c r="C2306" s="160">
        <v>160593</v>
      </c>
      <c r="D2306" s="161" t="s">
        <v>2262</v>
      </c>
      <c r="E2306" s="162" t="s">
        <v>6415</v>
      </c>
      <c r="F2306" s="161" t="s">
        <v>2026</v>
      </c>
      <c r="G2306" s="161" t="s">
        <v>1381</v>
      </c>
      <c r="H2306" s="161" t="s">
        <v>1561</v>
      </c>
      <c r="I2306" s="15"/>
      <c r="J2306"/>
      <c r="K2306"/>
    </row>
    <row r="2307" spans="1:11" ht="15" customHeight="1" x14ac:dyDescent="0.35">
      <c r="A2307" s="160">
        <v>1008138</v>
      </c>
      <c r="B2307" s="161" t="s">
        <v>4566</v>
      </c>
      <c r="C2307" s="160">
        <v>160623</v>
      </c>
      <c r="D2307" s="161" t="s">
        <v>2200</v>
      </c>
      <c r="E2307" s="162" t="s">
        <v>6415</v>
      </c>
      <c r="F2307" s="161" t="s">
        <v>2026</v>
      </c>
      <c r="G2307" s="161" t="s">
        <v>1338</v>
      </c>
      <c r="H2307" s="161" t="s">
        <v>1561</v>
      </c>
      <c r="I2307" s="15"/>
      <c r="J2307"/>
      <c r="K2307"/>
    </row>
    <row r="2308" spans="1:11" ht="15" customHeight="1" x14ac:dyDescent="0.35">
      <c r="A2308" s="160">
        <v>1008066</v>
      </c>
      <c r="B2308" s="161" t="s">
        <v>4565</v>
      </c>
      <c r="C2308" s="160">
        <v>160623</v>
      </c>
      <c r="D2308" s="161" t="s">
        <v>2200</v>
      </c>
      <c r="E2308" s="162" t="s">
        <v>6415</v>
      </c>
      <c r="F2308" s="161" t="s">
        <v>2026</v>
      </c>
      <c r="G2308" s="161" t="s">
        <v>1338</v>
      </c>
      <c r="H2308" s="161" t="s">
        <v>1561</v>
      </c>
      <c r="I2308" s="15"/>
      <c r="J2308"/>
      <c r="K2308"/>
    </row>
    <row r="2309" spans="1:11" ht="15" customHeight="1" x14ac:dyDescent="0.35">
      <c r="A2309" s="160">
        <v>1008861</v>
      </c>
      <c r="B2309" s="161" t="s">
        <v>2201</v>
      </c>
      <c r="C2309" s="160">
        <v>160623</v>
      </c>
      <c r="D2309" s="161" t="s">
        <v>2200</v>
      </c>
      <c r="E2309" s="162" t="s">
        <v>6415</v>
      </c>
      <c r="F2309" s="161" t="s">
        <v>2026</v>
      </c>
      <c r="G2309" s="161" t="s">
        <v>1338</v>
      </c>
      <c r="H2309" s="161" t="s">
        <v>1561</v>
      </c>
      <c r="I2309" s="15"/>
      <c r="J2309"/>
      <c r="K2309"/>
    </row>
    <row r="2310" spans="1:11" ht="15" customHeight="1" x14ac:dyDescent="0.35">
      <c r="A2310" s="160">
        <v>1008625</v>
      </c>
      <c r="B2310" s="161" t="s">
        <v>4567</v>
      </c>
      <c r="C2310" s="160">
        <v>160623</v>
      </c>
      <c r="D2310" s="161" t="s">
        <v>2200</v>
      </c>
      <c r="E2310" s="162" t="s">
        <v>6415</v>
      </c>
      <c r="F2310" s="161" t="s">
        <v>2026</v>
      </c>
      <c r="G2310" s="161" t="s">
        <v>1338</v>
      </c>
      <c r="H2310" s="161" t="s">
        <v>1561</v>
      </c>
      <c r="I2310" s="15"/>
      <c r="J2310"/>
      <c r="K2310"/>
    </row>
    <row r="2311" spans="1:11" ht="15" customHeight="1" x14ac:dyDescent="0.35">
      <c r="A2311" s="160">
        <v>1823615</v>
      </c>
      <c r="B2311" s="161" t="s">
        <v>1423</v>
      </c>
      <c r="C2311" s="160">
        <v>160635</v>
      </c>
      <c r="D2311" s="161" t="s">
        <v>2266</v>
      </c>
      <c r="E2311" s="162" t="s">
        <v>6415</v>
      </c>
      <c r="F2311" s="161" t="s">
        <v>2026</v>
      </c>
      <c r="G2311" s="161" t="s">
        <v>1381</v>
      </c>
      <c r="H2311" s="161" t="s">
        <v>1561</v>
      </c>
      <c r="I2311" s="15"/>
      <c r="J2311"/>
      <c r="K2311"/>
    </row>
    <row r="2312" spans="1:11" ht="15" customHeight="1" x14ac:dyDescent="0.35">
      <c r="A2312" s="160">
        <v>1823897</v>
      </c>
      <c r="B2312" s="161" t="s">
        <v>4583</v>
      </c>
      <c r="C2312" s="160">
        <v>160635</v>
      </c>
      <c r="D2312" s="161" t="s">
        <v>2266</v>
      </c>
      <c r="E2312" s="162" t="s">
        <v>6415</v>
      </c>
      <c r="F2312" s="161" t="s">
        <v>2026</v>
      </c>
      <c r="G2312" s="161" t="s">
        <v>1381</v>
      </c>
      <c r="H2312" s="161" t="s">
        <v>1561</v>
      </c>
      <c r="I2312" s="15"/>
      <c r="J2312"/>
      <c r="K2312"/>
    </row>
    <row r="2313" spans="1:11" ht="15" customHeight="1" x14ac:dyDescent="0.35">
      <c r="A2313" s="160">
        <v>1823242</v>
      </c>
      <c r="B2313" s="161" t="s">
        <v>4571</v>
      </c>
      <c r="C2313" s="160">
        <v>160635</v>
      </c>
      <c r="D2313" s="161" t="s">
        <v>2266</v>
      </c>
      <c r="E2313" s="162" t="s">
        <v>6415</v>
      </c>
      <c r="F2313" s="161" t="s">
        <v>2026</v>
      </c>
      <c r="G2313" s="161" t="s">
        <v>1381</v>
      </c>
      <c r="H2313" s="161" t="s">
        <v>1561</v>
      </c>
      <c r="I2313" s="15"/>
      <c r="J2313"/>
      <c r="K2313"/>
    </row>
    <row r="2314" spans="1:11" ht="15" customHeight="1" x14ac:dyDescent="0.35">
      <c r="A2314" s="160">
        <v>1823072</v>
      </c>
      <c r="B2314" s="161" t="s">
        <v>4569</v>
      </c>
      <c r="C2314" s="160">
        <v>160635</v>
      </c>
      <c r="D2314" s="161" t="s">
        <v>2266</v>
      </c>
      <c r="E2314" s="162" t="s">
        <v>6415</v>
      </c>
      <c r="F2314" s="161" t="s">
        <v>2026</v>
      </c>
      <c r="G2314" s="161" t="s">
        <v>1381</v>
      </c>
      <c r="H2314" s="161" t="s">
        <v>1561</v>
      </c>
      <c r="I2314" s="15"/>
      <c r="J2314"/>
      <c r="K2314"/>
    </row>
    <row r="2315" spans="1:11" ht="15" customHeight="1" x14ac:dyDescent="0.35">
      <c r="A2315" s="160">
        <v>1823467</v>
      </c>
      <c r="B2315" s="161" t="s">
        <v>4574</v>
      </c>
      <c r="C2315" s="160">
        <v>160635</v>
      </c>
      <c r="D2315" s="161" t="s">
        <v>2266</v>
      </c>
      <c r="E2315" s="162" t="s">
        <v>6415</v>
      </c>
      <c r="F2315" s="161" t="s">
        <v>2026</v>
      </c>
      <c r="G2315" s="161" t="s">
        <v>1381</v>
      </c>
      <c r="H2315" s="161" t="s">
        <v>1561</v>
      </c>
      <c r="I2315" s="15"/>
      <c r="J2315"/>
      <c r="K2315"/>
    </row>
    <row r="2316" spans="1:11" ht="15" customHeight="1" x14ac:dyDescent="0.35">
      <c r="A2316" s="160">
        <v>1823686</v>
      </c>
      <c r="B2316" s="161" t="s">
        <v>4578</v>
      </c>
      <c r="C2316" s="160">
        <v>160635</v>
      </c>
      <c r="D2316" s="161" t="s">
        <v>2266</v>
      </c>
      <c r="E2316" s="162" t="s">
        <v>6415</v>
      </c>
      <c r="F2316" s="161" t="s">
        <v>2026</v>
      </c>
      <c r="G2316" s="161" t="s">
        <v>1381</v>
      </c>
      <c r="H2316" s="161" t="s">
        <v>1561</v>
      </c>
      <c r="I2316" s="15"/>
      <c r="J2316"/>
      <c r="K2316"/>
    </row>
    <row r="2317" spans="1:11" ht="15" customHeight="1" x14ac:dyDescent="0.35">
      <c r="A2317" s="160">
        <v>1823872</v>
      </c>
      <c r="B2317" s="161" t="s">
        <v>4582</v>
      </c>
      <c r="C2317" s="160">
        <v>160635</v>
      </c>
      <c r="D2317" s="161" t="s">
        <v>2266</v>
      </c>
      <c r="E2317" s="162" t="s">
        <v>6415</v>
      </c>
      <c r="F2317" s="161" t="s">
        <v>2026</v>
      </c>
      <c r="G2317" s="161" t="s">
        <v>1381</v>
      </c>
      <c r="H2317" s="161" t="s">
        <v>1561</v>
      </c>
      <c r="I2317" s="15"/>
      <c r="J2317"/>
      <c r="K2317"/>
    </row>
    <row r="2318" spans="1:11" ht="15" customHeight="1" x14ac:dyDescent="0.35">
      <c r="A2318" s="160">
        <v>1823851</v>
      </c>
      <c r="B2318" s="161" t="s">
        <v>4581</v>
      </c>
      <c r="C2318" s="160">
        <v>160635</v>
      </c>
      <c r="D2318" s="161" t="s">
        <v>2266</v>
      </c>
      <c r="E2318" s="162" t="s">
        <v>6415</v>
      </c>
      <c r="F2318" s="161" t="s">
        <v>2026</v>
      </c>
      <c r="G2318" s="161" t="s">
        <v>1381</v>
      </c>
      <c r="H2318" s="161" t="s">
        <v>1561</v>
      </c>
      <c r="I2318" s="15"/>
      <c r="J2318"/>
      <c r="K2318"/>
    </row>
    <row r="2319" spans="1:11" ht="15" customHeight="1" x14ac:dyDescent="0.35">
      <c r="A2319" s="160">
        <v>1823635</v>
      </c>
      <c r="B2319" s="161" t="s">
        <v>4577</v>
      </c>
      <c r="C2319" s="160">
        <v>160635</v>
      </c>
      <c r="D2319" s="161" t="s">
        <v>2266</v>
      </c>
      <c r="E2319" s="162" t="s">
        <v>6415</v>
      </c>
      <c r="F2319" s="161" t="s">
        <v>2026</v>
      </c>
      <c r="G2319" s="161" t="s">
        <v>1381</v>
      </c>
      <c r="H2319" s="161" t="s">
        <v>1561</v>
      </c>
      <c r="I2319" s="15"/>
      <c r="J2319"/>
      <c r="K2319"/>
    </row>
    <row r="2320" spans="1:11" ht="15" customHeight="1" x14ac:dyDescent="0.35">
      <c r="A2320" s="160">
        <v>1823532</v>
      </c>
      <c r="B2320" s="161" t="s">
        <v>4575</v>
      </c>
      <c r="C2320" s="160">
        <v>160635</v>
      </c>
      <c r="D2320" s="161" t="s">
        <v>2266</v>
      </c>
      <c r="E2320" s="162" t="s">
        <v>6415</v>
      </c>
      <c r="F2320" s="161" t="s">
        <v>2026</v>
      </c>
      <c r="G2320" s="161" t="s">
        <v>1381</v>
      </c>
      <c r="H2320" s="161" t="s">
        <v>1561</v>
      </c>
      <c r="I2320" s="15"/>
      <c r="J2320"/>
      <c r="K2320"/>
    </row>
    <row r="2321" spans="1:11" ht="15" customHeight="1" x14ac:dyDescent="0.35">
      <c r="A2321" s="160">
        <v>1823768</v>
      </c>
      <c r="B2321" s="161" t="s">
        <v>4580</v>
      </c>
      <c r="C2321" s="160">
        <v>160635</v>
      </c>
      <c r="D2321" s="161" t="s">
        <v>2266</v>
      </c>
      <c r="E2321" s="162" t="s">
        <v>6415</v>
      </c>
      <c r="F2321" s="161" t="s">
        <v>2026</v>
      </c>
      <c r="G2321" s="161" t="s">
        <v>1381</v>
      </c>
      <c r="H2321" s="161" t="s">
        <v>1561</v>
      </c>
      <c r="I2321" s="15"/>
      <c r="J2321"/>
      <c r="K2321"/>
    </row>
    <row r="2322" spans="1:11" ht="15" customHeight="1" x14ac:dyDescent="0.35">
      <c r="A2322" s="160">
        <v>1823432</v>
      </c>
      <c r="B2322" s="161" t="s">
        <v>4572</v>
      </c>
      <c r="C2322" s="160">
        <v>160635</v>
      </c>
      <c r="D2322" s="161" t="s">
        <v>2266</v>
      </c>
      <c r="E2322" s="162" t="s">
        <v>6415</v>
      </c>
      <c r="F2322" s="161" t="s">
        <v>2026</v>
      </c>
      <c r="G2322" s="161" t="s">
        <v>1381</v>
      </c>
      <c r="H2322" s="161" t="s">
        <v>1561</v>
      </c>
      <c r="I2322" s="15"/>
      <c r="J2322"/>
      <c r="K2322"/>
    </row>
    <row r="2323" spans="1:11" ht="15" customHeight="1" x14ac:dyDescent="0.35">
      <c r="A2323" s="160">
        <v>1823691</v>
      </c>
      <c r="B2323" s="161" t="s">
        <v>4579</v>
      </c>
      <c r="C2323" s="160">
        <v>160635</v>
      </c>
      <c r="D2323" s="161" t="s">
        <v>2266</v>
      </c>
      <c r="E2323" s="162" t="s">
        <v>6415</v>
      </c>
      <c r="F2323" s="161" t="s">
        <v>2026</v>
      </c>
      <c r="G2323" s="161" t="s">
        <v>1381</v>
      </c>
      <c r="H2323" s="161" t="s">
        <v>1561</v>
      </c>
      <c r="I2323" s="15"/>
      <c r="J2323"/>
      <c r="K2323"/>
    </row>
    <row r="2324" spans="1:11" ht="15" customHeight="1" x14ac:dyDescent="0.35">
      <c r="A2324" s="160">
        <v>1823083</v>
      </c>
      <c r="B2324" s="161" t="s">
        <v>4570</v>
      </c>
      <c r="C2324" s="160">
        <v>160635</v>
      </c>
      <c r="D2324" s="161" t="s">
        <v>2266</v>
      </c>
      <c r="E2324" s="162" t="s">
        <v>6415</v>
      </c>
      <c r="F2324" s="161" t="s">
        <v>2026</v>
      </c>
      <c r="G2324" s="161" t="s">
        <v>1381</v>
      </c>
      <c r="H2324" s="161" t="s">
        <v>1561</v>
      </c>
      <c r="I2324" s="15"/>
      <c r="J2324"/>
      <c r="K2324"/>
    </row>
    <row r="2325" spans="1:11" ht="15" customHeight="1" x14ac:dyDescent="0.35">
      <c r="A2325" s="160">
        <v>1823463</v>
      </c>
      <c r="B2325" s="161" t="s">
        <v>4573</v>
      </c>
      <c r="C2325" s="160">
        <v>160635</v>
      </c>
      <c r="D2325" s="161" t="s">
        <v>2266</v>
      </c>
      <c r="E2325" s="162" t="s">
        <v>6415</v>
      </c>
      <c r="F2325" s="161" t="s">
        <v>2026</v>
      </c>
      <c r="G2325" s="161" t="s">
        <v>1381</v>
      </c>
      <c r="H2325" s="161" t="s">
        <v>1561</v>
      </c>
      <c r="I2325" s="15"/>
      <c r="J2325"/>
      <c r="K2325"/>
    </row>
    <row r="2326" spans="1:11" ht="15" customHeight="1" x14ac:dyDescent="0.35">
      <c r="A2326" s="160">
        <v>1823573</v>
      </c>
      <c r="B2326" s="161" t="s">
        <v>4576</v>
      </c>
      <c r="C2326" s="160">
        <v>160635</v>
      </c>
      <c r="D2326" s="161" t="s">
        <v>2266</v>
      </c>
      <c r="E2326" s="162" t="s">
        <v>6415</v>
      </c>
      <c r="F2326" s="161" t="s">
        <v>2026</v>
      </c>
      <c r="G2326" s="161" t="s">
        <v>1381</v>
      </c>
      <c r="H2326" s="161" t="s">
        <v>1561</v>
      </c>
      <c r="I2326" s="15"/>
      <c r="J2326"/>
      <c r="K2326"/>
    </row>
    <row r="2327" spans="1:11" ht="15" customHeight="1" x14ac:dyDescent="0.35">
      <c r="A2327" s="160">
        <v>1823962</v>
      </c>
      <c r="B2327" s="161" t="s">
        <v>1424</v>
      </c>
      <c r="C2327" s="160">
        <v>160635</v>
      </c>
      <c r="D2327" s="161" t="s">
        <v>2266</v>
      </c>
      <c r="E2327" s="162" t="s">
        <v>6415</v>
      </c>
      <c r="F2327" s="161" t="s">
        <v>2026</v>
      </c>
      <c r="G2327" s="161" t="s">
        <v>1381</v>
      </c>
      <c r="H2327" s="161" t="s">
        <v>1561</v>
      </c>
      <c r="I2327" s="15"/>
      <c r="J2327"/>
      <c r="K2327"/>
    </row>
    <row r="2328" spans="1:11" ht="15" customHeight="1" x14ac:dyDescent="0.35">
      <c r="A2328" s="160">
        <v>1823002</v>
      </c>
      <c r="B2328" s="161" t="s">
        <v>4568</v>
      </c>
      <c r="C2328" s="160">
        <v>160635</v>
      </c>
      <c r="D2328" s="161" t="s">
        <v>2266</v>
      </c>
      <c r="E2328" s="162" t="s">
        <v>6415</v>
      </c>
      <c r="F2328" s="161" t="s">
        <v>2026</v>
      </c>
      <c r="G2328" s="161" t="s">
        <v>1381</v>
      </c>
      <c r="H2328" s="161" t="s">
        <v>1561</v>
      </c>
      <c r="I2328" s="15"/>
      <c r="J2328"/>
      <c r="K2328"/>
    </row>
    <row r="2329" spans="1:11" ht="15" customHeight="1" x14ac:dyDescent="0.35">
      <c r="A2329" s="160">
        <v>1013471</v>
      </c>
      <c r="B2329" s="161" t="s">
        <v>4585</v>
      </c>
      <c r="C2329" s="160">
        <v>160659</v>
      </c>
      <c r="D2329" s="161" t="s">
        <v>2227</v>
      </c>
      <c r="E2329" s="162" t="s">
        <v>6415</v>
      </c>
      <c r="F2329" s="161" t="s">
        <v>2026</v>
      </c>
      <c r="G2329" s="161" t="s">
        <v>1338</v>
      </c>
      <c r="H2329" s="161" t="s">
        <v>1561</v>
      </c>
      <c r="I2329" s="15"/>
      <c r="J2329"/>
      <c r="K2329"/>
    </row>
    <row r="2330" spans="1:11" ht="15" customHeight="1" x14ac:dyDescent="0.35">
      <c r="A2330" s="160">
        <v>1013001</v>
      </c>
      <c r="B2330" s="161" t="s">
        <v>4584</v>
      </c>
      <c r="C2330" s="160">
        <v>160659</v>
      </c>
      <c r="D2330" s="161" t="s">
        <v>2227</v>
      </c>
      <c r="E2330" s="162" t="s">
        <v>6415</v>
      </c>
      <c r="F2330" s="161" t="s">
        <v>2026</v>
      </c>
      <c r="G2330" s="161" t="s">
        <v>1338</v>
      </c>
      <c r="H2330" s="161" t="s">
        <v>1561</v>
      </c>
      <c r="I2330" s="15"/>
      <c r="J2330"/>
      <c r="K2330"/>
    </row>
    <row r="2331" spans="1:11" ht="15" customHeight="1" x14ac:dyDescent="0.35">
      <c r="A2331" s="160">
        <v>1013656</v>
      </c>
      <c r="B2331" s="161" t="s">
        <v>1348</v>
      </c>
      <c r="C2331" s="160">
        <v>160659</v>
      </c>
      <c r="D2331" s="161" t="s">
        <v>2227</v>
      </c>
      <c r="E2331" s="162" t="s">
        <v>6415</v>
      </c>
      <c r="F2331" s="161" t="s">
        <v>2026</v>
      </c>
      <c r="G2331" s="161" t="s">
        <v>1338</v>
      </c>
      <c r="H2331" s="161" t="s">
        <v>1561</v>
      </c>
      <c r="I2331" s="15"/>
      <c r="J2331"/>
      <c r="K2331"/>
    </row>
    <row r="2332" spans="1:11" ht="15" customHeight="1" x14ac:dyDescent="0.35">
      <c r="A2332" s="160">
        <v>1413715</v>
      </c>
      <c r="B2332" s="161" t="s">
        <v>4586</v>
      </c>
      <c r="C2332" s="160">
        <v>160660</v>
      </c>
      <c r="D2332" s="161" t="s">
        <v>2600</v>
      </c>
      <c r="E2332" s="162" t="s">
        <v>6415</v>
      </c>
      <c r="F2332" s="161" t="s">
        <v>644</v>
      </c>
      <c r="G2332" s="6" t="s">
        <v>708</v>
      </c>
      <c r="H2332" s="161" t="s">
        <v>1561</v>
      </c>
      <c r="I2332" s="15"/>
      <c r="J2332"/>
      <c r="K2332"/>
    </row>
    <row r="2333" spans="1:11" ht="15" customHeight="1" x14ac:dyDescent="0.35">
      <c r="A2333" s="160">
        <v>1413450</v>
      </c>
      <c r="B2333" s="161" t="s">
        <v>714</v>
      </c>
      <c r="C2333" s="160">
        <v>160660</v>
      </c>
      <c r="D2333" s="161" t="s">
        <v>2600</v>
      </c>
      <c r="E2333" s="162" t="s">
        <v>6415</v>
      </c>
      <c r="F2333" s="161" t="s">
        <v>644</v>
      </c>
      <c r="G2333" s="6" t="s">
        <v>708</v>
      </c>
      <c r="H2333" s="161" t="s">
        <v>1561</v>
      </c>
      <c r="I2333" s="15"/>
      <c r="J2333"/>
      <c r="K2333"/>
    </row>
    <row r="2334" spans="1:11" ht="15" customHeight="1" x14ac:dyDescent="0.35">
      <c r="A2334" s="160">
        <v>1413932</v>
      </c>
      <c r="B2334" s="161" t="s">
        <v>4587</v>
      </c>
      <c r="C2334" s="160">
        <v>160660</v>
      </c>
      <c r="D2334" s="161" t="s">
        <v>2600</v>
      </c>
      <c r="E2334" s="162" t="s">
        <v>6415</v>
      </c>
      <c r="F2334" s="161" t="s">
        <v>644</v>
      </c>
      <c r="G2334" s="6" t="s">
        <v>708</v>
      </c>
      <c r="H2334" s="161" t="s">
        <v>1561</v>
      </c>
      <c r="I2334" s="15"/>
      <c r="J2334"/>
      <c r="K2334"/>
    </row>
    <row r="2335" spans="1:11" ht="15" customHeight="1" x14ac:dyDescent="0.35">
      <c r="A2335" s="160">
        <v>1016763</v>
      </c>
      <c r="B2335" s="161" t="s">
        <v>4600</v>
      </c>
      <c r="C2335" s="160">
        <v>160672</v>
      </c>
      <c r="D2335" s="161" t="s">
        <v>2235</v>
      </c>
      <c r="E2335" s="162" t="s">
        <v>6415</v>
      </c>
      <c r="F2335" s="161" t="s">
        <v>2026</v>
      </c>
      <c r="G2335" s="161" t="s">
        <v>1338</v>
      </c>
      <c r="H2335" s="161" t="s">
        <v>1561</v>
      </c>
      <c r="I2335" s="15"/>
      <c r="J2335"/>
      <c r="K2335"/>
    </row>
    <row r="2336" spans="1:11" ht="15" customHeight="1" x14ac:dyDescent="0.35">
      <c r="A2336" s="160">
        <v>1016526</v>
      </c>
      <c r="B2336" s="161" t="s">
        <v>4595</v>
      </c>
      <c r="C2336" s="160">
        <v>160672</v>
      </c>
      <c r="D2336" s="161" t="s">
        <v>2235</v>
      </c>
      <c r="E2336" s="162" t="s">
        <v>6415</v>
      </c>
      <c r="F2336" s="161" t="s">
        <v>2026</v>
      </c>
      <c r="G2336" s="161" t="s">
        <v>1338</v>
      </c>
      <c r="H2336" s="161" t="s">
        <v>1561</v>
      </c>
      <c r="I2336" s="15"/>
      <c r="J2336"/>
      <c r="K2336"/>
    </row>
    <row r="2337" spans="1:11" ht="15" customHeight="1" x14ac:dyDescent="0.35">
      <c r="A2337" s="160">
        <v>1016906</v>
      </c>
      <c r="B2337" s="161" t="s">
        <v>4601</v>
      </c>
      <c r="C2337" s="160">
        <v>160672</v>
      </c>
      <c r="D2337" s="161" t="s">
        <v>2235</v>
      </c>
      <c r="E2337" s="162" t="s">
        <v>6415</v>
      </c>
      <c r="F2337" s="161" t="s">
        <v>2026</v>
      </c>
      <c r="G2337" s="161" t="s">
        <v>1338</v>
      </c>
      <c r="H2337" s="161" t="s">
        <v>1561</v>
      </c>
      <c r="I2337" s="15"/>
      <c r="J2337"/>
      <c r="K2337"/>
    </row>
    <row r="2338" spans="1:11" ht="15" customHeight="1" x14ac:dyDescent="0.35">
      <c r="A2338" s="160">
        <v>1016670</v>
      </c>
      <c r="B2338" s="161" t="s">
        <v>4598</v>
      </c>
      <c r="C2338" s="160">
        <v>160672</v>
      </c>
      <c r="D2338" s="161" t="s">
        <v>2235</v>
      </c>
      <c r="E2338" s="162" t="s">
        <v>6415</v>
      </c>
      <c r="F2338" s="161" t="s">
        <v>2026</v>
      </c>
      <c r="G2338" s="161" t="s">
        <v>1338</v>
      </c>
      <c r="H2338" s="161" t="s">
        <v>1561</v>
      </c>
      <c r="I2338" s="15"/>
      <c r="J2338"/>
      <c r="K2338"/>
    </row>
    <row r="2339" spans="1:11" ht="15" customHeight="1" x14ac:dyDescent="0.35">
      <c r="A2339" s="160">
        <v>1016727</v>
      </c>
      <c r="B2339" s="161" t="s">
        <v>4599</v>
      </c>
      <c r="C2339" s="160">
        <v>160672</v>
      </c>
      <c r="D2339" s="161" t="s">
        <v>2235</v>
      </c>
      <c r="E2339" s="162" t="s">
        <v>6415</v>
      </c>
      <c r="F2339" s="161" t="s">
        <v>2026</v>
      </c>
      <c r="G2339" s="161" t="s">
        <v>1338</v>
      </c>
      <c r="H2339" s="161" t="s">
        <v>1561</v>
      </c>
      <c r="I2339" s="15"/>
      <c r="J2339"/>
      <c r="K2339"/>
    </row>
    <row r="2340" spans="1:11" ht="15" customHeight="1" x14ac:dyDescent="0.35">
      <c r="A2340" s="160">
        <v>1016276</v>
      </c>
      <c r="B2340" s="161" t="s">
        <v>4592</v>
      </c>
      <c r="C2340" s="160">
        <v>160672</v>
      </c>
      <c r="D2340" s="161" t="s">
        <v>2235</v>
      </c>
      <c r="E2340" s="162" t="s">
        <v>6415</v>
      </c>
      <c r="F2340" s="161" t="s">
        <v>2026</v>
      </c>
      <c r="G2340" s="161" t="s">
        <v>1338</v>
      </c>
      <c r="H2340" s="161" t="s">
        <v>1561</v>
      </c>
      <c r="I2340" s="15"/>
      <c r="J2340"/>
      <c r="K2340"/>
    </row>
    <row r="2341" spans="1:11" ht="15" customHeight="1" x14ac:dyDescent="0.35">
      <c r="A2341" s="160">
        <v>1016258</v>
      </c>
      <c r="B2341" s="161" t="s">
        <v>4591</v>
      </c>
      <c r="C2341" s="160">
        <v>160672</v>
      </c>
      <c r="D2341" s="161" t="s">
        <v>2235</v>
      </c>
      <c r="E2341" s="162" t="s">
        <v>6415</v>
      </c>
      <c r="F2341" s="161" t="s">
        <v>2026</v>
      </c>
      <c r="G2341" s="161" t="s">
        <v>1338</v>
      </c>
      <c r="H2341" s="161" t="s">
        <v>1561</v>
      </c>
      <c r="I2341" s="15"/>
      <c r="J2341"/>
      <c r="K2341"/>
    </row>
    <row r="2342" spans="1:11" ht="15" customHeight="1" x14ac:dyDescent="0.35">
      <c r="A2342" s="160">
        <v>1016986</v>
      </c>
      <c r="B2342" s="161" t="s">
        <v>4602</v>
      </c>
      <c r="C2342" s="160">
        <v>160672</v>
      </c>
      <c r="D2342" s="161" t="s">
        <v>2235</v>
      </c>
      <c r="E2342" s="162" t="s">
        <v>6415</v>
      </c>
      <c r="F2342" s="161" t="s">
        <v>2026</v>
      </c>
      <c r="G2342" s="161" t="s">
        <v>1338</v>
      </c>
      <c r="H2342" s="161" t="s">
        <v>1561</v>
      </c>
      <c r="I2342" s="15"/>
      <c r="J2342"/>
      <c r="K2342"/>
    </row>
    <row r="2343" spans="1:11" ht="15" customHeight="1" x14ac:dyDescent="0.35">
      <c r="A2343" s="160">
        <v>1016001</v>
      </c>
      <c r="B2343" s="161" t="s">
        <v>4588</v>
      </c>
      <c r="C2343" s="160">
        <v>160672</v>
      </c>
      <c r="D2343" s="161" t="s">
        <v>2235</v>
      </c>
      <c r="E2343" s="162" t="s">
        <v>6415</v>
      </c>
      <c r="F2343" s="161" t="s">
        <v>2026</v>
      </c>
      <c r="G2343" s="161" t="s">
        <v>1338</v>
      </c>
      <c r="H2343" s="161" t="s">
        <v>1561</v>
      </c>
      <c r="I2343" s="15"/>
      <c r="J2343"/>
      <c r="K2343"/>
    </row>
    <row r="2344" spans="1:11" ht="15" customHeight="1" x14ac:dyDescent="0.35">
      <c r="A2344" s="160">
        <v>1016409</v>
      </c>
      <c r="B2344" s="161" t="s">
        <v>4593</v>
      </c>
      <c r="C2344" s="160">
        <v>160672</v>
      </c>
      <c r="D2344" s="161" t="s">
        <v>2235</v>
      </c>
      <c r="E2344" s="162" t="s">
        <v>6415</v>
      </c>
      <c r="F2344" s="161" t="s">
        <v>2026</v>
      </c>
      <c r="G2344" s="161" t="s">
        <v>1338</v>
      </c>
      <c r="H2344" s="161" t="s">
        <v>1561</v>
      </c>
      <c r="I2344" s="15"/>
      <c r="J2344"/>
      <c r="K2344"/>
    </row>
    <row r="2345" spans="1:11" ht="15" customHeight="1" x14ac:dyDescent="0.35">
      <c r="A2345" s="160">
        <v>1016242</v>
      </c>
      <c r="B2345" s="161" t="s">
        <v>4590</v>
      </c>
      <c r="C2345" s="160">
        <v>160672</v>
      </c>
      <c r="D2345" s="161" t="s">
        <v>2235</v>
      </c>
      <c r="E2345" s="162" t="s">
        <v>6415</v>
      </c>
      <c r="F2345" s="161" t="s">
        <v>2026</v>
      </c>
      <c r="G2345" s="161" t="s">
        <v>1338</v>
      </c>
      <c r="H2345" s="161" t="s">
        <v>1561</v>
      </c>
      <c r="I2345" s="15"/>
      <c r="J2345"/>
      <c r="K2345"/>
    </row>
    <row r="2346" spans="1:11" ht="15" customHeight="1" x14ac:dyDescent="0.35">
      <c r="A2346" s="160">
        <v>1016549</v>
      </c>
      <c r="B2346" s="161" t="s">
        <v>4596</v>
      </c>
      <c r="C2346" s="160">
        <v>160672</v>
      </c>
      <c r="D2346" s="161" t="s">
        <v>2235</v>
      </c>
      <c r="E2346" s="162" t="s">
        <v>6415</v>
      </c>
      <c r="F2346" s="161" t="s">
        <v>2026</v>
      </c>
      <c r="G2346" s="161" t="s">
        <v>1338</v>
      </c>
      <c r="H2346" s="161" t="s">
        <v>1561</v>
      </c>
      <c r="I2346" s="15"/>
      <c r="J2346"/>
      <c r="K2346"/>
    </row>
    <row r="2347" spans="1:11" ht="15" customHeight="1" x14ac:dyDescent="0.35">
      <c r="A2347" s="160">
        <v>1016558</v>
      </c>
      <c r="B2347" s="161" t="s">
        <v>4597</v>
      </c>
      <c r="C2347" s="160">
        <v>160672</v>
      </c>
      <c r="D2347" s="161" t="s">
        <v>2235</v>
      </c>
      <c r="E2347" s="162" t="s">
        <v>6415</v>
      </c>
      <c r="F2347" s="161" t="s">
        <v>2026</v>
      </c>
      <c r="G2347" s="161" t="s">
        <v>1338</v>
      </c>
      <c r="H2347" s="161" t="s">
        <v>1561</v>
      </c>
      <c r="I2347" s="15"/>
      <c r="J2347"/>
      <c r="K2347"/>
    </row>
    <row r="2348" spans="1:11" ht="15" customHeight="1" x14ac:dyDescent="0.35">
      <c r="A2348" s="160">
        <v>1016163</v>
      </c>
      <c r="B2348" s="161" t="s">
        <v>1351</v>
      </c>
      <c r="C2348" s="160">
        <v>160672</v>
      </c>
      <c r="D2348" s="161" t="s">
        <v>2235</v>
      </c>
      <c r="E2348" s="162" t="s">
        <v>6415</v>
      </c>
      <c r="F2348" s="161" t="s">
        <v>2026</v>
      </c>
      <c r="G2348" s="161" t="s">
        <v>1338</v>
      </c>
      <c r="H2348" s="161" t="s">
        <v>1561</v>
      </c>
      <c r="I2348" s="15"/>
      <c r="J2348"/>
      <c r="K2348"/>
    </row>
    <row r="2349" spans="1:11" ht="15" customHeight="1" x14ac:dyDescent="0.35">
      <c r="A2349" s="160">
        <v>1016975</v>
      </c>
      <c r="B2349" s="161" t="s">
        <v>1352</v>
      </c>
      <c r="C2349" s="160">
        <v>160672</v>
      </c>
      <c r="D2349" s="161" t="s">
        <v>2235</v>
      </c>
      <c r="E2349" s="162" t="s">
        <v>6415</v>
      </c>
      <c r="F2349" s="161" t="s">
        <v>2026</v>
      </c>
      <c r="G2349" s="161" t="s">
        <v>1338</v>
      </c>
      <c r="H2349" s="161" t="s">
        <v>1561</v>
      </c>
      <c r="I2349" s="15"/>
      <c r="J2349"/>
      <c r="K2349"/>
    </row>
    <row r="2350" spans="1:11" ht="15" customHeight="1" x14ac:dyDescent="0.35">
      <c r="A2350" s="160">
        <v>1016216</v>
      </c>
      <c r="B2350" s="161" t="s">
        <v>4589</v>
      </c>
      <c r="C2350" s="160">
        <v>160672</v>
      </c>
      <c r="D2350" s="161" t="s">
        <v>2235</v>
      </c>
      <c r="E2350" s="162" t="s">
        <v>6415</v>
      </c>
      <c r="F2350" s="161" t="s">
        <v>2026</v>
      </c>
      <c r="G2350" s="161" t="s">
        <v>1338</v>
      </c>
      <c r="H2350" s="161" t="s">
        <v>1561</v>
      </c>
      <c r="I2350" s="15"/>
      <c r="J2350"/>
      <c r="K2350"/>
    </row>
    <row r="2351" spans="1:11" ht="15" customHeight="1" x14ac:dyDescent="0.35">
      <c r="A2351" s="160">
        <v>1016513</v>
      </c>
      <c r="B2351" s="161" t="s">
        <v>4594</v>
      </c>
      <c r="C2351" s="160">
        <v>160672</v>
      </c>
      <c r="D2351" s="161" t="s">
        <v>2235</v>
      </c>
      <c r="E2351" s="162" t="s">
        <v>6415</v>
      </c>
      <c r="F2351" s="161" t="s">
        <v>2026</v>
      </c>
      <c r="G2351" s="161" t="s">
        <v>1338</v>
      </c>
      <c r="H2351" s="161" t="s">
        <v>1561</v>
      </c>
      <c r="I2351" s="15"/>
      <c r="J2351"/>
      <c r="K2351"/>
    </row>
    <row r="2352" spans="1:11" ht="15" customHeight="1" x14ac:dyDescent="0.35">
      <c r="A2352" s="160">
        <v>1016010</v>
      </c>
      <c r="B2352" s="161" t="s">
        <v>1353</v>
      </c>
      <c r="C2352" s="160">
        <v>160672</v>
      </c>
      <c r="D2352" s="161" t="s">
        <v>2235</v>
      </c>
      <c r="E2352" s="162" t="s">
        <v>6415</v>
      </c>
      <c r="F2352" s="161" t="s">
        <v>2026</v>
      </c>
      <c r="G2352" s="161" t="s">
        <v>1338</v>
      </c>
      <c r="H2352" s="161" t="s">
        <v>1561</v>
      </c>
      <c r="I2352" s="15"/>
      <c r="J2352"/>
      <c r="K2352"/>
    </row>
    <row r="2353" spans="1:11" ht="15" customHeight="1" x14ac:dyDescent="0.35">
      <c r="A2353" s="160">
        <v>503221</v>
      </c>
      <c r="B2353" s="161" t="s">
        <v>4604</v>
      </c>
      <c r="C2353" s="160">
        <v>160702</v>
      </c>
      <c r="D2353" s="161" t="s">
        <v>1230</v>
      </c>
      <c r="E2353" s="162" t="s">
        <v>6415</v>
      </c>
      <c r="F2353" s="161" t="s">
        <v>2026</v>
      </c>
      <c r="G2353" s="161" t="s">
        <v>1205</v>
      </c>
      <c r="H2353" s="161" t="s">
        <v>1561</v>
      </c>
      <c r="I2353" s="15"/>
      <c r="J2353"/>
      <c r="K2353"/>
    </row>
    <row r="2354" spans="1:11" ht="15" customHeight="1" x14ac:dyDescent="0.35">
      <c r="A2354" s="160">
        <v>503082</v>
      </c>
      <c r="B2354" s="161" t="s">
        <v>4603</v>
      </c>
      <c r="C2354" s="160">
        <v>160702</v>
      </c>
      <c r="D2354" s="161" t="s">
        <v>1230</v>
      </c>
      <c r="E2354" s="162" t="s">
        <v>6415</v>
      </c>
      <c r="F2354" s="161" t="s">
        <v>2026</v>
      </c>
      <c r="G2354" s="161" t="s">
        <v>1205</v>
      </c>
      <c r="H2354" s="161" t="s">
        <v>1561</v>
      </c>
      <c r="I2354" s="15"/>
      <c r="J2354"/>
      <c r="K2354"/>
    </row>
    <row r="2355" spans="1:11" ht="15" customHeight="1" x14ac:dyDescent="0.35">
      <c r="A2355" s="160">
        <v>503153</v>
      </c>
      <c r="B2355" s="161" t="s">
        <v>1231</v>
      </c>
      <c r="C2355" s="160">
        <v>160702</v>
      </c>
      <c r="D2355" s="161" t="s">
        <v>1230</v>
      </c>
      <c r="E2355" s="162" t="s">
        <v>6415</v>
      </c>
      <c r="F2355" s="161" t="s">
        <v>2026</v>
      </c>
      <c r="G2355" s="161" t="s">
        <v>1205</v>
      </c>
      <c r="H2355" s="161" t="s">
        <v>1561</v>
      </c>
      <c r="I2355" s="15"/>
      <c r="J2355"/>
      <c r="K2355"/>
    </row>
    <row r="2356" spans="1:11" ht="15" customHeight="1" x14ac:dyDescent="0.35">
      <c r="A2356" s="160">
        <v>503871</v>
      </c>
      <c r="B2356" s="161" t="s">
        <v>4605</v>
      </c>
      <c r="C2356" s="160">
        <v>160702</v>
      </c>
      <c r="D2356" s="161" t="s">
        <v>1230</v>
      </c>
      <c r="E2356" s="162" t="s">
        <v>6415</v>
      </c>
      <c r="F2356" s="161" t="s">
        <v>2026</v>
      </c>
      <c r="G2356" s="161" t="s">
        <v>1205</v>
      </c>
      <c r="H2356" s="161" t="s">
        <v>1561</v>
      </c>
      <c r="I2356" s="15"/>
      <c r="J2356"/>
      <c r="K2356"/>
    </row>
    <row r="2357" spans="1:11" ht="15" customHeight="1" x14ac:dyDescent="0.35">
      <c r="A2357" s="160">
        <v>904568</v>
      </c>
      <c r="B2357" s="161" t="s">
        <v>4606</v>
      </c>
      <c r="C2357" s="160">
        <v>160714</v>
      </c>
      <c r="D2357" s="161" t="s">
        <v>2169</v>
      </c>
      <c r="E2357" s="162" t="s">
        <v>6415</v>
      </c>
      <c r="F2357" s="161" t="s">
        <v>2026</v>
      </c>
      <c r="G2357" s="161" t="s">
        <v>1311</v>
      </c>
      <c r="H2357" s="161" t="s">
        <v>1561</v>
      </c>
      <c r="I2357" s="15"/>
      <c r="J2357"/>
      <c r="K2357"/>
    </row>
    <row r="2358" spans="1:11" ht="15" customHeight="1" x14ac:dyDescent="0.35">
      <c r="A2358" s="160">
        <v>904829</v>
      </c>
      <c r="B2358" s="161" t="s">
        <v>4607</v>
      </c>
      <c r="C2358" s="160">
        <v>160714</v>
      </c>
      <c r="D2358" s="161" t="s">
        <v>2169</v>
      </c>
      <c r="E2358" s="162" t="s">
        <v>6415</v>
      </c>
      <c r="F2358" s="161" t="s">
        <v>2026</v>
      </c>
      <c r="G2358" s="161" t="s">
        <v>1311</v>
      </c>
      <c r="H2358" s="161" t="s">
        <v>1561</v>
      </c>
      <c r="I2358" s="15"/>
      <c r="J2358"/>
      <c r="K2358"/>
    </row>
    <row r="2359" spans="1:11" ht="15" customHeight="1" x14ac:dyDescent="0.35">
      <c r="A2359" s="160">
        <v>904938</v>
      </c>
      <c r="B2359" s="161" t="s">
        <v>4609</v>
      </c>
      <c r="C2359" s="160">
        <v>160714</v>
      </c>
      <c r="D2359" s="161" t="s">
        <v>2169</v>
      </c>
      <c r="E2359" s="162" t="s">
        <v>6415</v>
      </c>
      <c r="F2359" s="161" t="s">
        <v>2026</v>
      </c>
      <c r="G2359" s="161" t="s">
        <v>1311</v>
      </c>
      <c r="H2359" s="161" t="s">
        <v>1561</v>
      </c>
      <c r="I2359" s="15"/>
      <c r="J2359"/>
      <c r="K2359"/>
    </row>
    <row r="2360" spans="1:11" ht="15" customHeight="1" x14ac:dyDescent="0.35">
      <c r="A2360" s="160">
        <v>904934</v>
      </c>
      <c r="B2360" s="161" t="s">
        <v>4608</v>
      </c>
      <c r="C2360" s="160">
        <v>160714</v>
      </c>
      <c r="D2360" s="161" t="s">
        <v>2169</v>
      </c>
      <c r="E2360" s="162" t="s">
        <v>6415</v>
      </c>
      <c r="F2360" s="161" t="s">
        <v>2026</v>
      </c>
      <c r="G2360" s="161" t="s">
        <v>1311</v>
      </c>
      <c r="H2360" s="161" t="s">
        <v>1561</v>
      </c>
      <c r="I2360" s="15"/>
      <c r="J2360"/>
      <c r="K2360"/>
    </row>
    <row r="2361" spans="1:11" ht="15" customHeight="1" x14ac:dyDescent="0.35">
      <c r="A2361" s="160">
        <v>904003</v>
      </c>
      <c r="B2361" s="161" t="s">
        <v>1319</v>
      </c>
      <c r="C2361" s="160">
        <v>160714</v>
      </c>
      <c r="D2361" s="161" t="s">
        <v>2169</v>
      </c>
      <c r="E2361" s="162" t="s">
        <v>6415</v>
      </c>
      <c r="F2361" s="161" t="s">
        <v>2026</v>
      </c>
      <c r="G2361" s="161" t="s">
        <v>1311</v>
      </c>
      <c r="H2361" s="161" t="s">
        <v>1561</v>
      </c>
      <c r="I2361" s="15"/>
      <c r="J2361"/>
      <c r="K2361"/>
    </row>
    <row r="2362" spans="1:11" ht="15" customHeight="1" x14ac:dyDescent="0.35">
      <c r="A2362" s="160">
        <v>904816</v>
      </c>
      <c r="B2362" s="161" t="s">
        <v>1320</v>
      </c>
      <c r="C2362" s="160">
        <v>160714</v>
      </c>
      <c r="D2362" s="161" t="s">
        <v>2169</v>
      </c>
      <c r="E2362" s="162" t="s">
        <v>6415</v>
      </c>
      <c r="F2362" s="161" t="s">
        <v>2026</v>
      </c>
      <c r="G2362" s="161" t="s">
        <v>1311</v>
      </c>
      <c r="H2362" s="161" t="s">
        <v>1561</v>
      </c>
      <c r="I2362" s="15"/>
      <c r="J2362"/>
      <c r="K2362"/>
    </row>
    <row r="2363" spans="1:11" ht="15" customHeight="1" x14ac:dyDescent="0.35">
      <c r="A2363" s="160">
        <v>502493</v>
      </c>
      <c r="B2363" s="161" t="s">
        <v>1220</v>
      </c>
      <c r="C2363" s="160">
        <v>160763</v>
      </c>
      <c r="D2363" s="161" t="s">
        <v>2085</v>
      </c>
      <c r="E2363" s="162" t="s">
        <v>6415</v>
      </c>
      <c r="F2363" s="161" t="s">
        <v>2026</v>
      </c>
      <c r="G2363" s="161" t="s">
        <v>1205</v>
      </c>
      <c r="H2363" s="161" t="s">
        <v>1561</v>
      </c>
      <c r="I2363" s="15"/>
      <c r="J2363"/>
      <c r="K2363"/>
    </row>
    <row r="2364" spans="1:11" ht="15" customHeight="1" x14ac:dyDescent="0.35">
      <c r="A2364" s="160">
        <v>502524</v>
      </c>
      <c r="B2364" s="161" t="s">
        <v>4610</v>
      </c>
      <c r="C2364" s="160">
        <v>160763</v>
      </c>
      <c r="D2364" s="161" t="s">
        <v>2085</v>
      </c>
      <c r="E2364" s="162" t="s">
        <v>6415</v>
      </c>
      <c r="F2364" s="161" t="s">
        <v>2026</v>
      </c>
      <c r="G2364" s="161" t="s">
        <v>1205</v>
      </c>
      <c r="H2364" s="161" t="s">
        <v>1561</v>
      </c>
      <c r="I2364" s="15"/>
      <c r="J2364"/>
      <c r="K2364"/>
    </row>
    <row r="2365" spans="1:11" ht="15" customHeight="1" x14ac:dyDescent="0.35">
      <c r="A2365" s="160">
        <v>502787</v>
      </c>
      <c r="B2365" s="161" t="s">
        <v>4613</v>
      </c>
      <c r="C2365" s="160">
        <v>160763</v>
      </c>
      <c r="D2365" s="161" t="s">
        <v>2085</v>
      </c>
      <c r="E2365" s="162" t="s">
        <v>6415</v>
      </c>
      <c r="F2365" s="161" t="s">
        <v>2026</v>
      </c>
      <c r="G2365" s="161" t="s">
        <v>1205</v>
      </c>
      <c r="H2365" s="161" t="s">
        <v>1561</v>
      </c>
      <c r="I2365" s="15"/>
      <c r="J2365"/>
      <c r="K2365"/>
    </row>
    <row r="2366" spans="1:11" ht="15" customHeight="1" x14ac:dyDescent="0.35">
      <c r="A2366" s="160">
        <v>502693</v>
      </c>
      <c r="B2366" s="161" t="s">
        <v>4612</v>
      </c>
      <c r="C2366" s="160">
        <v>160763</v>
      </c>
      <c r="D2366" s="161" t="s">
        <v>2085</v>
      </c>
      <c r="E2366" s="162" t="s">
        <v>6415</v>
      </c>
      <c r="F2366" s="161" t="s">
        <v>2026</v>
      </c>
      <c r="G2366" s="161" t="s">
        <v>1205</v>
      </c>
      <c r="H2366" s="161" t="s">
        <v>1561</v>
      </c>
      <c r="I2366" s="15"/>
      <c r="J2366"/>
      <c r="K2366"/>
    </row>
    <row r="2367" spans="1:11" ht="15" customHeight="1" x14ac:dyDescent="0.35">
      <c r="A2367" s="160">
        <v>502744</v>
      </c>
      <c r="B2367" s="161" t="s">
        <v>1221</v>
      </c>
      <c r="C2367" s="160">
        <v>160763</v>
      </c>
      <c r="D2367" s="161" t="s">
        <v>2085</v>
      </c>
      <c r="E2367" s="162" t="s">
        <v>6415</v>
      </c>
      <c r="F2367" s="161" t="s">
        <v>2026</v>
      </c>
      <c r="G2367" s="161" t="s">
        <v>1205</v>
      </c>
      <c r="H2367" s="161" t="s">
        <v>1561</v>
      </c>
      <c r="I2367" s="15"/>
      <c r="J2367"/>
      <c r="K2367"/>
    </row>
    <row r="2368" spans="1:11" ht="15" customHeight="1" x14ac:dyDescent="0.35">
      <c r="A2368" s="160">
        <v>502676</v>
      </c>
      <c r="B2368" s="161" t="s">
        <v>4611</v>
      </c>
      <c r="C2368" s="160">
        <v>160763</v>
      </c>
      <c r="D2368" s="161" t="s">
        <v>2085</v>
      </c>
      <c r="E2368" s="162" t="s">
        <v>6415</v>
      </c>
      <c r="F2368" s="161" t="s">
        <v>2026</v>
      </c>
      <c r="G2368" s="161" t="s">
        <v>1205</v>
      </c>
      <c r="H2368" s="161" t="s">
        <v>1561</v>
      </c>
      <c r="I2368" s="15"/>
      <c r="J2368"/>
      <c r="K2368"/>
    </row>
    <row r="2369" spans="1:11" ht="15" customHeight="1" x14ac:dyDescent="0.35">
      <c r="A2369" s="160">
        <v>502518</v>
      </c>
      <c r="B2369" s="161" t="s">
        <v>1222</v>
      </c>
      <c r="C2369" s="160">
        <v>160763</v>
      </c>
      <c r="D2369" s="161" t="s">
        <v>2085</v>
      </c>
      <c r="E2369" s="162" t="s">
        <v>6415</v>
      </c>
      <c r="F2369" s="161" t="s">
        <v>2026</v>
      </c>
      <c r="G2369" s="161" t="s">
        <v>1205</v>
      </c>
      <c r="H2369" s="161" t="s">
        <v>1561</v>
      </c>
      <c r="I2369" s="15"/>
      <c r="J2369"/>
      <c r="K2369"/>
    </row>
    <row r="2370" spans="1:11" ht="15" customHeight="1" x14ac:dyDescent="0.35">
      <c r="A2370" s="160">
        <v>511471</v>
      </c>
      <c r="B2370" s="161" t="s">
        <v>1214</v>
      </c>
      <c r="C2370" s="160">
        <v>160787</v>
      </c>
      <c r="D2370" s="161" t="s">
        <v>2101</v>
      </c>
      <c r="E2370" s="162" t="s">
        <v>6414</v>
      </c>
      <c r="F2370" s="161" t="s">
        <v>2026</v>
      </c>
      <c r="G2370" s="161" t="s">
        <v>1205</v>
      </c>
      <c r="H2370" s="161" t="s">
        <v>1561</v>
      </c>
      <c r="I2370" s="15"/>
      <c r="J2370"/>
      <c r="K2370"/>
    </row>
    <row r="2371" spans="1:11" ht="15" customHeight="1" x14ac:dyDescent="0.35">
      <c r="A2371" s="160">
        <v>508406</v>
      </c>
      <c r="B2371" s="161" t="s">
        <v>4614</v>
      </c>
      <c r="C2371" s="160">
        <v>160799</v>
      </c>
      <c r="D2371" s="161" t="s">
        <v>2096</v>
      </c>
      <c r="E2371" s="162" t="s">
        <v>6415</v>
      </c>
      <c r="F2371" s="161" t="s">
        <v>2026</v>
      </c>
      <c r="G2371" s="161" t="s">
        <v>1205</v>
      </c>
      <c r="H2371" s="161" t="s">
        <v>1561</v>
      </c>
      <c r="I2371" s="15"/>
      <c r="J2371"/>
      <c r="K2371"/>
    </row>
    <row r="2372" spans="1:11" ht="15" customHeight="1" x14ac:dyDescent="0.35">
      <c r="A2372" s="160">
        <v>508803</v>
      </c>
      <c r="B2372" s="161" t="s">
        <v>4615</v>
      </c>
      <c r="C2372" s="160">
        <v>160799</v>
      </c>
      <c r="D2372" s="161" t="s">
        <v>2096</v>
      </c>
      <c r="E2372" s="162" t="s">
        <v>6415</v>
      </c>
      <c r="F2372" s="161" t="s">
        <v>2026</v>
      </c>
      <c r="G2372" s="161" t="s">
        <v>1205</v>
      </c>
      <c r="H2372" s="161" t="s">
        <v>1561</v>
      </c>
      <c r="I2372" s="15"/>
      <c r="J2372"/>
      <c r="K2372"/>
    </row>
    <row r="2373" spans="1:11" ht="15" customHeight="1" x14ac:dyDescent="0.35">
      <c r="A2373" s="160">
        <v>508242</v>
      </c>
      <c r="B2373" s="161" t="s">
        <v>1209</v>
      </c>
      <c r="C2373" s="160">
        <v>160799</v>
      </c>
      <c r="D2373" s="161" t="s">
        <v>2096</v>
      </c>
      <c r="E2373" s="162" t="s">
        <v>6415</v>
      </c>
      <c r="F2373" s="161" t="s">
        <v>2026</v>
      </c>
      <c r="G2373" s="161" t="s">
        <v>1205</v>
      </c>
      <c r="H2373" s="161" t="s">
        <v>1561</v>
      </c>
      <c r="I2373" s="15"/>
      <c r="J2373"/>
      <c r="K2373"/>
    </row>
    <row r="2374" spans="1:11" ht="15" customHeight="1" x14ac:dyDescent="0.35">
      <c r="A2374" s="160">
        <v>505408</v>
      </c>
      <c r="B2374" s="161" t="s">
        <v>4617</v>
      </c>
      <c r="C2374" s="160">
        <v>160805</v>
      </c>
      <c r="D2374" s="161" t="s">
        <v>2094</v>
      </c>
      <c r="E2374" s="162" t="s">
        <v>6415</v>
      </c>
      <c r="F2374" s="161" t="s">
        <v>2026</v>
      </c>
      <c r="G2374" s="161" t="s">
        <v>1205</v>
      </c>
      <c r="H2374" s="161" t="s">
        <v>1561</v>
      </c>
      <c r="I2374" s="15"/>
      <c r="J2374"/>
      <c r="K2374"/>
    </row>
    <row r="2375" spans="1:11" ht="15" customHeight="1" x14ac:dyDescent="0.35">
      <c r="A2375" s="160">
        <v>505241</v>
      </c>
      <c r="B2375" s="161" t="s">
        <v>4616</v>
      </c>
      <c r="C2375" s="160">
        <v>160805</v>
      </c>
      <c r="D2375" s="161" t="s">
        <v>2094</v>
      </c>
      <c r="E2375" s="162" t="s">
        <v>6415</v>
      </c>
      <c r="F2375" s="161" t="s">
        <v>2026</v>
      </c>
      <c r="G2375" s="161" t="s">
        <v>1205</v>
      </c>
      <c r="H2375" s="161" t="s">
        <v>1561</v>
      </c>
      <c r="I2375" s="15"/>
      <c r="J2375"/>
      <c r="K2375"/>
    </row>
    <row r="2376" spans="1:11" ht="15" customHeight="1" x14ac:dyDescent="0.35">
      <c r="A2376" s="160">
        <v>505896</v>
      </c>
      <c r="B2376" s="161" t="s">
        <v>4620</v>
      </c>
      <c r="C2376" s="160">
        <v>160805</v>
      </c>
      <c r="D2376" s="161" t="s">
        <v>2094</v>
      </c>
      <c r="E2376" s="162" t="s">
        <v>6415</v>
      </c>
      <c r="F2376" s="161" t="s">
        <v>2026</v>
      </c>
      <c r="G2376" s="161" t="s">
        <v>1205</v>
      </c>
      <c r="H2376" s="161" t="s">
        <v>1561</v>
      </c>
      <c r="I2376" s="15"/>
      <c r="J2376"/>
      <c r="K2376"/>
    </row>
    <row r="2377" spans="1:11" ht="15" customHeight="1" x14ac:dyDescent="0.35">
      <c r="A2377" s="160">
        <v>505585</v>
      </c>
      <c r="B2377" s="161" t="s">
        <v>4619</v>
      </c>
      <c r="C2377" s="160">
        <v>160805</v>
      </c>
      <c r="D2377" s="161" t="s">
        <v>2094</v>
      </c>
      <c r="E2377" s="162" t="s">
        <v>6415</v>
      </c>
      <c r="F2377" s="161" t="s">
        <v>2026</v>
      </c>
      <c r="G2377" s="161" t="s">
        <v>1205</v>
      </c>
      <c r="H2377" s="161" t="s">
        <v>1561</v>
      </c>
      <c r="I2377" s="15"/>
      <c r="J2377"/>
      <c r="K2377"/>
    </row>
    <row r="2378" spans="1:11" ht="15" customHeight="1" x14ac:dyDescent="0.35">
      <c r="A2378" s="160">
        <v>505524</v>
      </c>
      <c r="B2378" s="161" t="s">
        <v>4618</v>
      </c>
      <c r="C2378" s="160">
        <v>160805</v>
      </c>
      <c r="D2378" s="161" t="s">
        <v>2094</v>
      </c>
      <c r="E2378" s="162" t="s">
        <v>6415</v>
      </c>
      <c r="F2378" s="161" t="s">
        <v>2026</v>
      </c>
      <c r="G2378" s="161" t="s">
        <v>1205</v>
      </c>
      <c r="H2378" s="161" t="s">
        <v>1561</v>
      </c>
      <c r="I2378" s="15"/>
      <c r="J2378"/>
      <c r="K2378"/>
    </row>
    <row r="2379" spans="1:11" ht="15" customHeight="1" x14ac:dyDescent="0.35">
      <c r="A2379" s="160">
        <v>505437</v>
      </c>
      <c r="B2379" s="161" t="s">
        <v>1223</v>
      </c>
      <c r="C2379" s="160">
        <v>160805</v>
      </c>
      <c r="D2379" s="161" t="s">
        <v>2094</v>
      </c>
      <c r="E2379" s="162" t="s">
        <v>6415</v>
      </c>
      <c r="F2379" s="161" t="s">
        <v>2026</v>
      </c>
      <c r="G2379" s="161" t="s">
        <v>1205</v>
      </c>
      <c r="H2379" s="161" t="s">
        <v>1561</v>
      </c>
      <c r="I2379" s="15"/>
      <c r="J2379"/>
      <c r="K2379"/>
    </row>
    <row r="2380" spans="1:11" ht="15" customHeight="1" x14ac:dyDescent="0.35">
      <c r="A2380" s="160">
        <v>1003661</v>
      </c>
      <c r="B2380" s="161" t="s">
        <v>4626</v>
      </c>
      <c r="C2380" s="160">
        <v>160829</v>
      </c>
      <c r="D2380" s="161" t="s">
        <v>2197</v>
      </c>
      <c r="E2380" s="162" t="s">
        <v>6415</v>
      </c>
      <c r="F2380" s="161" t="s">
        <v>2026</v>
      </c>
      <c r="G2380" s="161" t="s">
        <v>1338</v>
      </c>
      <c r="H2380" s="161" t="s">
        <v>1561</v>
      </c>
      <c r="I2380" s="15"/>
      <c r="J2380"/>
      <c r="K2380"/>
    </row>
    <row r="2381" spans="1:11" ht="15" customHeight="1" x14ac:dyDescent="0.35">
      <c r="A2381" s="160">
        <v>1003003</v>
      </c>
      <c r="B2381" s="161" t="s">
        <v>4623</v>
      </c>
      <c r="C2381" s="160">
        <v>160829</v>
      </c>
      <c r="D2381" s="161" t="s">
        <v>2197</v>
      </c>
      <c r="E2381" s="162" t="s">
        <v>6415</v>
      </c>
      <c r="F2381" s="161" t="s">
        <v>2026</v>
      </c>
      <c r="G2381" s="161" t="s">
        <v>1338</v>
      </c>
      <c r="H2381" s="161" t="s">
        <v>1561</v>
      </c>
      <c r="I2381" s="15"/>
      <c r="J2381"/>
      <c r="K2381"/>
    </row>
    <row r="2382" spans="1:11" ht="15" customHeight="1" x14ac:dyDescent="0.35">
      <c r="A2382" s="160">
        <v>1003004</v>
      </c>
      <c r="B2382" s="161" t="s">
        <v>4624</v>
      </c>
      <c r="C2382" s="160">
        <v>160829</v>
      </c>
      <c r="D2382" s="161" t="s">
        <v>2197</v>
      </c>
      <c r="E2382" s="162" t="s">
        <v>6415</v>
      </c>
      <c r="F2382" s="161" t="s">
        <v>2026</v>
      </c>
      <c r="G2382" s="161" t="s">
        <v>1338</v>
      </c>
      <c r="H2382" s="161" t="s">
        <v>1561</v>
      </c>
      <c r="I2382" s="15"/>
      <c r="J2382"/>
      <c r="K2382"/>
    </row>
    <row r="2383" spans="1:11" ht="15" customHeight="1" x14ac:dyDescent="0.35">
      <c r="A2383" s="160">
        <v>1003269</v>
      </c>
      <c r="B2383" s="161" t="s">
        <v>4625</v>
      </c>
      <c r="C2383" s="160">
        <v>160829</v>
      </c>
      <c r="D2383" s="161" t="s">
        <v>2197</v>
      </c>
      <c r="E2383" s="162" t="s">
        <v>6415</v>
      </c>
      <c r="F2383" s="161" t="s">
        <v>2026</v>
      </c>
      <c r="G2383" s="161" t="s">
        <v>1338</v>
      </c>
      <c r="H2383" s="161" t="s">
        <v>1561</v>
      </c>
      <c r="I2383" s="15"/>
      <c r="J2383"/>
      <c r="K2383"/>
    </row>
    <row r="2384" spans="1:11" ht="15" customHeight="1" x14ac:dyDescent="0.35">
      <c r="A2384" s="160">
        <v>1003002</v>
      </c>
      <c r="B2384" s="161" t="s">
        <v>4622</v>
      </c>
      <c r="C2384" s="160">
        <v>160829</v>
      </c>
      <c r="D2384" s="161" t="s">
        <v>2197</v>
      </c>
      <c r="E2384" s="162" t="s">
        <v>6415</v>
      </c>
      <c r="F2384" s="161" t="s">
        <v>2026</v>
      </c>
      <c r="G2384" s="161" t="s">
        <v>1338</v>
      </c>
      <c r="H2384" s="161" t="s">
        <v>1561</v>
      </c>
      <c r="I2384" s="15"/>
      <c r="J2384"/>
      <c r="K2384"/>
    </row>
    <row r="2385" spans="1:11" ht="15" customHeight="1" x14ac:dyDescent="0.35">
      <c r="A2385" s="160">
        <v>1003989</v>
      </c>
      <c r="B2385" s="161" t="s">
        <v>1343</v>
      </c>
      <c r="C2385" s="160">
        <v>160829</v>
      </c>
      <c r="D2385" s="161" t="s">
        <v>2197</v>
      </c>
      <c r="E2385" s="162" t="s">
        <v>6415</v>
      </c>
      <c r="F2385" s="161" t="s">
        <v>2026</v>
      </c>
      <c r="G2385" s="161" t="s">
        <v>1338</v>
      </c>
      <c r="H2385" s="161" t="s">
        <v>1561</v>
      </c>
      <c r="I2385" s="15"/>
      <c r="J2385"/>
      <c r="K2385"/>
    </row>
    <row r="2386" spans="1:11" ht="15" customHeight="1" x14ac:dyDescent="0.35">
      <c r="A2386" s="160">
        <v>1003001</v>
      </c>
      <c r="B2386" s="161" t="s">
        <v>4621</v>
      </c>
      <c r="C2386" s="160">
        <v>160829</v>
      </c>
      <c r="D2386" s="161" t="s">
        <v>2197</v>
      </c>
      <c r="E2386" s="162" t="s">
        <v>6415</v>
      </c>
      <c r="F2386" s="161" t="s">
        <v>2026</v>
      </c>
      <c r="G2386" s="161" t="s">
        <v>1338</v>
      </c>
      <c r="H2386" s="161" t="s">
        <v>1561</v>
      </c>
      <c r="I2386" s="15"/>
      <c r="J2386"/>
      <c r="K2386"/>
    </row>
    <row r="2387" spans="1:11" ht="15" customHeight="1" x14ac:dyDescent="0.35">
      <c r="A2387" s="160">
        <v>1003068</v>
      </c>
      <c r="B2387" s="161" t="s">
        <v>1344</v>
      </c>
      <c r="C2387" s="160">
        <v>160829</v>
      </c>
      <c r="D2387" s="161" t="s">
        <v>2197</v>
      </c>
      <c r="E2387" s="162" t="s">
        <v>6415</v>
      </c>
      <c r="F2387" s="161" t="s">
        <v>2026</v>
      </c>
      <c r="G2387" s="161" t="s">
        <v>1338</v>
      </c>
      <c r="H2387" s="161" t="s">
        <v>1561</v>
      </c>
      <c r="I2387" s="15"/>
      <c r="J2387"/>
      <c r="K2387"/>
    </row>
    <row r="2388" spans="1:11" ht="15" customHeight="1" x14ac:dyDescent="0.35">
      <c r="A2388" s="160">
        <v>905116</v>
      </c>
      <c r="B2388" s="161" t="s">
        <v>4628</v>
      </c>
      <c r="C2388" s="160">
        <v>160842</v>
      </c>
      <c r="D2388" s="161" t="s">
        <v>2170</v>
      </c>
      <c r="E2388" s="162" t="s">
        <v>6415</v>
      </c>
      <c r="F2388" s="161" t="s">
        <v>2026</v>
      </c>
      <c r="G2388" s="161" t="s">
        <v>1311</v>
      </c>
      <c r="H2388" s="161" t="s">
        <v>1561</v>
      </c>
      <c r="I2388" s="15"/>
      <c r="J2388"/>
      <c r="K2388"/>
    </row>
    <row r="2389" spans="1:11" ht="15" customHeight="1" x14ac:dyDescent="0.35">
      <c r="A2389" s="160">
        <v>905093</v>
      </c>
      <c r="B2389" s="161" t="s">
        <v>4627</v>
      </c>
      <c r="C2389" s="160">
        <v>160842</v>
      </c>
      <c r="D2389" s="161" t="s">
        <v>2170</v>
      </c>
      <c r="E2389" s="162" t="s">
        <v>6415</v>
      </c>
      <c r="F2389" s="161" t="s">
        <v>2026</v>
      </c>
      <c r="G2389" s="161" t="s">
        <v>1311</v>
      </c>
      <c r="H2389" s="161" t="s">
        <v>1561</v>
      </c>
      <c r="I2389" s="15"/>
      <c r="J2389"/>
      <c r="K2389"/>
    </row>
    <row r="2390" spans="1:11" ht="15" customHeight="1" x14ac:dyDescent="0.35">
      <c r="A2390" s="160">
        <v>905382</v>
      </c>
      <c r="B2390" s="161" t="s">
        <v>1321</v>
      </c>
      <c r="C2390" s="160">
        <v>160842</v>
      </c>
      <c r="D2390" s="161" t="s">
        <v>2170</v>
      </c>
      <c r="E2390" s="162" t="s">
        <v>6415</v>
      </c>
      <c r="F2390" s="161" t="s">
        <v>2026</v>
      </c>
      <c r="G2390" s="161" t="s">
        <v>1311</v>
      </c>
      <c r="H2390" s="161" t="s">
        <v>1561</v>
      </c>
      <c r="I2390" s="15"/>
      <c r="J2390"/>
      <c r="K2390"/>
    </row>
    <row r="2391" spans="1:11" ht="15" customHeight="1" x14ac:dyDescent="0.35">
      <c r="A2391" s="160">
        <v>901097</v>
      </c>
      <c r="B2391" s="161" t="s">
        <v>4629</v>
      </c>
      <c r="C2391" s="160">
        <v>160854</v>
      </c>
      <c r="D2391" s="161" t="s">
        <v>2166</v>
      </c>
      <c r="E2391" s="162" t="s">
        <v>6415</v>
      </c>
      <c r="F2391" s="161" t="s">
        <v>2026</v>
      </c>
      <c r="G2391" s="161" t="s">
        <v>1311</v>
      </c>
      <c r="H2391" s="161" t="s">
        <v>1561</v>
      </c>
      <c r="I2391" s="15"/>
      <c r="J2391"/>
      <c r="K2391"/>
    </row>
    <row r="2392" spans="1:11" ht="15" customHeight="1" x14ac:dyDescent="0.35">
      <c r="A2392" s="160">
        <v>901181</v>
      </c>
      <c r="B2392" s="161" t="s">
        <v>4630</v>
      </c>
      <c r="C2392" s="160">
        <v>160854</v>
      </c>
      <c r="D2392" s="161" t="s">
        <v>2166</v>
      </c>
      <c r="E2392" s="162" t="s">
        <v>6415</v>
      </c>
      <c r="F2392" s="161" t="s">
        <v>2026</v>
      </c>
      <c r="G2392" s="161" t="s">
        <v>1311</v>
      </c>
      <c r="H2392" s="161" t="s">
        <v>1561</v>
      </c>
      <c r="I2392" s="15"/>
      <c r="J2392"/>
      <c r="K2392"/>
    </row>
    <row r="2393" spans="1:11" ht="15" customHeight="1" x14ac:dyDescent="0.35">
      <c r="A2393" s="160">
        <v>901809</v>
      </c>
      <c r="B2393" s="161" t="s">
        <v>4632</v>
      </c>
      <c r="C2393" s="160">
        <v>160854</v>
      </c>
      <c r="D2393" s="161" t="s">
        <v>2166</v>
      </c>
      <c r="E2393" s="162" t="s">
        <v>6415</v>
      </c>
      <c r="F2393" s="161" t="s">
        <v>2026</v>
      </c>
      <c r="G2393" s="161" t="s">
        <v>1311</v>
      </c>
      <c r="H2393" s="161" t="s">
        <v>1561</v>
      </c>
      <c r="I2393" s="15"/>
      <c r="J2393"/>
      <c r="K2393"/>
    </row>
    <row r="2394" spans="1:11" ht="15" customHeight="1" x14ac:dyDescent="0.35">
      <c r="A2394" s="160">
        <v>901302</v>
      </c>
      <c r="B2394" s="161" t="s">
        <v>4631</v>
      </c>
      <c r="C2394" s="160">
        <v>160854</v>
      </c>
      <c r="D2394" s="161" t="s">
        <v>2166</v>
      </c>
      <c r="E2394" s="162" t="s">
        <v>6415</v>
      </c>
      <c r="F2394" s="161" t="s">
        <v>2026</v>
      </c>
      <c r="G2394" s="161" t="s">
        <v>1311</v>
      </c>
      <c r="H2394" s="161" t="s">
        <v>1561</v>
      </c>
      <c r="I2394" s="15"/>
      <c r="J2394"/>
      <c r="K2394"/>
    </row>
    <row r="2395" spans="1:11" ht="15" customHeight="1" x14ac:dyDescent="0.35">
      <c r="A2395" s="160">
        <v>901707</v>
      </c>
      <c r="B2395" s="161" t="s">
        <v>1336</v>
      </c>
      <c r="C2395" s="160">
        <v>160854</v>
      </c>
      <c r="D2395" s="161" t="s">
        <v>2166</v>
      </c>
      <c r="E2395" s="162" t="s">
        <v>6415</v>
      </c>
      <c r="F2395" s="161" t="s">
        <v>2026</v>
      </c>
      <c r="G2395" s="161" t="s">
        <v>1311</v>
      </c>
      <c r="H2395" s="161" t="s">
        <v>1561</v>
      </c>
      <c r="I2395" s="15"/>
      <c r="J2395"/>
      <c r="K2395"/>
    </row>
    <row r="2396" spans="1:11" ht="15" customHeight="1" x14ac:dyDescent="0.35">
      <c r="A2396" s="160">
        <v>903340</v>
      </c>
      <c r="B2396" s="161" t="s">
        <v>4634</v>
      </c>
      <c r="C2396" s="160">
        <v>160866</v>
      </c>
      <c r="D2396" s="161" t="s">
        <v>2168</v>
      </c>
      <c r="E2396" s="162" t="s">
        <v>6415</v>
      </c>
      <c r="F2396" s="161" t="s">
        <v>2026</v>
      </c>
      <c r="G2396" s="161" t="s">
        <v>1311</v>
      </c>
      <c r="H2396" s="161" t="s">
        <v>1561</v>
      </c>
      <c r="I2396" s="15"/>
      <c r="J2396"/>
      <c r="K2396"/>
    </row>
    <row r="2397" spans="1:11" ht="15" customHeight="1" x14ac:dyDescent="0.35">
      <c r="A2397" s="160">
        <v>903679</v>
      </c>
      <c r="B2397" s="161" t="s">
        <v>4635</v>
      </c>
      <c r="C2397" s="160">
        <v>160866</v>
      </c>
      <c r="D2397" s="161" t="s">
        <v>2168</v>
      </c>
      <c r="E2397" s="162" t="s">
        <v>6415</v>
      </c>
      <c r="F2397" s="161" t="s">
        <v>2026</v>
      </c>
      <c r="G2397" s="161" t="s">
        <v>1311</v>
      </c>
      <c r="H2397" s="161" t="s">
        <v>1561</v>
      </c>
      <c r="I2397" s="15"/>
      <c r="J2397"/>
      <c r="K2397"/>
    </row>
    <row r="2398" spans="1:11" ht="15" customHeight="1" x14ac:dyDescent="0.35">
      <c r="A2398" s="160">
        <v>903001</v>
      </c>
      <c r="B2398" s="161" t="s">
        <v>4633</v>
      </c>
      <c r="C2398" s="160">
        <v>160866</v>
      </c>
      <c r="D2398" s="161" t="s">
        <v>2168</v>
      </c>
      <c r="E2398" s="162" t="s">
        <v>6415</v>
      </c>
      <c r="F2398" s="161" t="s">
        <v>2026</v>
      </c>
      <c r="G2398" s="161" t="s">
        <v>1311</v>
      </c>
      <c r="H2398" s="161" t="s">
        <v>1561</v>
      </c>
      <c r="I2398" s="15"/>
      <c r="J2398"/>
      <c r="K2398"/>
    </row>
    <row r="2399" spans="1:11" ht="15" customHeight="1" x14ac:dyDescent="0.35">
      <c r="A2399" s="160">
        <v>903883</v>
      </c>
      <c r="B2399" s="161" t="s">
        <v>1318</v>
      </c>
      <c r="C2399" s="160">
        <v>160866</v>
      </c>
      <c r="D2399" s="161" t="s">
        <v>2168</v>
      </c>
      <c r="E2399" s="162" t="s">
        <v>6415</v>
      </c>
      <c r="F2399" s="161" t="s">
        <v>2026</v>
      </c>
      <c r="G2399" s="161" t="s">
        <v>1311</v>
      </c>
      <c r="H2399" s="161" t="s">
        <v>1561</v>
      </c>
      <c r="I2399" s="15"/>
      <c r="J2399"/>
      <c r="K2399"/>
    </row>
    <row r="2400" spans="1:11" ht="15" customHeight="1" x14ac:dyDescent="0.35">
      <c r="A2400" s="160">
        <v>101603</v>
      </c>
      <c r="B2400" s="161" t="s">
        <v>4639</v>
      </c>
      <c r="C2400" s="160">
        <v>160908</v>
      </c>
      <c r="D2400" s="161" t="s">
        <v>2029</v>
      </c>
      <c r="E2400" s="162" t="s">
        <v>6415</v>
      </c>
      <c r="F2400" s="161" t="s">
        <v>2026</v>
      </c>
      <c r="G2400" s="161" t="s">
        <v>1144</v>
      </c>
      <c r="H2400" s="161" t="s">
        <v>1561</v>
      </c>
      <c r="I2400" s="15"/>
      <c r="J2400"/>
      <c r="K2400"/>
    </row>
    <row r="2401" spans="1:11" ht="15" customHeight="1" x14ac:dyDescent="0.35">
      <c r="A2401" s="160">
        <v>101602</v>
      </c>
      <c r="B2401" s="161" t="s">
        <v>4638</v>
      </c>
      <c r="C2401" s="160">
        <v>160908</v>
      </c>
      <c r="D2401" s="161" t="s">
        <v>2029</v>
      </c>
      <c r="E2401" s="162" t="s">
        <v>6415</v>
      </c>
      <c r="F2401" s="161" t="s">
        <v>2026</v>
      </c>
      <c r="G2401" s="161" t="s">
        <v>1144</v>
      </c>
      <c r="H2401" s="161" t="s">
        <v>1561</v>
      </c>
      <c r="I2401" s="15"/>
      <c r="J2401"/>
      <c r="K2401"/>
    </row>
    <row r="2402" spans="1:11" ht="15" customHeight="1" x14ac:dyDescent="0.35">
      <c r="A2402" s="160">
        <v>101439</v>
      </c>
      <c r="B2402" s="161" t="s">
        <v>4637</v>
      </c>
      <c r="C2402" s="160">
        <v>160908</v>
      </c>
      <c r="D2402" s="161" t="s">
        <v>2029</v>
      </c>
      <c r="E2402" s="162" t="s">
        <v>6415</v>
      </c>
      <c r="F2402" s="161" t="s">
        <v>2026</v>
      </c>
      <c r="G2402" s="161" t="s">
        <v>1144</v>
      </c>
      <c r="H2402" s="161" t="s">
        <v>1561</v>
      </c>
      <c r="I2402" s="15"/>
      <c r="J2402"/>
      <c r="K2402"/>
    </row>
    <row r="2403" spans="1:11" ht="15" customHeight="1" x14ac:dyDescent="0.35">
      <c r="A2403" s="160">
        <v>101171</v>
      </c>
      <c r="B2403" s="161" t="s">
        <v>4636</v>
      </c>
      <c r="C2403" s="160">
        <v>160908</v>
      </c>
      <c r="D2403" s="161" t="s">
        <v>2029</v>
      </c>
      <c r="E2403" s="162" t="s">
        <v>6415</v>
      </c>
      <c r="F2403" s="161" t="s">
        <v>2026</v>
      </c>
      <c r="G2403" s="161" t="s">
        <v>1144</v>
      </c>
      <c r="H2403" s="161" t="s">
        <v>1561</v>
      </c>
      <c r="I2403" s="15"/>
      <c r="J2403"/>
      <c r="K2403"/>
    </row>
    <row r="2404" spans="1:11" ht="15" customHeight="1" x14ac:dyDescent="0.35">
      <c r="A2404" s="160">
        <v>101150</v>
      </c>
      <c r="B2404" s="161" t="s">
        <v>1145</v>
      </c>
      <c r="C2404" s="160">
        <v>160908</v>
      </c>
      <c r="D2404" s="161" t="s">
        <v>2029</v>
      </c>
      <c r="E2404" s="162" t="s">
        <v>6415</v>
      </c>
      <c r="F2404" s="161" t="s">
        <v>2026</v>
      </c>
      <c r="G2404" s="161" t="s">
        <v>1144</v>
      </c>
      <c r="H2404" s="161" t="s">
        <v>1561</v>
      </c>
      <c r="I2404" s="15"/>
      <c r="J2404"/>
      <c r="K2404"/>
    </row>
    <row r="2405" spans="1:11" ht="15" customHeight="1" x14ac:dyDescent="0.35">
      <c r="A2405" s="160">
        <v>103800</v>
      </c>
      <c r="B2405" s="161" t="s">
        <v>4648</v>
      </c>
      <c r="C2405" s="160">
        <v>160910</v>
      </c>
      <c r="D2405" s="161" t="s">
        <v>2040</v>
      </c>
      <c r="E2405" s="162" t="s">
        <v>6415</v>
      </c>
      <c r="F2405" s="161" t="s">
        <v>2026</v>
      </c>
      <c r="G2405" s="161" t="s">
        <v>1144</v>
      </c>
      <c r="H2405" s="161" t="s">
        <v>1561</v>
      </c>
      <c r="I2405" s="15"/>
      <c r="J2405"/>
      <c r="K2405"/>
    </row>
    <row r="2406" spans="1:11" ht="15" customHeight="1" x14ac:dyDescent="0.35">
      <c r="A2406" s="160">
        <v>103053</v>
      </c>
      <c r="B2406" s="161" t="s">
        <v>4643</v>
      </c>
      <c r="C2406" s="160">
        <v>160910</v>
      </c>
      <c r="D2406" s="161" t="s">
        <v>2040</v>
      </c>
      <c r="E2406" s="162" t="s">
        <v>6415</v>
      </c>
      <c r="F2406" s="161" t="s">
        <v>2026</v>
      </c>
      <c r="G2406" s="161" t="s">
        <v>1144</v>
      </c>
      <c r="H2406" s="161" t="s">
        <v>1561</v>
      </c>
      <c r="I2406" s="15"/>
      <c r="J2406"/>
      <c r="K2406"/>
    </row>
    <row r="2407" spans="1:11" ht="15" customHeight="1" x14ac:dyDescent="0.35">
      <c r="A2407" s="160">
        <v>103002</v>
      </c>
      <c r="B2407" s="161" t="s">
        <v>4641</v>
      </c>
      <c r="C2407" s="160">
        <v>160910</v>
      </c>
      <c r="D2407" s="161" t="s">
        <v>2040</v>
      </c>
      <c r="E2407" s="162" t="s">
        <v>6415</v>
      </c>
      <c r="F2407" s="161" t="s">
        <v>2026</v>
      </c>
      <c r="G2407" s="161" t="s">
        <v>1144</v>
      </c>
      <c r="H2407" s="161" t="s">
        <v>1561</v>
      </c>
      <c r="I2407" s="15"/>
      <c r="J2407"/>
      <c r="K2407"/>
    </row>
    <row r="2408" spans="1:11" ht="15" customHeight="1" x14ac:dyDescent="0.35">
      <c r="A2408" s="160">
        <v>103554</v>
      </c>
      <c r="B2408" s="161" t="s">
        <v>4646</v>
      </c>
      <c r="C2408" s="160">
        <v>160910</v>
      </c>
      <c r="D2408" s="161" t="s">
        <v>2040</v>
      </c>
      <c r="E2408" s="162" t="s">
        <v>6415</v>
      </c>
      <c r="F2408" s="161" t="s">
        <v>2026</v>
      </c>
      <c r="G2408" s="161" t="s">
        <v>1144</v>
      </c>
      <c r="H2408" s="161" t="s">
        <v>1561</v>
      </c>
      <c r="I2408" s="15"/>
      <c r="J2408"/>
      <c r="K2408"/>
    </row>
    <row r="2409" spans="1:11" ht="15" customHeight="1" x14ac:dyDescent="0.35">
      <c r="A2409" s="160">
        <v>103903</v>
      </c>
      <c r="B2409" s="161" t="s">
        <v>4649</v>
      </c>
      <c r="C2409" s="160">
        <v>160910</v>
      </c>
      <c r="D2409" s="161" t="s">
        <v>2040</v>
      </c>
      <c r="E2409" s="162" t="s">
        <v>6415</v>
      </c>
      <c r="F2409" s="161" t="s">
        <v>2026</v>
      </c>
      <c r="G2409" s="161" t="s">
        <v>1144</v>
      </c>
      <c r="H2409" s="161" t="s">
        <v>1561</v>
      </c>
      <c r="I2409" s="15"/>
      <c r="J2409"/>
      <c r="K2409"/>
    </row>
    <row r="2410" spans="1:11" ht="15" customHeight="1" x14ac:dyDescent="0.35">
      <c r="A2410" s="160">
        <v>103612</v>
      </c>
      <c r="B2410" s="161" t="s">
        <v>4647</v>
      </c>
      <c r="C2410" s="160">
        <v>160910</v>
      </c>
      <c r="D2410" s="161" t="s">
        <v>2040</v>
      </c>
      <c r="E2410" s="162" t="s">
        <v>6415</v>
      </c>
      <c r="F2410" s="161" t="s">
        <v>2026</v>
      </c>
      <c r="G2410" s="161" t="s">
        <v>1144</v>
      </c>
      <c r="H2410" s="161" t="s">
        <v>1561</v>
      </c>
      <c r="I2410" s="15"/>
      <c r="J2410"/>
      <c r="K2410"/>
    </row>
    <row r="2411" spans="1:11" ht="15" customHeight="1" x14ac:dyDescent="0.35">
      <c r="A2411" s="160">
        <v>103001</v>
      </c>
      <c r="B2411" s="161" t="s">
        <v>4640</v>
      </c>
      <c r="C2411" s="160">
        <v>160910</v>
      </c>
      <c r="D2411" s="161" t="s">
        <v>2040</v>
      </c>
      <c r="E2411" s="162" t="s">
        <v>6415</v>
      </c>
      <c r="F2411" s="161" t="s">
        <v>2026</v>
      </c>
      <c r="G2411" s="161" t="s">
        <v>1144</v>
      </c>
      <c r="H2411" s="161" t="s">
        <v>1561</v>
      </c>
      <c r="I2411" s="15"/>
      <c r="J2411"/>
      <c r="K2411"/>
    </row>
    <row r="2412" spans="1:11" ht="15" customHeight="1" x14ac:dyDescent="0.35">
      <c r="A2412" s="160">
        <v>103983</v>
      </c>
      <c r="B2412" s="161" t="s">
        <v>4650</v>
      </c>
      <c r="C2412" s="160">
        <v>160910</v>
      </c>
      <c r="D2412" s="161" t="s">
        <v>2040</v>
      </c>
      <c r="E2412" s="162" t="s">
        <v>6415</v>
      </c>
      <c r="F2412" s="161" t="s">
        <v>2026</v>
      </c>
      <c r="G2412" s="161" t="s">
        <v>1144</v>
      </c>
      <c r="H2412" s="161" t="s">
        <v>1561</v>
      </c>
      <c r="I2412" s="15"/>
      <c r="J2412"/>
      <c r="K2412"/>
    </row>
    <row r="2413" spans="1:11" ht="15" customHeight="1" x14ac:dyDescent="0.35">
      <c r="A2413" s="160">
        <v>103003</v>
      </c>
      <c r="B2413" s="161" t="s">
        <v>4642</v>
      </c>
      <c r="C2413" s="160">
        <v>160910</v>
      </c>
      <c r="D2413" s="161" t="s">
        <v>2040</v>
      </c>
      <c r="E2413" s="162" t="s">
        <v>6415</v>
      </c>
      <c r="F2413" s="161" t="s">
        <v>2026</v>
      </c>
      <c r="G2413" s="161" t="s">
        <v>1144</v>
      </c>
      <c r="H2413" s="161" t="s">
        <v>1561</v>
      </c>
      <c r="I2413" s="15"/>
      <c r="J2413"/>
      <c r="K2413"/>
    </row>
    <row r="2414" spans="1:11" ht="15" customHeight="1" x14ac:dyDescent="0.35">
      <c r="A2414" s="160">
        <v>103335</v>
      </c>
      <c r="B2414" s="161" t="s">
        <v>4645</v>
      </c>
      <c r="C2414" s="160">
        <v>160910</v>
      </c>
      <c r="D2414" s="161" t="s">
        <v>2040</v>
      </c>
      <c r="E2414" s="162" t="s">
        <v>6415</v>
      </c>
      <c r="F2414" s="161" t="s">
        <v>2026</v>
      </c>
      <c r="G2414" s="161" t="s">
        <v>1144</v>
      </c>
      <c r="H2414" s="161" t="s">
        <v>1561</v>
      </c>
      <c r="I2414" s="15"/>
      <c r="J2414"/>
      <c r="K2414"/>
    </row>
    <row r="2415" spans="1:11" ht="15" customHeight="1" x14ac:dyDescent="0.35">
      <c r="A2415" s="160">
        <v>103201</v>
      </c>
      <c r="B2415" s="161" t="s">
        <v>4644</v>
      </c>
      <c r="C2415" s="160">
        <v>160910</v>
      </c>
      <c r="D2415" s="161" t="s">
        <v>2040</v>
      </c>
      <c r="E2415" s="162" t="s">
        <v>6415</v>
      </c>
      <c r="F2415" s="161" t="s">
        <v>2026</v>
      </c>
      <c r="G2415" s="161" t="s">
        <v>1144</v>
      </c>
      <c r="H2415" s="161" t="s">
        <v>1561</v>
      </c>
      <c r="I2415" s="15"/>
      <c r="J2415"/>
      <c r="K2415"/>
    </row>
    <row r="2416" spans="1:11" ht="15" customHeight="1" x14ac:dyDescent="0.35">
      <c r="A2416" s="160">
        <v>103101</v>
      </c>
      <c r="B2416" s="161" t="s">
        <v>1149</v>
      </c>
      <c r="C2416" s="160">
        <v>160910</v>
      </c>
      <c r="D2416" s="161" t="s">
        <v>2040</v>
      </c>
      <c r="E2416" s="162" t="s">
        <v>6415</v>
      </c>
      <c r="F2416" s="161" t="s">
        <v>2026</v>
      </c>
      <c r="G2416" s="161" t="s">
        <v>1144</v>
      </c>
      <c r="H2416" s="161" t="s">
        <v>1561</v>
      </c>
      <c r="I2416" s="15"/>
      <c r="J2416"/>
      <c r="K2416"/>
    </row>
    <row r="2417" spans="1:11" ht="15" customHeight="1" x14ac:dyDescent="0.35">
      <c r="A2417" s="160">
        <v>103434</v>
      </c>
      <c r="B2417" s="161" t="s">
        <v>1150</v>
      </c>
      <c r="C2417" s="160">
        <v>160910</v>
      </c>
      <c r="D2417" s="161" t="s">
        <v>2040</v>
      </c>
      <c r="E2417" s="162" t="s">
        <v>6415</v>
      </c>
      <c r="F2417" s="161" t="s">
        <v>2026</v>
      </c>
      <c r="G2417" s="161" t="s">
        <v>1144</v>
      </c>
      <c r="H2417" s="161" t="s">
        <v>1561</v>
      </c>
      <c r="I2417" s="15"/>
      <c r="J2417"/>
      <c r="K2417"/>
    </row>
    <row r="2418" spans="1:11" ht="15" customHeight="1" x14ac:dyDescent="0.35">
      <c r="A2418" s="160">
        <v>105146</v>
      </c>
      <c r="B2418" s="161" t="s">
        <v>4651</v>
      </c>
      <c r="C2418" s="160">
        <v>160933</v>
      </c>
      <c r="D2418" s="161" t="s">
        <v>2048</v>
      </c>
      <c r="E2418" s="162" t="s">
        <v>6415</v>
      </c>
      <c r="F2418" s="161" t="s">
        <v>2026</v>
      </c>
      <c r="G2418" s="161" t="s">
        <v>1144</v>
      </c>
      <c r="H2418" s="161" t="s">
        <v>1561</v>
      </c>
      <c r="I2418" s="15"/>
      <c r="J2418"/>
      <c r="K2418"/>
    </row>
    <row r="2419" spans="1:11" ht="15" customHeight="1" x14ac:dyDescent="0.35">
      <c r="A2419" s="160">
        <v>105980</v>
      </c>
      <c r="B2419" s="161" t="s">
        <v>4655</v>
      </c>
      <c r="C2419" s="160">
        <v>160933</v>
      </c>
      <c r="D2419" s="161" t="s">
        <v>2048</v>
      </c>
      <c r="E2419" s="162" t="s">
        <v>6415</v>
      </c>
      <c r="F2419" s="161" t="s">
        <v>2026</v>
      </c>
      <c r="G2419" s="161" t="s">
        <v>1144</v>
      </c>
      <c r="H2419" s="161" t="s">
        <v>1561</v>
      </c>
      <c r="I2419" s="15"/>
      <c r="J2419"/>
      <c r="K2419"/>
    </row>
    <row r="2420" spans="1:11" ht="15" customHeight="1" x14ac:dyDescent="0.35">
      <c r="A2420" s="160">
        <v>105394</v>
      </c>
      <c r="B2420" s="161" t="s">
        <v>4653</v>
      </c>
      <c r="C2420" s="160">
        <v>160933</v>
      </c>
      <c r="D2420" s="161" t="s">
        <v>2048</v>
      </c>
      <c r="E2420" s="162" t="s">
        <v>6415</v>
      </c>
      <c r="F2420" s="161" t="s">
        <v>2026</v>
      </c>
      <c r="G2420" s="161" t="s">
        <v>1144</v>
      </c>
      <c r="H2420" s="161" t="s">
        <v>1561</v>
      </c>
      <c r="I2420" s="15"/>
      <c r="J2420"/>
      <c r="K2420"/>
    </row>
    <row r="2421" spans="1:11" ht="15" customHeight="1" x14ac:dyDescent="0.35">
      <c r="A2421" s="160">
        <v>105224</v>
      </c>
      <c r="B2421" s="161" t="s">
        <v>4652</v>
      </c>
      <c r="C2421" s="160">
        <v>160933</v>
      </c>
      <c r="D2421" s="161" t="s">
        <v>2048</v>
      </c>
      <c r="E2421" s="162" t="s">
        <v>6415</v>
      </c>
      <c r="F2421" s="161" t="s">
        <v>2026</v>
      </c>
      <c r="G2421" s="161" t="s">
        <v>1144</v>
      </c>
      <c r="H2421" s="161" t="s">
        <v>1561</v>
      </c>
      <c r="I2421" s="15"/>
      <c r="J2421"/>
      <c r="K2421"/>
    </row>
    <row r="2422" spans="1:11" ht="15" customHeight="1" x14ac:dyDescent="0.35">
      <c r="A2422" s="160">
        <v>105787</v>
      </c>
      <c r="B2422" s="161" t="s">
        <v>4654</v>
      </c>
      <c r="C2422" s="160">
        <v>160933</v>
      </c>
      <c r="D2422" s="161" t="s">
        <v>2048</v>
      </c>
      <c r="E2422" s="162" t="s">
        <v>6415</v>
      </c>
      <c r="F2422" s="161" t="s">
        <v>2026</v>
      </c>
      <c r="G2422" s="161" t="s">
        <v>1144</v>
      </c>
      <c r="H2422" s="161" t="s">
        <v>1561</v>
      </c>
      <c r="I2422" s="15"/>
      <c r="J2422"/>
      <c r="K2422"/>
    </row>
    <row r="2423" spans="1:11" ht="15" customHeight="1" x14ac:dyDescent="0.35">
      <c r="A2423" s="160">
        <v>105232</v>
      </c>
      <c r="B2423" s="161" t="s">
        <v>1151</v>
      </c>
      <c r="C2423" s="160">
        <v>160933</v>
      </c>
      <c r="D2423" s="161" t="s">
        <v>2048</v>
      </c>
      <c r="E2423" s="162" t="s">
        <v>6415</v>
      </c>
      <c r="F2423" s="161" t="s">
        <v>2026</v>
      </c>
      <c r="G2423" s="161" t="s">
        <v>1144</v>
      </c>
      <c r="H2423" s="161" t="s">
        <v>1561</v>
      </c>
      <c r="I2423" s="15"/>
      <c r="J2423"/>
      <c r="K2423"/>
    </row>
    <row r="2424" spans="1:11" ht="15" customHeight="1" x14ac:dyDescent="0.35">
      <c r="A2424" s="160">
        <v>105758</v>
      </c>
      <c r="B2424" s="161" t="s">
        <v>1152</v>
      </c>
      <c r="C2424" s="160">
        <v>160933</v>
      </c>
      <c r="D2424" s="161" t="s">
        <v>2048</v>
      </c>
      <c r="E2424" s="162" t="s">
        <v>6415</v>
      </c>
      <c r="F2424" s="161" t="s">
        <v>2026</v>
      </c>
      <c r="G2424" s="161" t="s">
        <v>1144</v>
      </c>
      <c r="H2424" s="161" t="s">
        <v>1561</v>
      </c>
      <c r="I2424" s="15"/>
      <c r="J2424"/>
      <c r="K2424"/>
    </row>
    <row r="2425" spans="1:11" ht="15" customHeight="1" x14ac:dyDescent="0.35">
      <c r="A2425" s="160">
        <v>105776</v>
      </c>
      <c r="B2425" s="161" t="s">
        <v>4658</v>
      </c>
      <c r="C2425" s="160">
        <v>160945</v>
      </c>
      <c r="D2425" s="161" t="s">
        <v>2050</v>
      </c>
      <c r="E2425" s="162" t="s">
        <v>6415</v>
      </c>
      <c r="F2425" s="161" t="s">
        <v>2026</v>
      </c>
      <c r="G2425" s="161" t="s">
        <v>1144</v>
      </c>
      <c r="H2425" s="161" t="s">
        <v>1561</v>
      </c>
      <c r="I2425" s="15"/>
      <c r="J2425"/>
      <c r="K2425"/>
    </row>
    <row r="2426" spans="1:11" ht="15" customHeight="1" x14ac:dyDescent="0.35">
      <c r="A2426" s="160">
        <v>105096</v>
      </c>
      <c r="B2426" s="161" t="s">
        <v>4656</v>
      </c>
      <c r="C2426" s="160">
        <v>160945</v>
      </c>
      <c r="D2426" s="161" t="s">
        <v>2050</v>
      </c>
      <c r="E2426" s="162" t="s">
        <v>6415</v>
      </c>
      <c r="F2426" s="161" t="s">
        <v>2026</v>
      </c>
      <c r="G2426" s="161" t="s">
        <v>1144</v>
      </c>
      <c r="H2426" s="161" t="s">
        <v>1561</v>
      </c>
      <c r="I2426" s="15"/>
      <c r="J2426"/>
      <c r="K2426"/>
    </row>
    <row r="2427" spans="1:11" ht="15" customHeight="1" x14ac:dyDescent="0.35">
      <c r="A2427" s="160">
        <v>105147</v>
      </c>
      <c r="B2427" s="161" t="s">
        <v>4657</v>
      </c>
      <c r="C2427" s="160">
        <v>160945</v>
      </c>
      <c r="D2427" s="161" t="s">
        <v>2050</v>
      </c>
      <c r="E2427" s="162" t="s">
        <v>6415</v>
      </c>
      <c r="F2427" s="161" t="s">
        <v>2026</v>
      </c>
      <c r="G2427" s="161" t="s">
        <v>1144</v>
      </c>
      <c r="H2427" s="161" t="s">
        <v>1561</v>
      </c>
      <c r="I2427" s="15"/>
      <c r="J2427"/>
      <c r="K2427"/>
    </row>
    <row r="2428" spans="1:11" ht="15" customHeight="1" x14ac:dyDescent="0.35">
      <c r="A2428" s="160">
        <v>105411</v>
      </c>
      <c r="B2428" s="161" t="s">
        <v>1154</v>
      </c>
      <c r="C2428" s="160">
        <v>160945</v>
      </c>
      <c r="D2428" s="161" t="s">
        <v>2050</v>
      </c>
      <c r="E2428" s="162" t="s">
        <v>6415</v>
      </c>
      <c r="F2428" s="161" t="s">
        <v>2026</v>
      </c>
      <c r="G2428" s="161" t="s">
        <v>1144</v>
      </c>
      <c r="H2428" s="161" t="s">
        <v>1561</v>
      </c>
      <c r="I2428" s="15"/>
      <c r="J2428"/>
      <c r="K2428"/>
    </row>
    <row r="2429" spans="1:11" ht="15" customHeight="1" x14ac:dyDescent="0.35">
      <c r="A2429" s="160">
        <v>105210</v>
      </c>
      <c r="B2429" s="161" t="s">
        <v>4660</v>
      </c>
      <c r="C2429" s="160">
        <v>160957</v>
      </c>
      <c r="D2429" s="161" t="s">
        <v>2053</v>
      </c>
      <c r="E2429" s="162" t="s">
        <v>6415</v>
      </c>
      <c r="F2429" s="161" t="s">
        <v>2026</v>
      </c>
      <c r="G2429" s="161" t="s">
        <v>1144</v>
      </c>
      <c r="H2429" s="161" t="s">
        <v>1561</v>
      </c>
      <c r="I2429" s="15"/>
      <c r="J2429"/>
      <c r="K2429"/>
    </row>
    <row r="2430" spans="1:11" ht="15" customHeight="1" x14ac:dyDescent="0.35">
      <c r="A2430" s="160">
        <v>105137</v>
      </c>
      <c r="B2430" s="161" t="s">
        <v>4659</v>
      </c>
      <c r="C2430" s="160">
        <v>160957</v>
      </c>
      <c r="D2430" s="161" t="s">
        <v>2053</v>
      </c>
      <c r="E2430" s="162" t="s">
        <v>6415</v>
      </c>
      <c r="F2430" s="161" t="s">
        <v>2026</v>
      </c>
      <c r="G2430" s="161" t="s">
        <v>1144</v>
      </c>
      <c r="H2430" s="161" t="s">
        <v>1561</v>
      </c>
      <c r="I2430" s="15"/>
      <c r="J2430"/>
      <c r="K2430"/>
    </row>
    <row r="2431" spans="1:11" ht="15" customHeight="1" x14ac:dyDescent="0.35">
      <c r="A2431" s="160">
        <v>105382</v>
      </c>
      <c r="B2431" s="161" t="s">
        <v>4661</v>
      </c>
      <c r="C2431" s="160">
        <v>160957</v>
      </c>
      <c r="D2431" s="161" t="s">
        <v>2053</v>
      </c>
      <c r="E2431" s="162" t="s">
        <v>6415</v>
      </c>
      <c r="F2431" s="161" t="s">
        <v>2026</v>
      </c>
      <c r="G2431" s="161" t="s">
        <v>1144</v>
      </c>
      <c r="H2431" s="161" t="s">
        <v>1561</v>
      </c>
      <c r="I2431" s="15"/>
      <c r="J2431"/>
      <c r="K2431"/>
    </row>
    <row r="2432" spans="1:11" ht="15" customHeight="1" x14ac:dyDescent="0.35">
      <c r="A2432" s="160">
        <v>105593</v>
      </c>
      <c r="B2432" s="161" t="s">
        <v>4662</v>
      </c>
      <c r="C2432" s="160">
        <v>160957</v>
      </c>
      <c r="D2432" s="161" t="s">
        <v>2053</v>
      </c>
      <c r="E2432" s="162" t="s">
        <v>6415</v>
      </c>
      <c r="F2432" s="161" t="s">
        <v>2026</v>
      </c>
      <c r="G2432" s="161" t="s">
        <v>1144</v>
      </c>
      <c r="H2432" s="161" t="s">
        <v>1561</v>
      </c>
      <c r="I2432" s="15"/>
      <c r="J2432"/>
      <c r="K2432"/>
    </row>
    <row r="2433" spans="1:11" ht="15" customHeight="1" x14ac:dyDescent="0.35">
      <c r="A2433" s="160">
        <v>105368</v>
      </c>
      <c r="B2433" s="161" t="s">
        <v>1181</v>
      </c>
      <c r="C2433" s="160">
        <v>160957</v>
      </c>
      <c r="D2433" s="161" t="s">
        <v>2053</v>
      </c>
      <c r="E2433" s="162" t="s">
        <v>6415</v>
      </c>
      <c r="F2433" s="161" t="s">
        <v>2026</v>
      </c>
      <c r="G2433" s="161" t="s">
        <v>1144</v>
      </c>
      <c r="H2433" s="161" t="s">
        <v>1561</v>
      </c>
      <c r="I2433" s="15"/>
      <c r="J2433"/>
      <c r="K2433"/>
    </row>
    <row r="2434" spans="1:11" ht="15" customHeight="1" x14ac:dyDescent="0.35">
      <c r="A2434" s="160">
        <v>105783</v>
      </c>
      <c r="B2434" s="161" t="s">
        <v>1182</v>
      </c>
      <c r="C2434" s="160">
        <v>160957</v>
      </c>
      <c r="D2434" s="161" t="s">
        <v>2053</v>
      </c>
      <c r="E2434" s="162" t="s">
        <v>6415</v>
      </c>
      <c r="F2434" s="161" t="s">
        <v>2026</v>
      </c>
      <c r="G2434" s="161" t="s">
        <v>1144</v>
      </c>
      <c r="H2434" s="161" t="s">
        <v>1561</v>
      </c>
      <c r="I2434" s="15"/>
      <c r="J2434"/>
      <c r="K2434"/>
    </row>
    <row r="2435" spans="1:11" ht="15" customHeight="1" x14ac:dyDescent="0.35">
      <c r="A2435" s="160">
        <v>110569</v>
      </c>
      <c r="B2435" s="161" t="s">
        <v>4666</v>
      </c>
      <c r="C2435" s="160">
        <v>160970</v>
      </c>
      <c r="D2435" s="161" t="s">
        <v>1194</v>
      </c>
      <c r="E2435" s="162" t="s">
        <v>6415</v>
      </c>
      <c r="F2435" s="161" t="s">
        <v>2026</v>
      </c>
      <c r="G2435" s="161" t="s">
        <v>1144</v>
      </c>
      <c r="H2435" s="161" t="s">
        <v>1561</v>
      </c>
      <c r="I2435" s="15"/>
      <c r="J2435"/>
      <c r="K2435"/>
    </row>
    <row r="2436" spans="1:11" ht="15" customHeight="1" x14ac:dyDescent="0.35">
      <c r="A2436" s="160">
        <v>110120</v>
      </c>
      <c r="B2436" s="161" t="s">
        <v>1195</v>
      </c>
      <c r="C2436" s="160">
        <v>160970</v>
      </c>
      <c r="D2436" s="161" t="s">
        <v>1194</v>
      </c>
      <c r="E2436" s="162" t="s">
        <v>6415</v>
      </c>
      <c r="F2436" s="161" t="s">
        <v>2026</v>
      </c>
      <c r="G2436" s="161" t="s">
        <v>1144</v>
      </c>
      <c r="H2436" s="161" t="s">
        <v>1561</v>
      </c>
      <c r="I2436" s="15"/>
      <c r="J2436"/>
      <c r="K2436"/>
    </row>
    <row r="2437" spans="1:11" ht="15" customHeight="1" x14ac:dyDescent="0.35">
      <c r="A2437" s="160">
        <v>110298</v>
      </c>
      <c r="B2437" s="161" t="s">
        <v>4664</v>
      </c>
      <c r="C2437" s="160">
        <v>160970</v>
      </c>
      <c r="D2437" s="161" t="s">
        <v>1194</v>
      </c>
      <c r="E2437" s="162" t="s">
        <v>6415</v>
      </c>
      <c r="F2437" s="161" t="s">
        <v>2026</v>
      </c>
      <c r="G2437" s="161" t="s">
        <v>1144</v>
      </c>
      <c r="H2437" s="161" t="s">
        <v>1561</v>
      </c>
      <c r="I2437" s="15"/>
      <c r="J2437"/>
      <c r="K2437"/>
    </row>
    <row r="2438" spans="1:11" ht="15" customHeight="1" x14ac:dyDescent="0.35">
      <c r="A2438" s="160">
        <v>110563</v>
      </c>
      <c r="B2438" s="161" t="s">
        <v>4665</v>
      </c>
      <c r="C2438" s="160">
        <v>160970</v>
      </c>
      <c r="D2438" s="161" t="s">
        <v>1194</v>
      </c>
      <c r="E2438" s="162" t="s">
        <v>6415</v>
      </c>
      <c r="F2438" s="161" t="s">
        <v>2026</v>
      </c>
      <c r="G2438" s="161" t="s">
        <v>1144</v>
      </c>
      <c r="H2438" s="161" t="s">
        <v>1561</v>
      </c>
      <c r="I2438" s="15"/>
      <c r="J2438"/>
      <c r="K2438"/>
    </row>
    <row r="2439" spans="1:11" ht="15" customHeight="1" x14ac:dyDescent="0.35">
      <c r="A2439" s="160">
        <v>110126</v>
      </c>
      <c r="B2439" s="161" t="s">
        <v>4663</v>
      </c>
      <c r="C2439" s="160">
        <v>160970</v>
      </c>
      <c r="D2439" s="161" t="s">
        <v>1194</v>
      </c>
      <c r="E2439" s="162" t="s">
        <v>6415</v>
      </c>
      <c r="F2439" s="161" t="s">
        <v>2026</v>
      </c>
      <c r="G2439" s="161" t="s">
        <v>1144</v>
      </c>
      <c r="H2439" s="161" t="s">
        <v>1561</v>
      </c>
      <c r="I2439" s="15"/>
      <c r="J2439"/>
      <c r="K2439"/>
    </row>
    <row r="2440" spans="1:11" ht="15" customHeight="1" x14ac:dyDescent="0.35">
      <c r="A2440" s="160">
        <v>110907</v>
      </c>
      <c r="B2440" s="161" t="s">
        <v>4667</v>
      </c>
      <c r="C2440" s="160">
        <v>160970</v>
      </c>
      <c r="D2440" s="161" t="s">
        <v>1194</v>
      </c>
      <c r="E2440" s="162" t="s">
        <v>6415</v>
      </c>
      <c r="F2440" s="161" t="s">
        <v>2026</v>
      </c>
      <c r="G2440" s="161" t="s">
        <v>1144</v>
      </c>
      <c r="H2440" s="161" t="s">
        <v>1561</v>
      </c>
      <c r="I2440" s="15"/>
      <c r="J2440"/>
      <c r="K2440"/>
    </row>
    <row r="2441" spans="1:11" ht="15" customHeight="1" x14ac:dyDescent="0.35">
      <c r="A2441" s="160">
        <v>110982</v>
      </c>
      <c r="B2441" s="161" t="s">
        <v>4673</v>
      </c>
      <c r="C2441" s="160">
        <v>160982</v>
      </c>
      <c r="D2441" s="161" t="s">
        <v>1196</v>
      </c>
      <c r="E2441" s="162" t="s">
        <v>6415</v>
      </c>
      <c r="F2441" s="161" t="s">
        <v>2026</v>
      </c>
      <c r="G2441" s="161" t="s">
        <v>1144</v>
      </c>
      <c r="H2441" s="161" t="s">
        <v>1561</v>
      </c>
      <c r="I2441" s="15"/>
      <c r="J2441"/>
      <c r="K2441"/>
    </row>
    <row r="2442" spans="1:11" ht="15" customHeight="1" x14ac:dyDescent="0.35">
      <c r="A2442" s="160">
        <v>110879</v>
      </c>
      <c r="B2442" s="161" t="s">
        <v>4672</v>
      </c>
      <c r="C2442" s="160">
        <v>160982</v>
      </c>
      <c r="D2442" s="161" t="s">
        <v>1196</v>
      </c>
      <c r="E2442" s="162" t="s">
        <v>6415</v>
      </c>
      <c r="F2442" s="161" t="s">
        <v>2026</v>
      </c>
      <c r="G2442" s="161" t="s">
        <v>1144</v>
      </c>
      <c r="H2442" s="161" t="s">
        <v>1561</v>
      </c>
      <c r="I2442" s="15"/>
      <c r="J2442"/>
      <c r="K2442"/>
    </row>
    <row r="2443" spans="1:11" ht="15" customHeight="1" x14ac:dyDescent="0.35">
      <c r="A2443" s="160">
        <v>110296</v>
      </c>
      <c r="B2443" s="161" t="s">
        <v>4669</v>
      </c>
      <c r="C2443" s="160">
        <v>160982</v>
      </c>
      <c r="D2443" s="161" t="s">
        <v>1196</v>
      </c>
      <c r="E2443" s="162" t="s">
        <v>6415</v>
      </c>
      <c r="F2443" s="161" t="s">
        <v>2026</v>
      </c>
      <c r="G2443" s="161" t="s">
        <v>1144</v>
      </c>
      <c r="H2443" s="161" t="s">
        <v>1561</v>
      </c>
      <c r="I2443" s="15"/>
      <c r="J2443"/>
      <c r="K2443"/>
    </row>
    <row r="2444" spans="1:11" ht="15" customHeight="1" x14ac:dyDescent="0.35">
      <c r="A2444" s="160">
        <v>110445</v>
      </c>
      <c r="B2444" s="161" t="s">
        <v>4670</v>
      </c>
      <c r="C2444" s="160">
        <v>160982</v>
      </c>
      <c r="D2444" s="161" t="s">
        <v>1196</v>
      </c>
      <c r="E2444" s="162" t="s">
        <v>6415</v>
      </c>
      <c r="F2444" s="161" t="s">
        <v>2026</v>
      </c>
      <c r="G2444" s="161" t="s">
        <v>1144</v>
      </c>
      <c r="H2444" s="161" t="s">
        <v>1561</v>
      </c>
      <c r="I2444" s="15"/>
      <c r="J2444"/>
      <c r="K2444"/>
    </row>
    <row r="2445" spans="1:11" ht="15" customHeight="1" x14ac:dyDescent="0.35">
      <c r="A2445" s="160">
        <v>110507</v>
      </c>
      <c r="B2445" s="161" t="s">
        <v>4671</v>
      </c>
      <c r="C2445" s="160">
        <v>160982</v>
      </c>
      <c r="D2445" s="161" t="s">
        <v>1196</v>
      </c>
      <c r="E2445" s="162" t="s">
        <v>6415</v>
      </c>
      <c r="F2445" s="161" t="s">
        <v>2026</v>
      </c>
      <c r="G2445" s="161" t="s">
        <v>1144</v>
      </c>
      <c r="H2445" s="161" t="s">
        <v>1561</v>
      </c>
      <c r="I2445" s="15"/>
      <c r="J2445"/>
      <c r="K2445"/>
    </row>
    <row r="2446" spans="1:11" ht="15" customHeight="1" x14ac:dyDescent="0.35">
      <c r="A2446" s="160">
        <v>110048</v>
      </c>
      <c r="B2446" s="161" t="s">
        <v>4668</v>
      </c>
      <c r="C2446" s="160">
        <v>160982</v>
      </c>
      <c r="D2446" s="161" t="s">
        <v>1196</v>
      </c>
      <c r="E2446" s="162" t="s">
        <v>6415</v>
      </c>
      <c r="F2446" s="161" t="s">
        <v>2026</v>
      </c>
      <c r="G2446" s="161" t="s">
        <v>1144</v>
      </c>
      <c r="H2446" s="161" t="s">
        <v>1561</v>
      </c>
      <c r="I2446" s="15"/>
      <c r="J2446"/>
      <c r="K2446"/>
    </row>
    <row r="2447" spans="1:11" ht="15" customHeight="1" x14ac:dyDescent="0.35">
      <c r="A2447" s="160">
        <v>110392</v>
      </c>
      <c r="B2447" s="161" t="s">
        <v>2058</v>
      </c>
      <c r="C2447" s="160">
        <v>160982</v>
      </c>
      <c r="D2447" s="161" t="s">
        <v>1196</v>
      </c>
      <c r="E2447" s="162" t="s">
        <v>6415</v>
      </c>
      <c r="F2447" s="161" t="s">
        <v>2026</v>
      </c>
      <c r="G2447" s="161" t="s">
        <v>1144</v>
      </c>
      <c r="H2447" s="161" t="s">
        <v>1561</v>
      </c>
      <c r="I2447" s="15"/>
      <c r="J2447"/>
      <c r="K2447"/>
    </row>
    <row r="2448" spans="1:11" ht="15" customHeight="1" x14ac:dyDescent="0.35">
      <c r="A2448" s="160">
        <v>110395</v>
      </c>
      <c r="B2448" s="161" t="s">
        <v>1197</v>
      </c>
      <c r="C2448" s="160">
        <v>160982</v>
      </c>
      <c r="D2448" s="161" t="s">
        <v>1196</v>
      </c>
      <c r="E2448" s="162" t="s">
        <v>6415</v>
      </c>
      <c r="F2448" s="161" t="s">
        <v>2026</v>
      </c>
      <c r="G2448" s="161" t="s">
        <v>1144</v>
      </c>
      <c r="H2448" s="161" t="s">
        <v>1561</v>
      </c>
      <c r="I2448" s="15"/>
      <c r="J2448"/>
      <c r="K2448"/>
    </row>
    <row r="2449" spans="1:11" ht="15" customHeight="1" x14ac:dyDescent="0.35">
      <c r="A2449" s="160">
        <v>110139</v>
      </c>
      <c r="B2449" s="161" t="s">
        <v>4675</v>
      </c>
      <c r="C2449" s="160">
        <v>160994</v>
      </c>
      <c r="D2449" s="161" t="s">
        <v>2059</v>
      </c>
      <c r="E2449" s="162" t="s">
        <v>6415</v>
      </c>
      <c r="F2449" s="161" t="s">
        <v>2026</v>
      </c>
      <c r="G2449" s="161" t="s">
        <v>1144</v>
      </c>
      <c r="H2449" s="161" t="s">
        <v>1561</v>
      </c>
      <c r="I2449" s="15"/>
      <c r="J2449"/>
      <c r="K2449"/>
    </row>
    <row r="2450" spans="1:11" ht="15" customHeight="1" x14ac:dyDescent="0.35">
      <c r="A2450" s="160">
        <v>110533</v>
      </c>
      <c r="B2450" s="161" t="s">
        <v>4680</v>
      </c>
      <c r="C2450" s="160">
        <v>160994</v>
      </c>
      <c r="D2450" s="161" t="s">
        <v>2059</v>
      </c>
      <c r="E2450" s="162" t="s">
        <v>6415</v>
      </c>
      <c r="F2450" s="161" t="s">
        <v>2026</v>
      </c>
      <c r="G2450" s="161" t="s">
        <v>1144</v>
      </c>
      <c r="H2450" s="161" t="s">
        <v>1561</v>
      </c>
      <c r="I2450" s="15"/>
      <c r="J2450"/>
      <c r="K2450"/>
    </row>
    <row r="2451" spans="1:11" ht="15" customHeight="1" x14ac:dyDescent="0.35">
      <c r="A2451" s="160">
        <v>110518</v>
      </c>
      <c r="B2451" s="161" t="s">
        <v>4679</v>
      </c>
      <c r="C2451" s="160">
        <v>160994</v>
      </c>
      <c r="D2451" s="161" t="s">
        <v>2059</v>
      </c>
      <c r="E2451" s="162" t="s">
        <v>6415</v>
      </c>
      <c r="F2451" s="161" t="s">
        <v>2026</v>
      </c>
      <c r="G2451" s="161" t="s">
        <v>1144</v>
      </c>
      <c r="H2451" s="161" t="s">
        <v>1561</v>
      </c>
      <c r="I2451" s="15"/>
      <c r="J2451"/>
      <c r="K2451"/>
    </row>
    <row r="2452" spans="1:11" ht="15" customHeight="1" x14ac:dyDescent="0.35">
      <c r="A2452" s="160">
        <v>110241</v>
      </c>
      <c r="B2452" s="161" t="s">
        <v>4676</v>
      </c>
      <c r="C2452" s="160">
        <v>160994</v>
      </c>
      <c r="D2452" s="161" t="s">
        <v>2059</v>
      </c>
      <c r="E2452" s="162" t="s">
        <v>6415</v>
      </c>
      <c r="F2452" s="161" t="s">
        <v>2026</v>
      </c>
      <c r="G2452" s="161" t="s">
        <v>1144</v>
      </c>
      <c r="H2452" s="161" t="s">
        <v>1561</v>
      </c>
      <c r="I2452" s="15"/>
      <c r="J2452"/>
      <c r="K2452"/>
    </row>
    <row r="2453" spans="1:11" ht="15" customHeight="1" x14ac:dyDescent="0.35">
      <c r="A2453" s="160">
        <v>110482</v>
      </c>
      <c r="B2453" s="161" t="s">
        <v>4678</v>
      </c>
      <c r="C2453" s="160">
        <v>160994</v>
      </c>
      <c r="D2453" s="161" t="s">
        <v>2059</v>
      </c>
      <c r="E2453" s="162" t="s">
        <v>6415</v>
      </c>
      <c r="F2453" s="161" t="s">
        <v>2026</v>
      </c>
      <c r="G2453" s="161" t="s">
        <v>1144</v>
      </c>
      <c r="H2453" s="161" t="s">
        <v>1561</v>
      </c>
      <c r="I2453" s="15"/>
      <c r="J2453"/>
      <c r="K2453"/>
    </row>
    <row r="2454" spans="1:11" ht="15" customHeight="1" x14ac:dyDescent="0.35">
      <c r="A2454" s="160">
        <v>110074</v>
      </c>
      <c r="B2454" s="161" t="s">
        <v>4674</v>
      </c>
      <c r="C2454" s="160">
        <v>160994</v>
      </c>
      <c r="D2454" s="161" t="s">
        <v>2059</v>
      </c>
      <c r="E2454" s="162" t="s">
        <v>6415</v>
      </c>
      <c r="F2454" s="161" t="s">
        <v>2026</v>
      </c>
      <c r="G2454" s="161" t="s">
        <v>1144</v>
      </c>
      <c r="H2454" s="161" t="s">
        <v>1561</v>
      </c>
      <c r="I2454" s="15"/>
      <c r="J2454"/>
      <c r="K2454"/>
    </row>
    <row r="2455" spans="1:11" ht="15" customHeight="1" x14ac:dyDescent="0.35">
      <c r="A2455" s="160">
        <v>110307</v>
      </c>
      <c r="B2455" s="161" t="s">
        <v>4677</v>
      </c>
      <c r="C2455" s="160">
        <v>160994</v>
      </c>
      <c r="D2455" s="161" t="s">
        <v>2059</v>
      </c>
      <c r="E2455" s="162" t="s">
        <v>6415</v>
      </c>
      <c r="F2455" s="161" t="s">
        <v>2026</v>
      </c>
      <c r="G2455" s="161" t="s">
        <v>1144</v>
      </c>
      <c r="H2455" s="161" t="s">
        <v>1561</v>
      </c>
      <c r="I2455" s="15"/>
      <c r="J2455"/>
      <c r="K2455"/>
    </row>
    <row r="2456" spans="1:11" ht="15" customHeight="1" x14ac:dyDescent="0.35">
      <c r="A2456" s="160">
        <v>110525</v>
      </c>
      <c r="B2456" s="161" t="s">
        <v>1161</v>
      </c>
      <c r="C2456" s="160">
        <v>160994</v>
      </c>
      <c r="D2456" s="161" t="s">
        <v>2059</v>
      </c>
      <c r="E2456" s="162" t="s">
        <v>6415</v>
      </c>
      <c r="F2456" s="161" t="s">
        <v>2026</v>
      </c>
      <c r="G2456" s="161" t="s">
        <v>1144</v>
      </c>
      <c r="H2456" s="161" t="s">
        <v>1561</v>
      </c>
      <c r="I2456" s="15"/>
      <c r="J2456"/>
      <c r="K2456"/>
    </row>
    <row r="2457" spans="1:11" ht="15" customHeight="1" x14ac:dyDescent="0.35">
      <c r="A2457" s="160">
        <v>110638</v>
      </c>
      <c r="B2457" s="161" t="s">
        <v>1162</v>
      </c>
      <c r="C2457" s="160">
        <v>160994</v>
      </c>
      <c r="D2457" s="161" t="s">
        <v>2059</v>
      </c>
      <c r="E2457" s="162" t="s">
        <v>6415</v>
      </c>
      <c r="F2457" s="161" t="s">
        <v>2026</v>
      </c>
      <c r="G2457" s="161" t="s">
        <v>1144</v>
      </c>
      <c r="H2457" s="161" t="s">
        <v>1561</v>
      </c>
      <c r="I2457" s="15"/>
      <c r="J2457"/>
      <c r="K2457"/>
    </row>
    <row r="2458" spans="1:11" ht="15" customHeight="1" x14ac:dyDescent="0.35">
      <c r="A2458" s="160">
        <v>111568</v>
      </c>
      <c r="B2458" s="161" t="s">
        <v>4684</v>
      </c>
      <c r="C2458" s="160">
        <v>161007</v>
      </c>
      <c r="D2458" s="161" t="s">
        <v>2061</v>
      </c>
      <c r="E2458" s="162" t="s">
        <v>6415</v>
      </c>
      <c r="F2458" s="161" t="s">
        <v>2026</v>
      </c>
      <c r="G2458" s="161" t="s">
        <v>1144</v>
      </c>
      <c r="H2458" s="161" t="s">
        <v>1561</v>
      </c>
      <c r="I2458" s="15"/>
      <c r="J2458"/>
      <c r="K2458"/>
    </row>
    <row r="2459" spans="1:11" ht="15" customHeight="1" x14ac:dyDescent="0.35">
      <c r="A2459" s="160">
        <v>111449</v>
      </c>
      <c r="B2459" s="161" t="s">
        <v>4683</v>
      </c>
      <c r="C2459" s="160">
        <v>161007</v>
      </c>
      <c r="D2459" s="161" t="s">
        <v>2061</v>
      </c>
      <c r="E2459" s="162" t="s">
        <v>6415</v>
      </c>
      <c r="F2459" s="161" t="s">
        <v>2026</v>
      </c>
      <c r="G2459" s="161" t="s">
        <v>1144</v>
      </c>
      <c r="H2459" s="161" t="s">
        <v>1561</v>
      </c>
      <c r="I2459" s="15"/>
      <c r="J2459"/>
      <c r="K2459"/>
    </row>
    <row r="2460" spans="1:11" ht="15" customHeight="1" x14ac:dyDescent="0.35">
      <c r="A2460" s="160">
        <v>111759</v>
      </c>
      <c r="B2460" s="161" t="s">
        <v>4685</v>
      </c>
      <c r="C2460" s="160">
        <v>161007</v>
      </c>
      <c r="D2460" s="161" t="s">
        <v>2061</v>
      </c>
      <c r="E2460" s="162" t="s">
        <v>6415</v>
      </c>
      <c r="F2460" s="161" t="s">
        <v>2026</v>
      </c>
      <c r="G2460" s="161" t="s">
        <v>1144</v>
      </c>
      <c r="H2460" s="161" t="s">
        <v>1561</v>
      </c>
      <c r="I2460" s="15"/>
      <c r="J2460"/>
      <c r="K2460"/>
    </row>
    <row r="2461" spans="1:11" ht="15" customHeight="1" x14ac:dyDescent="0.35">
      <c r="A2461" s="160">
        <v>111226</v>
      </c>
      <c r="B2461" s="161" t="s">
        <v>4682</v>
      </c>
      <c r="C2461" s="160">
        <v>161007</v>
      </c>
      <c r="D2461" s="161" t="s">
        <v>2061</v>
      </c>
      <c r="E2461" s="162" t="s">
        <v>6415</v>
      </c>
      <c r="F2461" s="161" t="s">
        <v>2026</v>
      </c>
      <c r="G2461" s="161" t="s">
        <v>1144</v>
      </c>
      <c r="H2461" s="161" t="s">
        <v>1561</v>
      </c>
      <c r="I2461" s="15"/>
      <c r="J2461"/>
      <c r="K2461"/>
    </row>
    <row r="2462" spans="1:11" ht="15" customHeight="1" x14ac:dyDescent="0.35">
      <c r="A2462" s="160">
        <v>111876</v>
      </c>
      <c r="B2462" s="161" t="s">
        <v>4686</v>
      </c>
      <c r="C2462" s="160">
        <v>161007</v>
      </c>
      <c r="D2462" s="161" t="s">
        <v>2061</v>
      </c>
      <c r="E2462" s="162" t="s">
        <v>6415</v>
      </c>
      <c r="F2462" s="161" t="s">
        <v>2026</v>
      </c>
      <c r="G2462" s="161" t="s">
        <v>1144</v>
      </c>
      <c r="H2462" s="161" t="s">
        <v>1561</v>
      </c>
      <c r="I2462" s="15"/>
      <c r="J2462"/>
      <c r="K2462"/>
    </row>
    <row r="2463" spans="1:11" ht="15" customHeight="1" x14ac:dyDescent="0.35">
      <c r="A2463" s="160">
        <v>111001</v>
      </c>
      <c r="B2463" s="161" t="s">
        <v>4681</v>
      </c>
      <c r="C2463" s="160">
        <v>161007</v>
      </c>
      <c r="D2463" s="161" t="s">
        <v>2061</v>
      </c>
      <c r="E2463" s="162" t="s">
        <v>6415</v>
      </c>
      <c r="F2463" s="161" t="s">
        <v>2026</v>
      </c>
      <c r="G2463" s="161" t="s">
        <v>1144</v>
      </c>
      <c r="H2463" s="161" t="s">
        <v>1561</v>
      </c>
      <c r="I2463" s="15"/>
      <c r="J2463"/>
      <c r="K2463"/>
    </row>
    <row r="2464" spans="1:11" ht="15" customHeight="1" x14ac:dyDescent="0.35">
      <c r="A2464" s="160">
        <v>111869</v>
      </c>
      <c r="B2464" s="161" t="s">
        <v>1163</v>
      </c>
      <c r="C2464" s="160">
        <v>161007</v>
      </c>
      <c r="D2464" s="161" t="s">
        <v>2061</v>
      </c>
      <c r="E2464" s="162" t="s">
        <v>6415</v>
      </c>
      <c r="F2464" s="161" t="s">
        <v>2026</v>
      </c>
      <c r="G2464" s="161" t="s">
        <v>1144</v>
      </c>
      <c r="H2464" s="161" t="s">
        <v>1561</v>
      </c>
      <c r="I2464" s="15"/>
      <c r="J2464"/>
      <c r="K2464"/>
    </row>
    <row r="2465" spans="1:11" ht="15" customHeight="1" x14ac:dyDescent="0.35">
      <c r="A2465" s="160">
        <v>111232</v>
      </c>
      <c r="B2465" s="161" t="s">
        <v>1164</v>
      </c>
      <c r="C2465" s="160">
        <v>161007</v>
      </c>
      <c r="D2465" s="161" t="s">
        <v>2061</v>
      </c>
      <c r="E2465" s="162" t="s">
        <v>6415</v>
      </c>
      <c r="F2465" s="161" t="s">
        <v>2026</v>
      </c>
      <c r="G2465" s="161" t="s">
        <v>1144</v>
      </c>
      <c r="H2465" s="161" t="s">
        <v>1561</v>
      </c>
      <c r="I2465" s="15"/>
      <c r="J2465"/>
      <c r="K2465"/>
    </row>
    <row r="2466" spans="1:11" ht="15" customHeight="1" x14ac:dyDescent="0.35">
      <c r="A2466" s="160">
        <v>111920</v>
      </c>
      <c r="B2466" s="161" t="s">
        <v>1165</v>
      </c>
      <c r="C2466" s="160">
        <v>161007</v>
      </c>
      <c r="D2466" s="161" t="s">
        <v>2061</v>
      </c>
      <c r="E2466" s="162" t="s">
        <v>6415</v>
      </c>
      <c r="F2466" s="161" t="s">
        <v>2026</v>
      </c>
      <c r="G2466" s="161" t="s">
        <v>1144</v>
      </c>
      <c r="H2466" s="161" t="s">
        <v>1561</v>
      </c>
      <c r="I2466" s="15"/>
      <c r="J2466"/>
      <c r="K2466"/>
    </row>
    <row r="2467" spans="1:11" ht="15" customHeight="1" x14ac:dyDescent="0.35">
      <c r="A2467" s="160">
        <v>112155</v>
      </c>
      <c r="B2467" s="161" t="s">
        <v>4687</v>
      </c>
      <c r="C2467" s="160">
        <v>161020</v>
      </c>
      <c r="D2467" s="161" t="s">
        <v>2062</v>
      </c>
      <c r="E2467" s="162" t="s">
        <v>6415</v>
      </c>
      <c r="F2467" s="161" t="s">
        <v>2026</v>
      </c>
      <c r="G2467" s="161" t="s">
        <v>1144</v>
      </c>
      <c r="H2467" s="161" t="s">
        <v>1561</v>
      </c>
      <c r="I2467" s="15"/>
      <c r="J2467"/>
      <c r="K2467"/>
    </row>
    <row r="2468" spans="1:11" ht="15" customHeight="1" x14ac:dyDescent="0.35">
      <c r="A2468" s="160">
        <v>112628</v>
      </c>
      <c r="B2468" s="161" t="s">
        <v>4688</v>
      </c>
      <c r="C2468" s="160">
        <v>161020</v>
      </c>
      <c r="D2468" s="161" t="s">
        <v>2062</v>
      </c>
      <c r="E2468" s="162" t="s">
        <v>6415</v>
      </c>
      <c r="F2468" s="161" t="s">
        <v>2026</v>
      </c>
      <c r="G2468" s="161" t="s">
        <v>1144</v>
      </c>
      <c r="H2468" s="161" t="s">
        <v>1561</v>
      </c>
      <c r="I2468" s="15"/>
      <c r="J2468"/>
      <c r="K2468"/>
    </row>
    <row r="2469" spans="1:11" ht="15" customHeight="1" x14ac:dyDescent="0.35">
      <c r="A2469" s="160">
        <v>112010</v>
      </c>
      <c r="B2469" s="161" t="s">
        <v>1166</v>
      </c>
      <c r="C2469" s="160">
        <v>161020</v>
      </c>
      <c r="D2469" s="161" t="s">
        <v>2062</v>
      </c>
      <c r="E2469" s="162" t="s">
        <v>6415</v>
      </c>
      <c r="F2469" s="161" t="s">
        <v>2026</v>
      </c>
      <c r="G2469" s="161" t="s">
        <v>1144</v>
      </c>
      <c r="H2469" s="161" t="s">
        <v>1561</v>
      </c>
      <c r="I2469" s="15"/>
      <c r="J2469"/>
      <c r="K2469"/>
    </row>
    <row r="2470" spans="1:11" ht="15" customHeight="1" x14ac:dyDescent="0.35">
      <c r="A2470" s="160">
        <v>112573</v>
      </c>
      <c r="B2470" s="161" t="s">
        <v>1167</v>
      </c>
      <c r="C2470" s="160">
        <v>161020</v>
      </c>
      <c r="D2470" s="161" t="s">
        <v>2062</v>
      </c>
      <c r="E2470" s="162" t="s">
        <v>6415</v>
      </c>
      <c r="F2470" s="161" t="s">
        <v>2026</v>
      </c>
      <c r="G2470" s="161" t="s">
        <v>1144</v>
      </c>
      <c r="H2470" s="161" t="s">
        <v>1561</v>
      </c>
      <c r="I2470" s="15"/>
      <c r="J2470"/>
      <c r="K2470"/>
    </row>
    <row r="2471" spans="1:11" ht="15" customHeight="1" x14ac:dyDescent="0.35">
      <c r="A2471" s="160">
        <v>115522</v>
      </c>
      <c r="B2471" s="161" t="s">
        <v>1169</v>
      </c>
      <c r="C2471" s="160">
        <v>161056</v>
      </c>
      <c r="D2471" s="161" t="s">
        <v>2071</v>
      </c>
      <c r="E2471" s="162" t="s">
        <v>6415</v>
      </c>
      <c r="F2471" s="161" t="s">
        <v>2026</v>
      </c>
      <c r="G2471" s="161" t="s">
        <v>1144</v>
      </c>
      <c r="H2471" s="161" t="s">
        <v>1561</v>
      </c>
      <c r="I2471" s="15"/>
      <c r="J2471"/>
      <c r="K2471"/>
    </row>
    <row r="2472" spans="1:11" ht="15" customHeight="1" x14ac:dyDescent="0.35">
      <c r="A2472" s="160">
        <v>115898</v>
      </c>
      <c r="B2472" s="161" t="s">
        <v>4695</v>
      </c>
      <c r="C2472" s="160">
        <v>161056</v>
      </c>
      <c r="D2472" s="161" t="s">
        <v>2071</v>
      </c>
      <c r="E2472" s="162" t="s">
        <v>6415</v>
      </c>
      <c r="F2472" s="161" t="s">
        <v>2026</v>
      </c>
      <c r="G2472" s="161" t="s">
        <v>1144</v>
      </c>
      <c r="H2472" s="161" t="s">
        <v>1561</v>
      </c>
      <c r="I2472" s="15"/>
      <c r="J2472"/>
      <c r="K2472"/>
    </row>
    <row r="2473" spans="1:11" ht="15" customHeight="1" x14ac:dyDescent="0.35">
      <c r="A2473" s="160">
        <v>115119</v>
      </c>
      <c r="B2473" s="161" t="s">
        <v>4691</v>
      </c>
      <c r="C2473" s="160">
        <v>161056</v>
      </c>
      <c r="D2473" s="161" t="s">
        <v>2071</v>
      </c>
      <c r="E2473" s="162" t="s">
        <v>6415</v>
      </c>
      <c r="F2473" s="161" t="s">
        <v>2026</v>
      </c>
      <c r="G2473" s="161" t="s">
        <v>1144</v>
      </c>
      <c r="H2473" s="161" t="s">
        <v>1561</v>
      </c>
      <c r="I2473" s="15"/>
      <c r="J2473"/>
      <c r="K2473"/>
    </row>
    <row r="2474" spans="1:11" ht="15" customHeight="1" x14ac:dyDescent="0.35">
      <c r="A2474" s="160">
        <v>115696</v>
      </c>
      <c r="B2474" s="161" t="s">
        <v>4694</v>
      </c>
      <c r="C2474" s="160">
        <v>161056</v>
      </c>
      <c r="D2474" s="161" t="s">
        <v>2071</v>
      </c>
      <c r="E2474" s="162" t="s">
        <v>6415</v>
      </c>
      <c r="F2474" s="161" t="s">
        <v>2026</v>
      </c>
      <c r="G2474" s="161" t="s">
        <v>1144</v>
      </c>
      <c r="H2474" s="161" t="s">
        <v>1561</v>
      </c>
      <c r="I2474" s="15"/>
      <c r="J2474"/>
      <c r="K2474"/>
    </row>
    <row r="2475" spans="1:11" ht="15" customHeight="1" x14ac:dyDescent="0.35">
      <c r="A2475" s="160">
        <v>115068</v>
      </c>
      <c r="B2475" s="161" t="s">
        <v>4690</v>
      </c>
      <c r="C2475" s="160">
        <v>161056</v>
      </c>
      <c r="D2475" s="161" t="s">
        <v>2071</v>
      </c>
      <c r="E2475" s="162" t="s">
        <v>6415</v>
      </c>
      <c r="F2475" s="161" t="s">
        <v>2026</v>
      </c>
      <c r="G2475" s="161" t="s">
        <v>1144</v>
      </c>
      <c r="H2475" s="161" t="s">
        <v>1561</v>
      </c>
      <c r="I2475" s="15"/>
      <c r="J2475"/>
      <c r="K2475"/>
    </row>
    <row r="2476" spans="1:11" ht="15" customHeight="1" x14ac:dyDescent="0.35">
      <c r="A2476" s="160">
        <v>115554</v>
      </c>
      <c r="B2476" s="161" t="s">
        <v>4693</v>
      </c>
      <c r="C2476" s="160">
        <v>161056</v>
      </c>
      <c r="D2476" s="161" t="s">
        <v>2071</v>
      </c>
      <c r="E2476" s="162" t="s">
        <v>6415</v>
      </c>
      <c r="F2476" s="161" t="s">
        <v>2026</v>
      </c>
      <c r="G2476" s="161" t="s">
        <v>1144</v>
      </c>
      <c r="H2476" s="161" t="s">
        <v>1561</v>
      </c>
      <c r="I2476" s="15"/>
      <c r="J2476"/>
      <c r="K2476"/>
    </row>
    <row r="2477" spans="1:11" ht="15" customHeight="1" x14ac:dyDescent="0.35">
      <c r="A2477" s="160">
        <v>115125</v>
      </c>
      <c r="B2477" s="161" t="s">
        <v>4692</v>
      </c>
      <c r="C2477" s="160">
        <v>161056</v>
      </c>
      <c r="D2477" s="161" t="s">
        <v>2071</v>
      </c>
      <c r="E2477" s="162" t="s">
        <v>6415</v>
      </c>
      <c r="F2477" s="161" t="s">
        <v>2026</v>
      </c>
      <c r="G2477" s="161" t="s">
        <v>1144</v>
      </c>
      <c r="H2477" s="161" t="s">
        <v>1561</v>
      </c>
      <c r="I2477" s="15"/>
      <c r="J2477"/>
      <c r="K2477"/>
    </row>
    <row r="2478" spans="1:11" ht="15" customHeight="1" x14ac:dyDescent="0.35">
      <c r="A2478" s="160">
        <v>115950</v>
      </c>
      <c r="B2478" s="161" t="s">
        <v>4696</v>
      </c>
      <c r="C2478" s="160">
        <v>161056</v>
      </c>
      <c r="D2478" s="161" t="s">
        <v>2071</v>
      </c>
      <c r="E2478" s="162" t="s">
        <v>6415</v>
      </c>
      <c r="F2478" s="161" t="s">
        <v>2026</v>
      </c>
      <c r="G2478" s="161" t="s">
        <v>1144</v>
      </c>
      <c r="H2478" s="161" t="s">
        <v>1561</v>
      </c>
      <c r="I2478" s="15"/>
      <c r="J2478"/>
      <c r="K2478"/>
    </row>
    <row r="2479" spans="1:11" ht="15" customHeight="1" x14ac:dyDescent="0.35">
      <c r="A2479" s="160">
        <v>115064</v>
      </c>
      <c r="B2479" s="161" t="s">
        <v>4689</v>
      </c>
      <c r="C2479" s="160">
        <v>161056</v>
      </c>
      <c r="D2479" s="161" t="s">
        <v>2071</v>
      </c>
      <c r="E2479" s="162" t="s">
        <v>6415</v>
      </c>
      <c r="F2479" s="161" t="s">
        <v>2026</v>
      </c>
      <c r="G2479" s="161" t="s">
        <v>1144</v>
      </c>
      <c r="H2479" s="161" t="s">
        <v>1561</v>
      </c>
      <c r="I2479" s="15"/>
      <c r="J2479"/>
      <c r="K2479"/>
    </row>
    <row r="2480" spans="1:11" ht="15" customHeight="1" x14ac:dyDescent="0.35">
      <c r="A2480" s="160">
        <v>115226</v>
      </c>
      <c r="B2480" s="161" t="s">
        <v>1170</v>
      </c>
      <c r="C2480" s="160">
        <v>161056</v>
      </c>
      <c r="D2480" s="161" t="s">
        <v>2071</v>
      </c>
      <c r="E2480" s="162" t="s">
        <v>6415</v>
      </c>
      <c r="F2480" s="161" t="s">
        <v>2026</v>
      </c>
      <c r="G2480" s="161" t="s">
        <v>1144</v>
      </c>
      <c r="H2480" s="161" t="s">
        <v>1561</v>
      </c>
      <c r="I2480" s="15"/>
      <c r="J2480"/>
      <c r="K2480"/>
    </row>
    <row r="2481" spans="1:11" ht="15" customHeight="1" x14ac:dyDescent="0.35">
      <c r="A2481" s="160">
        <v>117048</v>
      </c>
      <c r="B2481" s="161" t="s">
        <v>4699</v>
      </c>
      <c r="C2481" s="160">
        <v>161068</v>
      </c>
      <c r="D2481" s="161" t="s">
        <v>2074</v>
      </c>
      <c r="E2481" s="162" t="s">
        <v>6415</v>
      </c>
      <c r="F2481" s="161" t="s">
        <v>2026</v>
      </c>
      <c r="G2481" s="161" t="s">
        <v>1144</v>
      </c>
      <c r="H2481" s="161" t="s">
        <v>1561</v>
      </c>
      <c r="I2481" s="15"/>
      <c r="J2481"/>
      <c r="K2481"/>
    </row>
    <row r="2482" spans="1:11" ht="15" customHeight="1" x14ac:dyDescent="0.35">
      <c r="A2482" s="160">
        <v>117000</v>
      </c>
      <c r="B2482" s="161" t="s">
        <v>4697</v>
      </c>
      <c r="C2482" s="160">
        <v>161068</v>
      </c>
      <c r="D2482" s="161" t="s">
        <v>2074</v>
      </c>
      <c r="E2482" s="162" t="s">
        <v>6415</v>
      </c>
      <c r="F2482" s="161" t="s">
        <v>2026</v>
      </c>
      <c r="G2482" s="161" t="s">
        <v>1144</v>
      </c>
      <c r="H2482" s="161" t="s">
        <v>1561</v>
      </c>
      <c r="I2482" s="15"/>
      <c r="J2482"/>
      <c r="K2482"/>
    </row>
    <row r="2483" spans="1:11" ht="15" customHeight="1" x14ac:dyDescent="0.35">
      <c r="A2483" s="160">
        <v>117002</v>
      </c>
      <c r="B2483" s="161" t="s">
        <v>4698</v>
      </c>
      <c r="C2483" s="160">
        <v>161068</v>
      </c>
      <c r="D2483" s="161" t="s">
        <v>2074</v>
      </c>
      <c r="E2483" s="162" t="s">
        <v>6415</v>
      </c>
      <c r="F2483" s="161" t="s">
        <v>2026</v>
      </c>
      <c r="G2483" s="161" t="s">
        <v>1144</v>
      </c>
      <c r="H2483" s="161" t="s">
        <v>1561</v>
      </c>
      <c r="I2483" s="15"/>
      <c r="J2483"/>
      <c r="K2483"/>
    </row>
    <row r="2484" spans="1:11" ht="15" customHeight="1" x14ac:dyDescent="0.35">
      <c r="A2484" s="160">
        <v>117579</v>
      </c>
      <c r="B2484" s="161" t="s">
        <v>4701</v>
      </c>
      <c r="C2484" s="160">
        <v>161068</v>
      </c>
      <c r="D2484" s="161" t="s">
        <v>2074</v>
      </c>
      <c r="E2484" s="162" t="s">
        <v>6415</v>
      </c>
      <c r="F2484" s="161" t="s">
        <v>2026</v>
      </c>
      <c r="G2484" s="161" t="s">
        <v>1144</v>
      </c>
      <c r="H2484" s="161" t="s">
        <v>1561</v>
      </c>
      <c r="I2484" s="15"/>
      <c r="J2484"/>
      <c r="K2484"/>
    </row>
    <row r="2485" spans="1:11" ht="15" customHeight="1" x14ac:dyDescent="0.35">
      <c r="A2485" s="160">
        <v>117455</v>
      </c>
      <c r="B2485" s="161" t="s">
        <v>4700</v>
      </c>
      <c r="C2485" s="160">
        <v>161068</v>
      </c>
      <c r="D2485" s="161" t="s">
        <v>2074</v>
      </c>
      <c r="E2485" s="162" t="s">
        <v>6415</v>
      </c>
      <c r="F2485" s="161" t="s">
        <v>2026</v>
      </c>
      <c r="G2485" s="161" t="s">
        <v>1144</v>
      </c>
      <c r="H2485" s="161" t="s">
        <v>1561</v>
      </c>
      <c r="I2485" s="15"/>
      <c r="J2485"/>
      <c r="K2485"/>
    </row>
    <row r="2486" spans="1:11" ht="15" customHeight="1" x14ac:dyDescent="0.35">
      <c r="A2486" s="160">
        <v>117431</v>
      </c>
      <c r="B2486" s="161" t="s">
        <v>1175</v>
      </c>
      <c r="C2486" s="160">
        <v>161068</v>
      </c>
      <c r="D2486" s="161" t="s">
        <v>2074</v>
      </c>
      <c r="E2486" s="162" t="s">
        <v>6415</v>
      </c>
      <c r="F2486" s="161" t="s">
        <v>2026</v>
      </c>
      <c r="G2486" s="161" t="s">
        <v>1144</v>
      </c>
      <c r="H2486" s="161" t="s">
        <v>1561</v>
      </c>
      <c r="I2486" s="15"/>
      <c r="J2486"/>
      <c r="K2486"/>
    </row>
    <row r="2487" spans="1:11" ht="15" customHeight="1" x14ac:dyDescent="0.35">
      <c r="A2487" s="160">
        <v>118002</v>
      </c>
      <c r="B2487" s="161" t="s">
        <v>4703</v>
      </c>
      <c r="C2487" s="160">
        <v>161070</v>
      </c>
      <c r="D2487" s="161" t="s">
        <v>2075</v>
      </c>
      <c r="E2487" s="162" t="s">
        <v>6415</v>
      </c>
      <c r="F2487" s="161" t="s">
        <v>2026</v>
      </c>
      <c r="G2487" s="161" t="s">
        <v>1144</v>
      </c>
      <c r="H2487" s="161" t="s">
        <v>1561</v>
      </c>
      <c r="I2487" s="15"/>
      <c r="J2487"/>
      <c r="K2487"/>
    </row>
    <row r="2488" spans="1:11" ht="15" customHeight="1" x14ac:dyDescent="0.35">
      <c r="A2488" s="160">
        <v>118360</v>
      </c>
      <c r="B2488" s="161" t="s">
        <v>4705</v>
      </c>
      <c r="C2488" s="160">
        <v>161070</v>
      </c>
      <c r="D2488" s="161" t="s">
        <v>2075</v>
      </c>
      <c r="E2488" s="162" t="s">
        <v>6415</v>
      </c>
      <c r="F2488" s="161" t="s">
        <v>2026</v>
      </c>
      <c r="G2488" s="161" t="s">
        <v>1144</v>
      </c>
      <c r="H2488" s="161" t="s">
        <v>1561</v>
      </c>
      <c r="I2488" s="15"/>
      <c r="J2488"/>
      <c r="K2488"/>
    </row>
    <row r="2489" spans="1:11" ht="15" customHeight="1" x14ac:dyDescent="0.35">
      <c r="A2489" s="160">
        <v>118001</v>
      </c>
      <c r="B2489" s="161" t="s">
        <v>4702</v>
      </c>
      <c r="C2489" s="160">
        <v>161070</v>
      </c>
      <c r="D2489" s="161" t="s">
        <v>2075</v>
      </c>
      <c r="E2489" s="162" t="s">
        <v>6415</v>
      </c>
      <c r="F2489" s="161" t="s">
        <v>2026</v>
      </c>
      <c r="G2489" s="161" t="s">
        <v>1144</v>
      </c>
      <c r="H2489" s="161" t="s">
        <v>1561</v>
      </c>
      <c r="I2489" s="15"/>
      <c r="J2489"/>
      <c r="K2489"/>
    </row>
    <row r="2490" spans="1:11" ht="15" customHeight="1" x14ac:dyDescent="0.35">
      <c r="A2490" s="160">
        <v>118822</v>
      </c>
      <c r="B2490" s="161" t="s">
        <v>4710</v>
      </c>
      <c r="C2490" s="160">
        <v>161070</v>
      </c>
      <c r="D2490" s="161" t="s">
        <v>2075</v>
      </c>
      <c r="E2490" s="162" t="s">
        <v>6415</v>
      </c>
      <c r="F2490" s="161" t="s">
        <v>2026</v>
      </c>
      <c r="G2490" s="161" t="s">
        <v>1144</v>
      </c>
      <c r="H2490" s="161" t="s">
        <v>1561</v>
      </c>
      <c r="I2490" s="15"/>
      <c r="J2490"/>
      <c r="K2490"/>
    </row>
    <row r="2491" spans="1:11" ht="15" customHeight="1" x14ac:dyDescent="0.35">
      <c r="A2491" s="160">
        <v>118723</v>
      </c>
      <c r="B2491" s="161" t="s">
        <v>4709</v>
      </c>
      <c r="C2491" s="160">
        <v>161070</v>
      </c>
      <c r="D2491" s="161" t="s">
        <v>2075</v>
      </c>
      <c r="E2491" s="162" t="s">
        <v>6415</v>
      </c>
      <c r="F2491" s="161" t="s">
        <v>2026</v>
      </c>
      <c r="G2491" s="161" t="s">
        <v>1144</v>
      </c>
      <c r="H2491" s="161" t="s">
        <v>1561</v>
      </c>
      <c r="I2491" s="15"/>
      <c r="J2491"/>
      <c r="K2491"/>
    </row>
    <row r="2492" spans="1:11" ht="15" customHeight="1" x14ac:dyDescent="0.35">
      <c r="A2492" s="160">
        <v>118601</v>
      </c>
      <c r="B2492" s="161" t="s">
        <v>4707</v>
      </c>
      <c r="C2492" s="160">
        <v>161070</v>
      </c>
      <c r="D2492" s="161" t="s">
        <v>2075</v>
      </c>
      <c r="E2492" s="162" t="s">
        <v>6415</v>
      </c>
      <c r="F2492" s="161" t="s">
        <v>2026</v>
      </c>
      <c r="G2492" s="161" t="s">
        <v>1144</v>
      </c>
      <c r="H2492" s="161" t="s">
        <v>1561</v>
      </c>
      <c r="I2492" s="15"/>
      <c r="J2492"/>
      <c r="K2492"/>
    </row>
    <row r="2493" spans="1:11" ht="15" customHeight="1" x14ac:dyDescent="0.35">
      <c r="A2493" s="160">
        <v>118710</v>
      </c>
      <c r="B2493" s="161" t="s">
        <v>4708</v>
      </c>
      <c r="C2493" s="160">
        <v>161070</v>
      </c>
      <c r="D2493" s="161" t="s">
        <v>2075</v>
      </c>
      <c r="E2493" s="162" t="s">
        <v>6415</v>
      </c>
      <c r="F2493" s="161" t="s">
        <v>2026</v>
      </c>
      <c r="G2493" s="161" t="s">
        <v>1144</v>
      </c>
      <c r="H2493" s="161" t="s">
        <v>1561</v>
      </c>
      <c r="I2493" s="15"/>
      <c r="J2493"/>
      <c r="K2493"/>
    </row>
    <row r="2494" spans="1:11" ht="15" customHeight="1" x14ac:dyDescent="0.35">
      <c r="A2494" s="160">
        <v>118394</v>
      </c>
      <c r="B2494" s="161" t="s">
        <v>4706</v>
      </c>
      <c r="C2494" s="160">
        <v>161070</v>
      </c>
      <c r="D2494" s="161" t="s">
        <v>2075</v>
      </c>
      <c r="E2494" s="162" t="s">
        <v>6415</v>
      </c>
      <c r="F2494" s="161" t="s">
        <v>2026</v>
      </c>
      <c r="G2494" s="161" t="s">
        <v>1144</v>
      </c>
      <c r="H2494" s="161" t="s">
        <v>1561</v>
      </c>
      <c r="I2494" s="15"/>
      <c r="J2494"/>
      <c r="K2494"/>
    </row>
    <row r="2495" spans="1:11" ht="15" customHeight="1" x14ac:dyDescent="0.35">
      <c r="A2495" s="160">
        <v>118300</v>
      </c>
      <c r="B2495" s="161" t="s">
        <v>4704</v>
      </c>
      <c r="C2495" s="160">
        <v>161070</v>
      </c>
      <c r="D2495" s="161" t="s">
        <v>2075</v>
      </c>
      <c r="E2495" s="162" t="s">
        <v>6415</v>
      </c>
      <c r="F2495" s="161" t="s">
        <v>2026</v>
      </c>
      <c r="G2495" s="161" t="s">
        <v>1144</v>
      </c>
      <c r="H2495" s="161" t="s">
        <v>1561</v>
      </c>
      <c r="I2495" s="15"/>
      <c r="J2495"/>
      <c r="K2495"/>
    </row>
    <row r="2496" spans="1:11" ht="15" customHeight="1" x14ac:dyDescent="0.35">
      <c r="A2496" s="160">
        <v>118484</v>
      </c>
      <c r="B2496" s="161" t="s">
        <v>1176</v>
      </c>
      <c r="C2496" s="160">
        <v>161070</v>
      </c>
      <c r="D2496" s="161" t="s">
        <v>2075</v>
      </c>
      <c r="E2496" s="162" t="s">
        <v>6415</v>
      </c>
      <c r="F2496" s="161" t="s">
        <v>2026</v>
      </c>
      <c r="G2496" s="161" t="s">
        <v>1144</v>
      </c>
      <c r="H2496" s="161" t="s">
        <v>1561</v>
      </c>
      <c r="I2496" s="15"/>
      <c r="J2496"/>
      <c r="K2496"/>
    </row>
    <row r="2497" spans="1:11" ht="15" customHeight="1" x14ac:dyDescent="0.35">
      <c r="A2497" s="160">
        <v>118971</v>
      </c>
      <c r="B2497" s="161" t="s">
        <v>1177</v>
      </c>
      <c r="C2497" s="160">
        <v>161070</v>
      </c>
      <c r="D2497" s="161" t="s">
        <v>2075</v>
      </c>
      <c r="E2497" s="162" t="s">
        <v>6415</v>
      </c>
      <c r="F2497" s="161" t="s">
        <v>2026</v>
      </c>
      <c r="G2497" s="161" t="s">
        <v>1144</v>
      </c>
      <c r="H2497" s="161" t="s">
        <v>1561</v>
      </c>
      <c r="I2497" s="15"/>
      <c r="J2497"/>
      <c r="K2497"/>
    </row>
    <row r="2498" spans="1:11" ht="15" customHeight="1" x14ac:dyDescent="0.35">
      <c r="A2498" s="160">
        <v>501866</v>
      </c>
      <c r="B2498" s="161" t="s">
        <v>4711</v>
      </c>
      <c r="C2498" s="160">
        <v>161100</v>
      </c>
      <c r="D2498" s="161" t="s">
        <v>2077</v>
      </c>
      <c r="E2498" s="162" t="s">
        <v>6415</v>
      </c>
      <c r="F2498" s="161" t="s">
        <v>2026</v>
      </c>
      <c r="G2498" s="161" t="s">
        <v>1205</v>
      </c>
      <c r="H2498" s="161" t="s">
        <v>1561</v>
      </c>
      <c r="I2498" s="15"/>
      <c r="J2498"/>
      <c r="K2498"/>
    </row>
    <row r="2499" spans="1:11" ht="15" customHeight="1" x14ac:dyDescent="0.35">
      <c r="A2499" s="160">
        <v>501871</v>
      </c>
      <c r="B2499" s="161" t="s">
        <v>4712</v>
      </c>
      <c r="C2499" s="160">
        <v>161100</v>
      </c>
      <c r="D2499" s="161" t="s">
        <v>2077</v>
      </c>
      <c r="E2499" s="162" t="s">
        <v>6415</v>
      </c>
      <c r="F2499" s="161" t="s">
        <v>2026</v>
      </c>
      <c r="G2499" s="161" t="s">
        <v>1205</v>
      </c>
      <c r="H2499" s="161" t="s">
        <v>1561</v>
      </c>
      <c r="I2499" s="15"/>
      <c r="J2499"/>
      <c r="K2499"/>
    </row>
    <row r="2500" spans="1:11" ht="15" customHeight="1" x14ac:dyDescent="0.35">
      <c r="A2500" s="160">
        <v>501605</v>
      </c>
      <c r="B2500" s="161" t="s">
        <v>1224</v>
      </c>
      <c r="C2500" s="160">
        <v>161100</v>
      </c>
      <c r="D2500" s="161" t="s">
        <v>2077</v>
      </c>
      <c r="E2500" s="162" t="s">
        <v>6415</v>
      </c>
      <c r="F2500" s="161" t="s">
        <v>2026</v>
      </c>
      <c r="G2500" s="161" t="s">
        <v>1205</v>
      </c>
      <c r="H2500" s="161" t="s">
        <v>1561</v>
      </c>
      <c r="I2500" s="15"/>
      <c r="J2500"/>
      <c r="K2500"/>
    </row>
    <row r="2501" spans="1:11" ht="15" customHeight="1" x14ac:dyDescent="0.35">
      <c r="A2501" s="160">
        <v>502837</v>
      </c>
      <c r="B2501" s="161" t="s">
        <v>1206</v>
      </c>
      <c r="C2501" s="160">
        <v>161111</v>
      </c>
      <c r="D2501" s="161" t="s">
        <v>2083</v>
      </c>
      <c r="E2501" s="162" t="s">
        <v>6415</v>
      </c>
      <c r="F2501" s="161" t="s">
        <v>2026</v>
      </c>
      <c r="G2501" s="161" t="s">
        <v>1205</v>
      </c>
      <c r="H2501" s="161" t="s">
        <v>1561</v>
      </c>
      <c r="I2501" s="15"/>
      <c r="J2501"/>
      <c r="K2501"/>
    </row>
    <row r="2502" spans="1:11" ht="15" customHeight="1" x14ac:dyDescent="0.35">
      <c r="A2502" s="160">
        <v>502859</v>
      </c>
      <c r="B2502" s="161" t="s">
        <v>4716</v>
      </c>
      <c r="C2502" s="160">
        <v>161111</v>
      </c>
      <c r="D2502" s="161" t="s">
        <v>2083</v>
      </c>
      <c r="E2502" s="162" t="s">
        <v>6415</v>
      </c>
      <c r="F2502" s="161" t="s">
        <v>2026</v>
      </c>
      <c r="G2502" s="161" t="s">
        <v>1205</v>
      </c>
      <c r="H2502" s="161" t="s">
        <v>1561</v>
      </c>
      <c r="I2502" s="15"/>
      <c r="J2502"/>
      <c r="K2502"/>
    </row>
    <row r="2503" spans="1:11" ht="15" customHeight="1" x14ac:dyDescent="0.35">
      <c r="A2503" s="160">
        <v>502712</v>
      </c>
      <c r="B2503" s="161" t="s">
        <v>4715</v>
      </c>
      <c r="C2503" s="160">
        <v>161111</v>
      </c>
      <c r="D2503" s="161" t="s">
        <v>2083</v>
      </c>
      <c r="E2503" s="162" t="s">
        <v>6415</v>
      </c>
      <c r="F2503" s="161" t="s">
        <v>2026</v>
      </c>
      <c r="G2503" s="161" t="s">
        <v>1205</v>
      </c>
      <c r="H2503" s="161" t="s">
        <v>1561</v>
      </c>
      <c r="I2503" s="15"/>
      <c r="J2503"/>
      <c r="K2503"/>
    </row>
    <row r="2504" spans="1:11" ht="15" customHeight="1" x14ac:dyDescent="0.35">
      <c r="A2504" s="160">
        <v>502014</v>
      </c>
      <c r="B2504" s="161" t="s">
        <v>4713</v>
      </c>
      <c r="C2504" s="160">
        <v>161111</v>
      </c>
      <c r="D2504" s="161" t="s">
        <v>2083</v>
      </c>
      <c r="E2504" s="162" t="s">
        <v>6415</v>
      </c>
      <c r="F2504" s="161" t="s">
        <v>2026</v>
      </c>
      <c r="G2504" s="161" t="s">
        <v>1205</v>
      </c>
      <c r="H2504" s="161" t="s">
        <v>1561</v>
      </c>
      <c r="I2504" s="15"/>
      <c r="J2504"/>
      <c r="K2504"/>
    </row>
    <row r="2505" spans="1:11" ht="15" customHeight="1" x14ac:dyDescent="0.35">
      <c r="A2505" s="160">
        <v>502089</v>
      </c>
      <c r="B2505" s="161" t="s">
        <v>4714</v>
      </c>
      <c r="C2505" s="160">
        <v>161111</v>
      </c>
      <c r="D2505" s="161" t="s">
        <v>2083</v>
      </c>
      <c r="E2505" s="162" t="s">
        <v>6415</v>
      </c>
      <c r="F2505" s="161" t="s">
        <v>2026</v>
      </c>
      <c r="G2505" s="161" t="s">
        <v>1205</v>
      </c>
      <c r="H2505" s="161" t="s">
        <v>1561</v>
      </c>
      <c r="I2505" s="15"/>
      <c r="J2505"/>
      <c r="K2505"/>
    </row>
    <row r="2506" spans="1:11" ht="15" customHeight="1" x14ac:dyDescent="0.35">
      <c r="A2506" s="160">
        <v>502970</v>
      </c>
      <c r="B2506" s="161" t="s">
        <v>4717</v>
      </c>
      <c r="C2506" s="160">
        <v>161111</v>
      </c>
      <c r="D2506" s="161" t="s">
        <v>2083</v>
      </c>
      <c r="E2506" s="162" t="s">
        <v>6415</v>
      </c>
      <c r="F2506" s="161" t="s">
        <v>2026</v>
      </c>
      <c r="G2506" s="161" t="s">
        <v>1205</v>
      </c>
      <c r="H2506" s="161" t="s">
        <v>1561</v>
      </c>
      <c r="I2506" s="15"/>
      <c r="J2506"/>
      <c r="K2506"/>
    </row>
    <row r="2507" spans="1:11" ht="15" customHeight="1" x14ac:dyDescent="0.35">
      <c r="A2507" s="160">
        <v>504859</v>
      </c>
      <c r="B2507" s="161" t="s">
        <v>4728</v>
      </c>
      <c r="C2507" s="160">
        <v>161123</v>
      </c>
      <c r="D2507" s="161" t="s">
        <v>1234</v>
      </c>
      <c r="E2507" s="162" t="s">
        <v>6415</v>
      </c>
      <c r="F2507" s="161" t="s">
        <v>2026</v>
      </c>
      <c r="G2507" s="161" t="s">
        <v>1205</v>
      </c>
      <c r="H2507" s="161" t="s">
        <v>1561</v>
      </c>
      <c r="I2507" s="15"/>
      <c r="J2507"/>
      <c r="K2507"/>
    </row>
    <row r="2508" spans="1:11" ht="15" customHeight="1" x14ac:dyDescent="0.35">
      <c r="A2508" s="160">
        <v>504159</v>
      </c>
      <c r="B2508" s="161" t="s">
        <v>4719</v>
      </c>
      <c r="C2508" s="160">
        <v>161123</v>
      </c>
      <c r="D2508" s="161" t="s">
        <v>1234</v>
      </c>
      <c r="E2508" s="162" t="s">
        <v>6415</v>
      </c>
      <c r="F2508" s="161" t="s">
        <v>2026</v>
      </c>
      <c r="G2508" s="161" t="s">
        <v>1205</v>
      </c>
      <c r="H2508" s="161" t="s">
        <v>1561</v>
      </c>
      <c r="I2508" s="15"/>
      <c r="J2508"/>
      <c r="K2508"/>
    </row>
    <row r="2509" spans="1:11" ht="15" customHeight="1" x14ac:dyDescent="0.35">
      <c r="A2509" s="160">
        <v>504335</v>
      </c>
      <c r="B2509" s="161" t="s">
        <v>4722</v>
      </c>
      <c r="C2509" s="160">
        <v>161123</v>
      </c>
      <c r="D2509" s="161" t="s">
        <v>1234</v>
      </c>
      <c r="E2509" s="162" t="s">
        <v>6415</v>
      </c>
      <c r="F2509" s="161" t="s">
        <v>2026</v>
      </c>
      <c r="G2509" s="161" t="s">
        <v>1205</v>
      </c>
      <c r="H2509" s="161" t="s">
        <v>1561</v>
      </c>
      <c r="I2509" s="15"/>
      <c r="J2509"/>
      <c r="K2509"/>
    </row>
    <row r="2510" spans="1:11" ht="15" customHeight="1" x14ac:dyDescent="0.35">
      <c r="A2510" s="160">
        <v>504837</v>
      </c>
      <c r="B2510" s="161" t="s">
        <v>4727</v>
      </c>
      <c r="C2510" s="160">
        <v>161123</v>
      </c>
      <c r="D2510" s="161" t="s">
        <v>1234</v>
      </c>
      <c r="E2510" s="162" t="s">
        <v>6415</v>
      </c>
      <c r="F2510" s="161" t="s">
        <v>2026</v>
      </c>
      <c r="G2510" s="161" t="s">
        <v>1205</v>
      </c>
      <c r="H2510" s="161" t="s">
        <v>1561</v>
      </c>
      <c r="I2510" s="15"/>
      <c r="J2510"/>
      <c r="K2510"/>
    </row>
    <row r="2511" spans="1:11" ht="15" customHeight="1" x14ac:dyDescent="0.35">
      <c r="A2511" s="160">
        <v>504127</v>
      </c>
      <c r="B2511" s="161" t="s">
        <v>4718</v>
      </c>
      <c r="C2511" s="160">
        <v>161123</v>
      </c>
      <c r="D2511" s="161" t="s">
        <v>1234</v>
      </c>
      <c r="E2511" s="162" t="s">
        <v>6415</v>
      </c>
      <c r="F2511" s="161" t="s">
        <v>2026</v>
      </c>
      <c r="G2511" s="161" t="s">
        <v>1205</v>
      </c>
      <c r="H2511" s="161" t="s">
        <v>1561</v>
      </c>
      <c r="I2511" s="15"/>
      <c r="J2511"/>
      <c r="K2511"/>
    </row>
    <row r="2512" spans="1:11" ht="15" customHeight="1" x14ac:dyDescent="0.35">
      <c r="A2512" s="160">
        <v>504701</v>
      </c>
      <c r="B2512" s="161" t="s">
        <v>4726</v>
      </c>
      <c r="C2512" s="160">
        <v>161123</v>
      </c>
      <c r="D2512" s="161" t="s">
        <v>1234</v>
      </c>
      <c r="E2512" s="162" t="s">
        <v>6415</v>
      </c>
      <c r="F2512" s="161" t="s">
        <v>2026</v>
      </c>
      <c r="G2512" s="161" t="s">
        <v>1205</v>
      </c>
      <c r="H2512" s="161" t="s">
        <v>1561</v>
      </c>
      <c r="I2512" s="15"/>
      <c r="J2512"/>
      <c r="K2512"/>
    </row>
    <row r="2513" spans="1:11" ht="15" customHeight="1" x14ac:dyDescent="0.35">
      <c r="A2513" s="160">
        <v>504336</v>
      </c>
      <c r="B2513" s="161" t="s">
        <v>4723</v>
      </c>
      <c r="C2513" s="160">
        <v>161123</v>
      </c>
      <c r="D2513" s="161" t="s">
        <v>1234</v>
      </c>
      <c r="E2513" s="162" t="s">
        <v>6415</v>
      </c>
      <c r="F2513" s="161" t="s">
        <v>2026</v>
      </c>
      <c r="G2513" s="161" t="s">
        <v>1205</v>
      </c>
      <c r="H2513" s="161" t="s">
        <v>1561</v>
      </c>
      <c r="I2513" s="15"/>
      <c r="J2513"/>
      <c r="K2513"/>
    </row>
    <row r="2514" spans="1:11" ht="15" customHeight="1" x14ac:dyDescent="0.35">
      <c r="A2514" s="160">
        <v>504205</v>
      </c>
      <c r="B2514" s="161" t="s">
        <v>1235</v>
      </c>
      <c r="C2514" s="160">
        <v>161123</v>
      </c>
      <c r="D2514" s="161" t="s">
        <v>1234</v>
      </c>
      <c r="E2514" s="162" t="s">
        <v>6415</v>
      </c>
      <c r="F2514" s="161" t="s">
        <v>2026</v>
      </c>
      <c r="G2514" s="161" t="s">
        <v>1205</v>
      </c>
      <c r="H2514" s="161" t="s">
        <v>1561</v>
      </c>
      <c r="I2514" s="15"/>
      <c r="J2514"/>
      <c r="K2514"/>
    </row>
    <row r="2515" spans="1:11" ht="15" customHeight="1" x14ac:dyDescent="0.35">
      <c r="A2515" s="160">
        <v>504198</v>
      </c>
      <c r="B2515" s="161" t="s">
        <v>4721</v>
      </c>
      <c r="C2515" s="160">
        <v>161123</v>
      </c>
      <c r="D2515" s="161" t="s">
        <v>1234</v>
      </c>
      <c r="E2515" s="162" t="s">
        <v>6415</v>
      </c>
      <c r="F2515" s="161" t="s">
        <v>2026</v>
      </c>
      <c r="G2515" s="161" t="s">
        <v>1205</v>
      </c>
      <c r="H2515" s="161" t="s">
        <v>1561</v>
      </c>
      <c r="I2515" s="15"/>
      <c r="J2515"/>
      <c r="K2515"/>
    </row>
    <row r="2516" spans="1:11" ht="15" customHeight="1" x14ac:dyDescent="0.35">
      <c r="A2516" s="160">
        <v>504189</v>
      </c>
      <c r="B2516" s="161" t="s">
        <v>4720</v>
      </c>
      <c r="C2516" s="160">
        <v>161123</v>
      </c>
      <c r="D2516" s="161" t="s">
        <v>1234</v>
      </c>
      <c r="E2516" s="162" t="s">
        <v>6415</v>
      </c>
      <c r="F2516" s="161" t="s">
        <v>2026</v>
      </c>
      <c r="G2516" s="161" t="s">
        <v>1205</v>
      </c>
      <c r="H2516" s="161" t="s">
        <v>1561</v>
      </c>
      <c r="I2516" s="15"/>
      <c r="J2516"/>
      <c r="K2516"/>
    </row>
    <row r="2517" spans="1:11" ht="15" customHeight="1" x14ac:dyDescent="0.35">
      <c r="A2517" s="160">
        <v>504873</v>
      </c>
      <c r="B2517" s="161" t="s">
        <v>4729</v>
      </c>
      <c r="C2517" s="160">
        <v>161123</v>
      </c>
      <c r="D2517" s="161" t="s">
        <v>1234</v>
      </c>
      <c r="E2517" s="162" t="s">
        <v>6415</v>
      </c>
      <c r="F2517" s="161" t="s">
        <v>2026</v>
      </c>
      <c r="G2517" s="161" t="s">
        <v>1205</v>
      </c>
      <c r="H2517" s="161" t="s">
        <v>1561</v>
      </c>
      <c r="I2517" s="15"/>
      <c r="J2517"/>
      <c r="K2517"/>
    </row>
    <row r="2518" spans="1:11" ht="15" customHeight="1" x14ac:dyDescent="0.35">
      <c r="A2518" s="160">
        <v>504665</v>
      </c>
      <c r="B2518" s="161" t="s">
        <v>4725</v>
      </c>
      <c r="C2518" s="160">
        <v>161123</v>
      </c>
      <c r="D2518" s="161" t="s">
        <v>1234</v>
      </c>
      <c r="E2518" s="162" t="s">
        <v>6415</v>
      </c>
      <c r="F2518" s="161" t="s">
        <v>2026</v>
      </c>
      <c r="G2518" s="161" t="s">
        <v>1205</v>
      </c>
      <c r="H2518" s="161" t="s">
        <v>1561</v>
      </c>
      <c r="I2518" s="15"/>
      <c r="J2518"/>
      <c r="K2518"/>
    </row>
    <row r="2519" spans="1:11" ht="15" customHeight="1" x14ac:dyDescent="0.35">
      <c r="A2519" s="160">
        <v>504919</v>
      </c>
      <c r="B2519" s="161" t="s">
        <v>4730</v>
      </c>
      <c r="C2519" s="160">
        <v>161123</v>
      </c>
      <c r="D2519" s="161" t="s">
        <v>1234</v>
      </c>
      <c r="E2519" s="162" t="s">
        <v>6415</v>
      </c>
      <c r="F2519" s="161" t="s">
        <v>2026</v>
      </c>
      <c r="G2519" s="161" t="s">
        <v>1205</v>
      </c>
      <c r="H2519" s="161" t="s">
        <v>1561</v>
      </c>
      <c r="I2519" s="15"/>
      <c r="J2519"/>
      <c r="K2519"/>
    </row>
    <row r="2520" spans="1:11" ht="15" customHeight="1" x14ac:dyDescent="0.35">
      <c r="A2520" s="160">
        <v>504430</v>
      </c>
      <c r="B2520" s="161" t="s">
        <v>4724</v>
      </c>
      <c r="C2520" s="160">
        <v>161123</v>
      </c>
      <c r="D2520" s="161" t="s">
        <v>1234</v>
      </c>
      <c r="E2520" s="162" t="s">
        <v>6415</v>
      </c>
      <c r="F2520" s="161" t="s">
        <v>2026</v>
      </c>
      <c r="G2520" s="161" t="s">
        <v>1205</v>
      </c>
      <c r="H2520" s="161" t="s">
        <v>1561</v>
      </c>
      <c r="I2520" s="15"/>
      <c r="J2520"/>
      <c r="K2520"/>
    </row>
    <row r="2521" spans="1:11" ht="15" customHeight="1" x14ac:dyDescent="0.35">
      <c r="A2521" s="160">
        <v>504507</v>
      </c>
      <c r="B2521" s="161" t="s">
        <v>1236</v>
      </c>
      <c r="C2521" s="160">
        <v>161123</v>
      </c>
      <c r="D2521" s="161" t="s">
        <v>1234</v>
      </c>
      <c r="E2521" s="162" t="s">
        <v>6415</v>
      </c>
      <c r="F2521" s="161" t="s">
        <v>2026</v>
      </c>
      <c r="G2521" s="161" t="s">
        <v>1205</v>
      </c>
      <c r="H2521" s="161" t="s">
        <v>1561</v>
      </c>
      <c r="I2521" s="15"/>
      <c r="J2521"/>
      <c r="K2521"/>
    </row>
    <row r="2522" spans="1:11" ht="15" customHeight="1" x14ac:dyDescent="0.35">
      <c r="A2522" s="160">
        <v>502001</v>
      </c>
      <c r="B2522" s="161" t="s">
        <v>4731</v>
      </c>
      <c r="C2522" s="160">
        <v>161135</v>
      </c>
      <c r="D2522" s="161" t="s">
        <v>2084</v>
      </c>
      <c r="E2522" s="162" t="s">
        <v>6415</v>
      </c>
      <c r="F2522" s="161" t="s">
        <v>2026</v>
      </c>
      <c r="G2522" s="161" t="s">
        <v>1205</v>
      </c>
      <c r="H2522" s="161" t="s">
        <v>1561</v>
      </c>
      <c r="I2522" s="15"/>
      <c r="J2522"/>
      <c r="K2522"/>
    </row>
    <row r="2523" spans="1:11" ht="15" customHeight="1" x14ac:dyDescent="0.35">
      <c r="A2523" s="160">
        <v>502009</v>
      </c>
      <c r="B2523" s="161" t="s">
        <v>4732</v>
      </c>
      <c r="C2523" s="160">
        <v>161135</v>
      </c>
      <c r="D2523" s="161" t="s">
        <v>2084</v>
      </c>
      <c r="E2523" s="162" t="s">
        <v>6415</v>
      </c>
      <c r="F2523" s="161" t="s">
        <v>2026</v>
      </c>
      <c r="G2523" s="161" t="s">
        <v>1205</v>
      </c>
      <c r="H2523" s="161" t="s">
        <v>1561</v>
      </c>
      <c r="I2523" s="15"/>
      <c r="J2523"/>
      <c r="K2523"/>
    </row>
    <row r="2524" spans="1:11" ht="15" customHeight="1" x14ac:dyDescent="0.35">
      <c r="A2524" s="160">
        <v>502213</v>
      </c>
      <c r="B2524" s="161" t="s">
        <v>4733</v>
      </c>
      <c r="C2524" s="160">
        <v>161135</v>
      </c>
      <c r="D2524" s="161" t="s">
        <v>2084</v>
      </c>
      <c r="E2524" s="162" t="s">
        <v>6415</v>
      </c>
      <c r="F2524" s="161" t="s">
        <v>2026</v>
      </c>
      <c r="G2524" s="161" t="s">
        <v>1205</v>
      </c>
      <c r="H2524" s="161" t="s">
        <v>1561</v>
      </c>
      <c r="I2524" s="15"/>
      <c r="J2524"/>
      <c r="K2524"/>
    </row>
    <row r="2525" spans="1:11" ht="15" customHeight="1" x14ac:dyDescent="0.35">
      <c r="A2525" s="160">
        <v>502967</v>
      </c>
      <c r="B2525" s="161" t="s">
        <v>1207</v>
      </c>
      <c r="C2525" s="160">
        <v>161135</v>
      </c>
      <c r="D2525" s="161" t="s">
        <v>2084</v>
      </c>
      <c r="E2525" s="162" t="s">
        <v>6415</v>
      </c>
      <c r="F2525" s="161" t="s">
        <v>2026</v>
      </c>
      <c r="G2525" s="161" t="s">
        <v>1205</v>
      </c>
      <c r="H2525" s="161" t="s">
        <v>1561</v>
      </c>
      <c r="I2525" s="15"/>
      <c r="J2525"/>
      <c r="K2525"/>
    </row>
    <row r="2526" spans="1:11" ht="15" customHeight="1" x14ac:dyDescent="0.35">
      <c r="A2526" s="160">
        <v>502272</v>
      </c>
      <c r="B2526" s="161" t="s">
        <v>1208</v>
      </c>
      <c r="C2526" s="160">
        <v>161135</v>
      </c>
      <c r="D2526" s="161" t="s">
        <v>2084</v>
      </c>
      <c r="E2526" s="162" t="s">
        <v>6415</v>
      </c>
      <c r="F2526" s="161" t="s">
        <v>2026</v>
      </c>
      <c r="G2526" s="161" t="s">
        <v>1205</v>
      </c>
      <c r="H2526" s="161" t="s">
        <v>1561</v>
      </c>
      <c r="I2526" s="15"/>
      <c r="J2526"/>
      <c r="K2526"/>
    </row>
    <row r="2527" spans="1:11" ht="15" customHeight="1" x14ac:dyDescent="0.35">
      <c r="A2527" s="160">
        <v>503547</v>
      </c>
      <c r="B2527" s="161" t="s">
        <v>4737</v>
      </c>
      <c r="C2527" s="160">
        <v>161159</v>
      </c>
      <c r="D2527" s="161" t="s">
        <v>1243</v>
      </c>
      <c r="E2527" s="162" t="s">
        <v>6415</v>
      </c>
      <c r="F2527" s="161" t="s">
        <v>2026</v>
      </c>
      <c r="G2527" s="161" t="s">
        <v>1205</v>
      </c>
      <c r="H2527" s="161" t="s">
        <v>1561</v>
      </c>
      <c r="I2527" s="15"/>
      <c r="J2527"/>
      <c r="K2527"/>
    </row>
    <row r="2528" spans="1:11" ht="15" customHeight="1" x14ac:dyDescent="0.35">
      <c r="A2528" s="160">
        <v>503210</v>
      </c>
      <c r="B2528" s="161" t="s">
        <v>4735</v>
      </c>
      <c r="C2528" s="160">
        <v>161159</v>
      </c>
      <c r="D2528" s="161" t="s">
        <v>1243</v>
      </c>
      <c r="E2528" s="162" t="s">
        <v>6415</v>
      </c>
      <c r="F2528" s="161" t="s">
        <v>2026</v>
      </c>
      <c r="G2528" s="161" t="s">
        <v>1205</v>
      </c>
      <c r="H2528" s="161" t="s">
        <v>1561</v>
      </c>
      <c r="I2528" s="15"/>
      <c r="J2528"/>
      <c r="K2528"/>
    </row>
    <row r="2529" spans="1:11" ht="15" customHeight="1" x14ac:dyDescent="0.35">
      <c r="A2529" s="160">
        <v>503864</v>
      </c>
      <c r="B2529" s="161" t="s">
        <v>4741</v>
      </c>
      <c r="C2529" s="160">
        <v>161159</v>
      </c>
      <c r="D2529" s="161" t="s">
        <v>1243</v>
      </c>
      <c r="E2529" s="162" t="s">
        <v>6415</v>
      </c>
      <c r="F2529" s="161" t="s">
        <v>2026</v>
      </c>
      <c r="G2529" s="161" t="s">
        <v>1205</v>
      </c>
      <c r="H2529" s="161" t="s">
        <v>1561</v>
      </c>
      <c r="I2529" s="15"/>
      <c r="J2529"/>
      <c r="K2529"/>
    </row>
    <row r="2530" spans="1:11" ht="15" customHeight="1" x14ac:dyDescent="0.35">
      <c r="A2530" s="160">
        <v>503515</v>
      </c>
      <c r="B2530" s="161" t="s">
        <v>4736</v>
      </c>
      <c r="C2530" s="160">
        <v>161159</v>
      </c>
      <c r="D2530" s="161" t="s">
        <v>1243</v>
      </c>
      <c r="E2530" s="162" t="s">
        <v>6415</v>
      </c>
      <c r="F2530" s="161" t="s">
        <v>2026</v>
      </c>
      <c r="G2530" s="161" t="s">
        <v>1205</v>
      </c>
      <c r="H2530" s="161" t="s">
        <v>1561</v>
      </c>
      <c r="I2530" s="15"/>
      <c r="J2530"/>
      <c r="K2530"/>
    </row>
    <row r="2531" spans="1:11" ht="15" customHeight="1" x14ac:dyDescent="0.35">
      <c r="A2531" s="160">
        <v>503170</v>
      </c>
      <c r="B2531" s="161" t="s">
        <v>4734</v>
      </c>
      <c r="C2531" s="160">
        <v>161159</v>
      </c>
      <c r="D2531" s="161" t="s">
        <v>1243</v>
      </c>
      <c r="E2531" s="162" t="s">
        <v>6415</v>
      </c>
      <c r="F2531" s="161" t="s">
        <v>2026</v>
      </c>
      <c r="G2531" s="161" t="s">
        <v>1205</v>
      </c>
      <c r="H2531" s="161" t="s">
        <v>1561</v>
      </c>
      <c r="I2531" s="15"/>
      <c r="J2531"/>
      <c r="K2531"/>
    </row>
    <row r="2532" spans="1:11" ht="15" customHeight="1" x14ac:dyDescent="0.35">
      <c r="A2532" s="160">
        <v>503646</v>
      </c>
      <c r="B2532" s="161" t="s">
        <v>4740</v>
      </c>
      <c r="C2532" s="160">
        <v>161159</v>
      </c>
      <c r="D2532" s="161" t="s">
        <v>1243</v>
      </c>
      <c r="E2532" s="162" t="s">
        <v>6415</v>
      </c>
      <c r="F2532" s="161" t="s">
        <v>2026</v>
      </c>
      <c r="G2532" s="161" t="s">
        <v>1205</v>
      </c>
      <c r="H2532" s="161" t="s">
        <v>1561</v>
      </c>
      <c r="I2532" s="15"/>
      <c r="J2532"/>
      <c r="K2532"/>
    </row>
    <row r="2533" spans="1:11" ht="15" customHeight="1" x14ac:dyDescent="0.35">
      <c r="A2533" s="160">
        <v>503604</v>
      </c>
      <c r="B2533" s="161" t="s">
        <v>4739</v>
      </c>
      <c r="C2533" s="160">
        <v>161159</v>
      </c>
      <c r="D2533" s="161" t="s">
        <v>1243</v>
      </c>
      <c r="E2533" s="162" t="s">
        <v>6415</v>
      </c>
      <c r="F2533" s="161" t="s">
        <v>2026</v>
      </c>
      <c r="G2533" s="161" t="s">
        <v>1205</v>
      </c>
      <c r="H2533" s="161" t="s">
        <v>1561</v>
      </c>
      <c r="I2533" s="15"/>
      <c r="J2533"/>
      <c r="K2533"/>
    </row>
    <row r="2534" spans="1:11" ht="15" customHeight="1" x14ac:dyDescent="0.35">
      <c r="A2534" s="160">
        <v>503552</v>
      </c>
      <c r="B2534" s="161" t="s">
        <v>4738</v>
      </c>
      <c r="C2534" s="160">
        <v>161159</v>
      </c>
      <c r="D2534" s="161" t="s">
        <v>1243</v>
      </c>
      <c r="E2534" s="162" t="s">
        <v>6415</v>
      </c>
      <c r="F2534" s="161" t="s">
        <v>2026</v>
      </c>
      <c r="G2534" s="161" t="s">
        <v>1205</v>
      </c>
      <c r="H2534" s="161" t="s">
        <v>1561</v>
      </c>
      <c r="I2534" s="15"/>
      <c r="J2534"/>
      <c r="K2534"/>
    </row>
    <row r="2535" spans="1:11" ht="15" customHeight="1" x14ac:dyDescent="0.35">
      <c r="A2535" s="160">
        <v>503639</v>
      </c>
      <c r="B2535" s="161" t="s">
        <v>1244</v>
      </c>
      <c r="C2535" s="160">
        <v>161159</v>
      </c>
      <c r="D2535" s="161" t="s">
        <v>1243</v>
      </c>
      <c r="E2535" s="162" t="s">
        <v>6415</v>
      </c>
      <c r="F2535" s="161" t="s">
        <v>2026</v>
      </c>
      <c r="G2535" s="161" t="s">
        <v>1205</v>
      </c>
      <c r="H2535" s="161" t="s">
        <v>1561</v>
      </c>
      <c r="I2535" s="15"/>
      <c r="J2535"/>
      <c r="K2535"/>
    </row>
    <row r="2536" spans="1:11" ht="15" customHeight="1" x14ac:dyDescent="0.35">
      <c r="A2536" s="160">
        <v>503832</v>
      </c>
      <c r="B2536" s="161" t="s">
        <v>4744</v>
      </c>
      <c r="C2536" s="160">
        <v>161184</v>
      </c>
      <c r="D2536" s="161" t="s">
        <v>1232</v>
      </c>
      <c r="E2536" s="162" t="s">
        <v>6415</v>
      </c>
      <c r="F2536" s="161" t="s">
        <v>2026</v>
      </c>
      <c r="G2536" s="161" t="s">
        <v>1205</v>
      </c>
      <c r="H2536" s="161" t="s">
        <v>1561</v>
      </c>
      <c r="I2536" s="15"/>
      <c r="J2536"/>
      <c r="K2536"/>
    </row>
    <row r="2537" spans="1:11" ht="15" customHeight="1" x14ac:dyDescent="0.35">
      <c r="A2537" s="160">
        <v>503793</v>
      </c>
      <c r="B2537" s="161" t="s">
        <v>4743</v>
      </c>
      <c r="C2537" s="160">
        <v>161184</v>
      </c>
      <c r="D2537" s="161" t="s">
        <v>1232</v>
      </c>
      <c r="E2537" s="162" t="s">
        <v>6415</v>
      </c>
      <c r="F2537" s="161" t="s">
        <v>2026</v>
      </c>
      <c r="G2537" s="161" t="s">
        <v>1205</v>
      </c>
      <c r="H2537" s="161" t="s">
        <v>1561</v>
      </c>
      <c r="I2537" s="15"/>
      <c r="J2537"/>
      <c r="K2537"/>
    </row>
    <row r="2538" spans="1:11" ht="15" customHeight="1" x14ac:dyDescent="0.35">
      <c r="A2538" s="160">
        <v>503844</v>
      </c>
      <c r="B2538" s="161" t="s">
        <v>4745</v>
      </c>
      <c r="C2538" s="160">
        <v>161184</v>
      </c>
      <c r="D2538" s="161" t="s">
        <v>1232</v>
      </c>
      <c r="E2538" s="162" t="s">
        <v>6415</v>
      </c>
      <c r="F2538" s="161" t="s">
        <v>2026</v>
      </c>
      <c r="G2538" s="161" t="s">
        <v>1205</v>
      </c>
      <c r="H2538" s="161" t="s">
        <v>1561</v>
      </c>
      <c r="I2538" s="15"/>
      <c r="J2538"/>
      <c r="K2538"/>
    </row>
    <row r="2539" spans="1:11" ht="15" customHeight="1" x14ac:dyDescent="0.35">
      <c r="A2539" s="160">
        <v>503035</v>
      </c>
      <c r="B2539" s="161" t="s">
        <v>4742</v>
      </c>
      <c r="C2539" s="160">
        <v>161184</v>
      </c>
      <c r="D2539" s="161" t="s">
        <v>1232</v>
      </c>
      <c r="E2539" s="162" t="s">
        <v>6415</v>
      </c>
      <c r="F2539" s="161" t="s">
        <v>2026</v>
      </c>
      <c r="G2539" s="161" t="s">
        <v>1205</v>
      </c>
      <c r="H2539" s="161" t="s">
        <v>1561</v>
      </c>
      <c r="I2539" s="15"/>
      <c r="J2539"/>
      <c r="K2539"/>
    </row>
    <row r="2540" spans="1:11" ht="15" customHeight="1" x14ac:dyDescent="0.35">
      <c r="A2540" s="160">
        <v>503050</v>
      </c>
      <c r="B2540" s="161" t="s">
        <v>1233</v>
      </c>
      <c r="C2540" s="160">
        <v>161184</v>
      </c>
      <c r="D2540" s="161" t="s">
        <v>1232</v>
      </c>
      <c r="E2540" s="162" t="s">
        <v>6415</v>
      </c>
      <c r="F2540" s="161" t="s">
        <v>2026</v>
      </c>
      <c r="G2540" s="161" t="s">
        <v>1205</v>
      </c>
      <c r="H2540" s="161" t="s">
        <v>1561</v>
      </c>
      <c r="I2540" s="15"/>
      <c r="J2540"/>
      <c r="K2540"/>
    </row>
    <row r="2541" spans="1:11" ht="15" customHeight="1" x14ac:dyDescent="0.35">
      <c r="A2541" s="160">
        <v>504103</v>
      </c>
      <c r="B2541" s="161" t="s">
        <v>4746</v>
      </c>
      <c r="C2541" s="160">
        <v>161196</v>
      </c>
      <c r="D2541" s="161" t="s">
        <v>2092</v>
      </c>
      <c r="E2541" s="162" t="s">
        <v>6415</v>
      </c>
      <c r="F2541" s="161" t="s">
        <v>2026</v>
      </c>
      <c r="G2541" s="161" t="s">
        <v>1205</v>
      </c>
      <c r="H2541" s="161" t="s">
        <v>1561</v>
      </c>
      <c r="I2541" s="15"/>
      <c r="J2541"/>
      <c r="K2541"/>
    </row>
    <row r="2542" spans="1:11" ht="15" customHeight="1" x14ac:dyDescent="0.35">
      <c r="A2542" s="160">
        <v>504563</v>
      </c>
      <c r="B2542" s="161" t="s">
        <v>4749</v>
      </c>
      <c r="C2542" s="160">
        <v>161196</v>
      </c>
      <c r="D2542" s="161" t="s">
        <v>2092</v>
      </c>
      <c r="E2542" s="162" t="s">
        <v>6415</v>
      </c>
      <c r="F2542" s="161" t="s">
        <v>2026</v>
      </c>
      <c r="G2542" s="161" t="s">
        <v>1205</v>
      </c>
      <c r="H2542" s="161" t="s">
        <v>1561</v>
      </c>
      <c r="I2542" s="15"/>
      <c r="J2542"/>
      <c r="K2542"/>
    </row>
    <row r="2543" spans="1:11" ht="15" customHeight="1" x14ac:dyDescent="0.35">
      <c r="A2543" s="160">
        <v>504702</v>
      </c>
      <c r="B2543" s="161" t="s">
        <v>4751</v>
      </c>
      <c r="C2543" s="160">
        <v>161196</v>
      </c>
      <c r="D2543" s="161" t="s">
        <v>2092</v>
      </c>
      <c r="E2543" s="162" t="s">
        <v>6415</v>
      </c>
      <c r="F2543" s="161" t="s">
        <v>2026</v>
      </c>
      <c r="G2543" s="161" t="s">
        <v>1205</v>
      </c>
      <c r="H2543" s="161" t="s">
        <v>1561</v>
      </c>
      <c r="I2543" s="15"/>
      <c r="J2543"/>
      <c r="K2543"/>
    </row>
    <row r="2544" spans="1:11" ht="15" customHeight="1" x14ac:dyDescent="0.35">
      <c r="A2544" s="160">
        <v>504148</v>
      </c>
      <c r="B2544" s="161" t="s">
        <v>4747</v>
      </c>
      <c r="C2544" s="160">
        <v>161196</v>
      </c>
      <c r="D2544" s="161" t="s">
        <v>2092</v>
      </c>
      <c r="E2544" s="162" t="s">
        <v>6415</v>
      </c>
      <c r="F2544" s="161" t="s">
        <v>2026</v>
      </c>
      <c r="G2544" s="161" t="s">
        <v>1205</v>
      </c>
      <c r="H2544" s="161" t="s">
        <v>1561</v>
      </c>
      <c r="I2544" s="15"/>
      <c r="J2544"/>
      <c r="K2544"/>
    </row>
    <row r="2545" spans="1:11" ht="15" customHeight="1" x14ac:dyDescent="0.35">
      <c r="A2545" s="160">
        <v>504682</v>
      </c>
      <c r="B2545" s="161" t="s">
        <v>4750</v>
      </c>
      <c r="C2545" s="160">
        <v>161196</v>
      </c>
      <c r="D2545" s="161" t="s">
        <v>2092</v>
      </c>
      <c r="E2545" s="162" t="s">
        <v>6415</v>
      </c>
      <c r="F2545" s="161" t="s">
        <v>2026</v>
      </c>
      <c r="G2545" s="161" t="s">
        <v>1205</v>
      </c>
      <c r="H2545" s="161" t="s">
        <v>1561</v>
      </c>
      <c r="I2545" s="15"/>
      <c r="J2545"/>
      <c r="K2545"/>
    </row>
    <row r="2546" spans="1:11" ht="15" customHeight="1" x14ac:dyDescent="0.35">
      <c r="A2546" s="160">
        <v>504766</v>
      </c>
      <c r="B2546" s="161" t="s">
        <v>1215</v>
      </c>
      <c r="C2546" s="160">
        <v>161196</v>
      </c>
      <c r="D2546" s="161" t="s">
        <v>2092</v>
      </c>
      <c r="E2546" s="162" t="s">
        <v>6415</v>
      </c>
      <c r="F2546" s="161" t="s">
        <v>2026</v>
      </c>
      <c r="G2546" s="161" t="s">
        <v>1205</v>
      </c>
      <c r="H2546" s="161" t="s">
        <v>1561</v>
      </c>
      <c r="I2546" s="15"/>
      <c r="J2546"/>
      <c r="K2546"/>
    </row>
    <row r="2547" spans="1:11" ht="15" customHeight="1" x14ac:dyDescent="0.35">
      <c r="A2547" s="160">
        <v>504353</v>
      </c>
      <c r="B2547" s="161" t="s">
        <v>4748</v>
      </c>
      <c r="C2547" s="160">
        <v>161196</v>
      </c>
      <c r="D2547" s="161" t="s">
        <v>2092</v>
      </c>
      <c r="E2547" s="162" t="s">
        <v>6415</v>
      </c>
      <c r="F2547" s="161" t="s">
        <v>2026</v>
      </c>
      <c r="G2547" s="161" t="s">
        <v>1205</v>
      </c>
      <c r="H2547" s="161" t="s">
        <v>1561</v>
      </c>
      <c r="I2547" s="15"/>
      <c r="J2547"/>
      <c r="K2547"/>
    </row>
    <row r="2548" spans="1:11" ht="15" customHeight="1" x14ac:dyDescent="0.35">
      <c r="A2548" s="160">
        <v>504074</v>
      </c>
      <c r="B2548" s="161" t="s">
        <v>1216</v>
      </c>
      <c r="C2548" s="160">
        <v>161196</v>
      </c>
      <c r="D2548" s="161" t="s">
        <v>2092</v>
      </c>
      <c r="E2548" s="162" t="s">
        <v>6415</v>
      </c>
      <c r="F2548" s="161" t="s">
        <v>2026</v>
      </c>
      <c r="G2548" s="161" t="s">
        <v>1205</v>
      </c>
      <c r="H2548" s="161" t="s">
        <v>1561</v>
      </c>
      <c r="I2548" s="15"/>
      <c r="J2548"/>
      <c r="K2548"/>
    </row>
    <row r="2549" spans="1:11" ht="15" customHeight="1" x14ac:dyDescent="0.35">
      <c r="A2549" s="160">
        <v>504961</v>
      </c>
      <c r="B2549" s="161" t="s">
        <v>4752</v>
      </c>
      <c r="C2549" s="160">
        <v>161196</v>
      </c>
      <c r="D2549" s="161" t="s">
        <v>2092</v>
      </c>
      <c r="E2549" s="162" t="s">
        <v>6415</v>
      </c>
      <c r="F2549" s="161" t="s">
        <v>2026</v>
      </c>
      <c r="G2549" s="161" t="s">
        <v>1205</v>
      </c>
      <c r="H2549" s="161" t="s">
        <v>1561</v>
      </c>
      <c r="I2549" s="15"/>
      <c r="J2549"/>
      <c r="K2549"/>
    </row>
    <row r="2550" spans="1:11" ht="15" customHeight="1" x14ac:dyDescent="0.35">
      <c r="A2550" s="160">
        <v>507164</v>
      </c>
      <c r="B2550" s="161" t="s">
        <v>4753</v>
      </c>
      <c r="C2550" s="160">
        <v>161214</v>
      </c>
      <c r="D2550" s="161" t="s">
        <v>2095</v>
      </c>
      <c r="E2550" s="162" t="s">
        <v>6415</v>
      </c>
      <c r="F2550" s="161" t="s">
        <v>2026</v>
      </c>
      <c r="G2550" s="161" t="s">
        <v>1205</v>
      </c>
      <c r="H2550" s="161" t="s">
        <v>1561</v>
      </c>
      <c r="I2550" s="15"/>
      <c r="J2550"/>
      <c r="K2550"/>
    </row>
    <row r="2551" spans="1:11" ht="15" customHeight="1" x14ac:dyDescent="0.35">
      <c r="A2551" s="160">
        <v>507106</v>
      </c>
      <c r="B2551" s="161" t="s">
        <v>1225</v>
      </c>
      <c r="C2551" s="160">
        <v>161214</v>
      </c>
      <c r="D2551" s="161" t="s">
        <v>2095</v>
      </c>
      <c r="E2551" s="162" t="s">
        <v>6415</v>
      </c>
      <c r="F2551" s="161" t="s">
        <v>2026</v>
      </c>
      <c r="G2551" s="161" t="s">
        <v>1205</v>
      </c>
      <c r="H2551" s="161" t="s">
        <v>1561</v>
      </c>
      <c r="I2551" s="15"/>
      <c r="J2551"/>
      <c r="K2551"/>
    </row>
    <row r="2552" spans="1:11" ht="15" customHeight="1" x14ac:dyDescent="0.35">
      <c r="A2552" s="160">
        <v>509655</v>
      </c>
      <c r="B2552" s="161" t="s">
        <v>4757</v>
      </c>
      <c r="C2552" s="160">
        <v>161226</v>
      </c>
      <c r="D2552" s="161" t="s">
        <v>2099</v>
      </c>
      <c r="E2552" s="162" t="s">
        <v>6415</v>
      </c>
      <c r="F2552" s="161" t="s">
        <v>2026</v>
      </c>
      <c r="G2552" s="161" t="s">
        <v>1205</v>
      </c>
      <c r="H2552" s="161" t="s">
        <v>1561</v>
      </c>
      <c r="I2552" s="15"/>
      <c r="J2552"/>
      <c r="K2552"/>
    </row>
    <row r="2553" spans="1:11" ht="15" customHeight="1" x14ac:dyDescent="0.35">
      <c r="A2553" s="160">
        <v>509174</v>
      </c>
      <c r="B2553" s="161" t="s">
        <v>4755</v>
      </c>
      <c r="C2553" s="160">
        <v>161226</v>
      </c>
      <c r="D2553" s="161" t="s">
        <v>2099</v>
      </c>
      <c r="E2553" s="162" t="s">
        <v>6415</v>
      </c>
      <c r="F2553" s="161" t="s">
        <v>2026</v>
      </c>
      <c r="G2553" s="161" t="s">
        <v>1205</v>
      </c>
      <c r="H2553" s="161" t="s">
        <v>1561</v>
      </c>
      <c r="I2553" s="15"/>
      <c r="J2553"/>
      <c r="K2553"/>
    </row>
    <row r="2554" spans="1:11" ht="15" customHeight="1" x14ac:dyDescent="0.35">
      <c r="A2554" s="160">
        <v>509451</v>
      </c>
      <c r="B2554" s="161" t="s">
        <v>4756</v>
      </c>
      <c r="C2554" s="160">
        <v>161226</v>
      </c>
      <c r="D2554" s="161" t="s">
        <v>2099</v>
      </c>
      <c r="E2554" s="162" t="s">
        <v>6415</v>
      </c>
      <c r="F2554" s="161" t="s">
        <v>2026</v>
      </c>
      <c r="G2554" s="161" t="s">
        <v>1205</v>
      </c>
      <c r="H2554" s="161" t="s">
        <v>1561</v>
      </c>
      <c r="I2554" s="15"/>
      <c r="J2554"/>
      <c r="K2554"/>
    </row>
    <row r="2555" spans="1:11" ht="15" customHeight="1" x14ac:dyDescent="0.35">
      <c r="A2555" s="160">
        <v>509838</v>
      </c>
      <c r="B2555" s="161" t="s">
        <v>4758</v>
      </c>
      <c r="C2555" s="160">
        <v>161226</v>
      </c>
      <c r="D2555" s="161" t="s">
        <v>2099</v>
      </c>
      <c r="E2555" s="162" t="s">
        <v>6415</v>
      </c>
      <c r="F2555" s="161" t="s">
        <v>2026</v>
      </c>
      <c r="G2555" s="161" t="s">
        <v>1205</v>
      </c>
      <c r="H2555" s="161" t="s">
        <v>1561</v>
      </c>
      <c r="I2555" s="15"/>
      <c r="J2555"/>
      <c r="K2555"/>
    </row>
    <row r="2556" spans="1:11" ht="15" customHeight="1" x14ac:dyDescent="0.35">
      <c r="A2556" s="160">
        <v>509237</v>
      </c>
      <c r="B2556" s="161" t="s">
        <v>1210</v>
      </c>
      <c r="C2556" s="160">
        <v>161226</v>
      </c>
      <c r="D2556" s="161" t="s">
        <v>2099</v>
      </c>
      <c r="E2556" s="162" t="s">
        <v>6415</v>
      </c>
      <c r="F2556" s="161" t="s">
        <v>2026</v>
      </c>
      <c r="G2556" s="161" t="s">
        <v>1205</v>
      </c>
      <c r="H2556" s="161" t="s">
        <v>1561</v>
      </c>
      <c r="I2556" s="15"/>
      <c r="J2556"/>
      <c r="K2556"/>
    </row>
    <row r="2557" spans="1:11" ht="15" customHeight="1" x14ac:dyDescent="0.35">
      <c r="A2557" s="160">
        <v>509851</v>
      </c>
      <c r="B2557" s="161" t="s">
        <v>4759</v>
      </c>
      <c r="C2557" s="160">
        <v>161226</v>
      </c>
      <c r="D2557" s="161" t="s">
        <v>2099</v>
      </c>
      <c r="E2557" s="162" t="s">
        <v>6415</v>
      </c>
      <c r="F2557" s="161" t="s">
        <v>2026</v>
      </c>
      <c r="G2557" s="161" t="s">
        <v>1205</v>
      </c>
      <c r="H2557" s="161" t="s">
        <v>1561</v>
      </c>
      <c r="I2557" s="15"/>
      <c r="J2557"/>
      <c r="K2557"/>
    </row>
    <row r="2558" spans="1:11" ht="15" customHeight="1" x14ac:dyDescent="0.35">
      <c r="A2558" s="160">
        <v>509602</v>
      </c>
      <c r="B2558" s="161" t="s">
        <v>1211</v>
      </c>
      <c r="C2558" s="160">
        <v>161226</v>
      </c>
      <c r="D2558" s="161" t="s">
        <v>2099</v>
      </c>
      <c r="E2558" s="162" t="s">
        <v>6415</v>
      </c>
      <c r="F2558" s="161" t="s">
        <v>2026</v>
      </c>
      <c r="G2558" s="161" t="s">
        <v>1205</v>
      </c>
      <c r="H2558" s="161" t="s">
        <v>1561</v>
      </c>
      <c r="I2558" s="15"/>
      <c r="J2558"/>
      <c r="K2558"/>
    </row>
    <row r="2559" spans="1:11" ht="15" customHeight="1" x14ac:dyDescent="0.35">
      <c r="A2559" s="160">
        <v>509001</v>
      </c>
      <c r="B2559" s="161" t="s">
        <v>4754</v>
      </c>
      <c r="C2559" s="160">
        <v>161226</v>
      </c>
      <c r="D2559" s="161" t="s">
        <v>2099</v>
      </c>
      <c r="E2559" s="162" t="s">
        <v>6415</v>
      </c>
      <c r="F2559" s="161" t="s">
        <v>2026</v>
      </c>
      <c r="G2559" s="161" t="s">
        <v>1205</v>
      </c>
      <c r="H2559" s="161" t="s">
        <v>1561</v>
      </c>
      <c r="I2559" s="15"/>
      <c r="J2559"/>
      <c r="K2559"/>
    </row>
    <row r="2560" spans="1:11" ht="15" customHeight="1" x14ac:dyDescent="0.35">
      <c r="A2560" s="160">
        <v>509302</v>
      </c>
      <c r="B2560" s="161" t="s">
        <v>1212</v>
      </c>
      <c r="C2560" s="160">
        <v>161226</v>
      </c>
      <c r="D2560" s="161" t="s">
        <v>2099</v>
      </c>
      <c r="E2560" s="162" t="s">
        <v>6415</v>
      </c>
      <c r="F2560" s="161" t="s">
        <v>2026</v>
      </c>
      <c r="G2560" s="161" t="s">
        <v>1205</v>
      </c>
      <c r="H2560" s="161" t="s">
        <v>1561</v>
      </c>
      <c r="I2560" s="15"/>
      <c r="J2560"/>
      <c r="K2560"/>
    </row>
    <row r="2561" spans="1:11" ht="15" customHeight="1" x14ac:dyDescent="0.35">
      <c r="A2561" s="160">
        <v>601001</v>
      </c>
      <c r="B2561" s="161" t="s">
        <v>4760</v>
      </c>
      <c r="C2561" s="160">
        <v>161238</v>
      </c>
      <c r="D2561" s="161" t="s">
        <v>2102</v>
      </c>
      <c r="E2561" s="162" t="s">
        <v>6415</v>
      </c>
      <c r="F2561" s="161" t="s">
        <v>2026</v>
      </c>
      <c r="G2561" s="161" t="s">
        <v>1246</v>
      </c>
      <c r="H2561" s="161" t="s">
        <v>1561</v>
      </c>
      <c r="I2561" s="15"/>
      <c r="J2561"/>
      <c r="K2561"/>
    </row>
    <row r="2562" spans="1:11" ht="15" customHeight="1" x14ac:dyDescent="0.35">
      <c r="A2562" s="160">
        <v>601599</v>
      </c>
      <c r="B2562" s="161" t="s">
        <v>4765</v>
      </c>
      <c r="C2562" s="160">
        <v>161238</v>
      </c>
      <c r="D2562" s="161" t="s">
        <v>2102</v>
      </c>
      <c r="E2562" s="162" t="s">
        <v>6415</v>
      </c>
      <c r="F2562" s="161" t="s">
        <v>2026</v>
      </c>
      <c r="G2562" s="161" t="s">
        <v>1246</v>
      </c>
      <c r="H2562" s="161" t="s">
        <v>1561</v>
      </c>
      <c r="I2562" s="15"/>
      <c r="J2562"/>
      <c r="K2562"/>
    </row>
    <row r="2563" spans="1:11" ht="15" customHeight="1" x14ac:dyDescent="0.35">
      <c r="A2563" s="160">
        <v>601316</v>
      </c>
      <c r="B2563" s="161" t="s">
        <v>4763</v>
      </c>
      <c r="C2563" s="160">
        <v>161238</v>
      </c>
      <c r="D2563" s="161" t="s">
        <v>2102</v>
      </c>
      <c r="E2563" s="162" t="s">
        <v>6415</v>
      </c>
      <c r="F2563" s="161" t="s">
        <v>2026</v>
      </c>
      <c r="G2563" s="161" t="s">
        <v>1246</v>
      </c>
      <c r="H2563" s="161" t="s">
        <v>1561</v>
      </c>
      <c r="I2563" s="15"/>
      <c r="J2563"/>
      <c r="K2563"/>
    </row>
    <row r="2564" spans="1:11" ht="15" customHeight="1" x14ac:dyDescent="0.35">
      <c r="A2564" s="160">
        <v>601002</v>
      </c>
      <c r="B2564" s="161" t="s">
        <v>4761</v>
      </c>
      <c r="C2564" s="160">
        <v>161238</v>
      </c>
      <c r="D2564" s="161" t="s">
        <v>2102</v>
      </c>
      <c r="E2564" s="162" t="s">
        <v>6415</v>
      </c>
      <c r="F2564" s="161" t="s">
        <v>2026</v>
      </c>
      <c r="G2564" s="161" t="s">
        <v>1246</v>
      </c>
      <c r="H2564" s="161" t="s">
        <v>1561</v>
      </c>
      <c r="I2564" s="15"/>
      <c r="J2564"/>
      <c r="K2564"/>
    </row>
    <row r="2565" spans="1:11" ht="15" customHeight="1" x14ac:dyDescent="0.35">
      <c r="A2565" s="160">
        <v>601207</v>
      </c>
      <c r="B2565" s="161" t="s">
        <v>4762</v>
      </c>
      <c r="C2565" s="160">
        <v>161238</v>
      </c>
      <c r="D2565" s="161" t="s">
        <v>2102</v>
      </c>
      <c r="E2565" s="162" t="s">
        <v>6415</v>
      </c>
      <c r="F2565" s="161" t="s">
        <v>2026</v>
      </c>
      <c r="G2565" s="161" t="s">
        <v>1246</v>
      </c>
      <c r="H2565" s="161" t="s">
        <v>1561</v>
      </c>
      <c r="I2565" s="15"/>
      <c r="J2565"/>
      <c r="K2565"/>
    </row>
    <row r="2566" spans="1:11" ht="15" customHeight="1" x14ac:dyDescent="0.35">
      <c r="A2566" s="160">
        <v>601528</v>
      </c>
      <c r="B2566" s="161" t="s">
        <v>4764</v>
      </c>
      <c r="C2566" s="160">
        <v>161238</v>
      </c>
      <c r="D2566" s="161" t="s">
        <v>2102</v>
      </c>
      <c r="E2566" s="162" t="s">
        <v>6415</v>
      </c>
      <c r="F2566" s="161" t="s">
        <v>2026</v>
      </c>
      <c r="G2566" s="161" t="s">
        <v>1246</v>
      </c>
      <c r="H2566" s="161" t="s">
        <v>1561</v>
      </c>
      <c r="I2566" s="15"/>
      <c r="J2566"/>
      <c r="K2566"/>
    </row>
    <row r="2567" spans="1:11" ht="15" customHeight="1" x14ac:dyDescent="0.35">
      <c r="A2567" s="160">
        <v>601549</v>
      </c>
      <c r="B2567" s="161" t="s">
        <v>1257</v>
      </c>
      <c r="C2567" s="160">
        <v>161238</v>
      </c>
      <c r="D2567" s="161" t="s">
        <v>2102</v>
      </c>
      <c r="E2567" s="162" t="s">
        <v>6415</v>
      </c>
      <c r="F2567" s="161" t="s">
        <v>2026</v>
      </c>
      <c r="G2567" s="161" t="s">
        <v>1246</v>
      </c>
      <c r="H2567" s="161" t="s">
        <v>1561</v>
      </c>
      <c r="I2567" s="15"/>
      <c r="J2567"/>
      <c r="K2567"/>
    </row>
    <row r="2568" spans="1:11" ht="15" customHeight="1" x14ac:dyDescent="0.35">
      <c r="A2568" s="160">
        <v>601215</v>
      </c>
      <c r="B2568" s="161" t="s">
        <v>2103</v>
      </c>
      <c r="C2568" s="160">
        <v>161238</v>
      </c>
      <c r="D2568" s="161" t="s">
        <v>2102</v>
      </c>
      <c r="E2568" s="162" t="s">
        <v>6415</v>
      </c>
      <c r="F2568" s="161" t="s">
        <v>2026</v>
      </c>
      <c r="G2568" s="161" t="s">
        <v>1246</v>
      </c>
      <c r="H2568" s="161" t="s">
        <v>1561</v>
      </c>
      <c r="I2568" s="15"/>
      <c r="J2568"/>
      <c r="K2568"/>
    </row>
    <row r="2569" spans="1:11" ht="15" customHeight="1" x14ac:dyDescent="0.35">
      <c r="A2569" s="160">
        <v>601774</v>
      </c>
      <c r="B2569" s="161" t="s">
        <v>1258</v>
      </c>
      <c r="C2569" s="160">
        <v>161238</v>
      </c>
      <c r="D2569" s="161" t="s">
        <v>2102</v>
      </c>
      <c r="E2569" s="162" t="s">
        <v>6415</v>
      </c>
      <c r="F2569" s="161" t="s">
        <v>2026</v>
      </c>
      <c r="G2569" s="161" t="s">
        <v>1246</v>
      </c>
      <c r="H2569" s="161" t="s">
        <v>1561</v>
      </c>
      <c r="I2569" s="15"/>
      <c r="J2569"/>
      <c r="K2569"/>
    </row>
    <row r="2570" spans="1:11" ht="15" customHeight="1" x14ac:dyDescent="0.35">
      <c r="A2570" s="160">
        <v>602001</v>
      </c>
      <c r="B2570" s="161" t="s">
        <v>4766</v>
      </c>
      <c r="C2570" s="160">
        <v>161240</v>
      </c>
      <c r="D2570" s="161" t="s">
        <v>2110</v>
      </c>
      <c r="E2570" s="162" t="s">
        <v>6415</v>
      </c>
      <c r="F2570" s="161" t="s">
        <v>2026</v>
      </c>
      <c r="G2570" s="161" t="s">
        <v>1246</v>
      </c>
      <c r="H2570" s="161" t="s">
        <v>1561</v>
      </c>
      <c r="I2570" s="15"/>
      <c r="J2570"/>
      <c r="K2570"/>
    </row>
    <row r="2571" spans="1:11" ht="15" customHeight="1" x14ac:dyDescent="0.35">
      <c r="A2571" s="160">
        <v>602974</v>
      </c>
      <c r="B2571" s="161" t="s">
        <v>4773</v>
      </c>
      <c r="C2571" s="160">
        <v>161240</v>
      </c>
      <c r="D2571" s="161" t="s">
        <v>2110</v>
      </c>
      <c r="E2571" s="162" t="s">
        <v>6415</v>
      </c>
      <c r="F2571" s="161" t="s">
        <v>2026</v>
      </c>
      <c r="G2571" s="161" t="s">
        <v>1246</v>
      </c>
      <c r="H2571" s="161" t="s">
        <v>1561</v>
      </c>
      <c r="I2571" s="15"/>
      <c r="J2571"/>
      <c r="K2571"/>
    </row>
    <row r="2572" spans="1:11" ht="15" customHeight="1" x14ac:dyDescent="0.35">
      <c r="A2572" s="160">
        <v>602002</v>
      </c>
      <c r="B2572" s="161" t="s">
        <v>4767</v>
      </c>
      <c r="C2572" s="160">
        <v>161240</v>
      </c>
      <c r="D2572" s="161" t="s">
        <v>2110</v>
      </c>
      <c r="E2572" s="162" t="s">
        <v>6415</v>
      </c>
      <c r="F2572" s="161" t="s">
        <v>2026</v>
      </c>
      <c r="G2572" s="161" t="s">
        <v>1246</v>
      </c>
      <c r="H2572" s="161" t="s">
        <v>1561</v>
      </c>
      <c r="I2572" s="15"/>
      <c r="J2572"/>
      <c r="K2572"/>
    </row>
    <row r="2573" spans="1:11" ht="15" customHeight="1" x14ac:dyDescent="0.35">
      <c r="A2573" s="160">
        <v>602341</v>
      </c>
      <c r="B2573" s="161" t="s">
        <v>4770</v>
      </c>
      <c r="C2573" s="160">
        <v>161240</v>
      </c>
      <c r="D2573" s="161" t="s">
        <v>2110</v>
      </c>
      <c r="E2573" s="162" t="s">
        <v>6415</v>
      </c>
      <c r="F2573" s="161" t="s">
        <v>2026</v>
      </c>
      <c r="G2573" s="161" t="s">
        <v>1246</v>
      </c>
      <c r="H2573" s="161" t="s">
        <v>1561</v>
      </c>
      <c r="I2573" s="15"/>
      <c r="J2573"/>
      <c r="K2573"/>
    </row>
    <row r="2574" spans="1:11" ht="15" customHeight="1" x14ac:dyDescent="0.35">
      <c r="A2574" s="160">
        <v>602286</v>
      </c>
      <c r="B2574" s="161" t="s">
        <v>4769</v>
      </c>
      <c r="C2574" s="160">
        <v>161240</v>
      </c>
      <c r="D2574" s="161" t="s">
        <v>2110</v>
      </c>
      <c r="E2574" s="162" t="s">
        <v>6415</v>
      </c>
      <c r="F2574" s="161" t="s">
        <v>2026</v>
      </c>
      <c r="G2574" s="161" t="s">
        <v>1246</v>
      </c>
      <c r="H2574" s="161" t="s">
        <v>1561</v>
      </c>
      <c r="I2574" s="15"/>
      <c r="J2574"/>
      <c r="K2574"/>
    </row>
    <row r="2575" spans="1:11" ht="15" customHeight="1" x14ac:dyDescent="0.35">
      <c r="A2575" s="160">
        <v>602545</v>
      </c>
      <c r="B2575" s="161" t="s">
        <v>4771</v>
      </c>
      <c r="C2575" s="160">
        <v>161240</v>
      </c>
      <c r="D2575" s="161" t="s">
        <v>2110</v>
      </c>
      <c r="E2575" s="162" t="s">
        <v>6415</v>
      </c>
      <c r="F2575" s="161" t="s">
        <v>2026</v>
      </c>
      <c r="G2575" s="161" t="s">
        <v>1246</v>
      </c>
      <c r="H2575" s="161" t="s">
        <v>1561</v>
      </c>
      <c r="I2575" s="15"/>
      <c r="J2575"/>
      <c r="K2575"/>
    </row>
    <row r="2576" spans="1:11" ht="15" customHeight="1" x14ac:dyDescent="0.35">
      <c r="A2576" s="160">
        <v>602728</v>
      </c>
      <c r="B2576" s="161" t="s">
        <v>4772</v>
      </c>
      <c r="C2576" s="160">
        <v>161240</v>
      </c>
      <c r="D2576" s="161" t="s">
        <v>2110</v>
      </c>
      <c r="E2576" s="162" t="s">
        <v>6415</v>
      </c>
      <c r="F2576" s="161" t="s">
        <v>2026</v>
      </c>
      <c r="G2576" s="161" t="s">
        <v>1246</v>
      </c>
      <c r="H2576" s="161" t="s">
        <v>1561</v>
      </c>
      <c r="I2576" s="15"/>
      <c r="J2576"/>
      <c r="K2576"/>
    </row>
    <row r="2577" spans="1:11" ht="15" customHeight="1" x14ac:dyDescent="0.35">
      <c r="A2577" s="160">
        <v>602084</v>
      </c>
      <c r="B2577" s="161" t="s">
        <v>4768</v>
      </c>
      <c r="C2577" s="160">
        <v>161240</v>
      </c>
      <c r="D2577" s="161" t="s">
        <v>2110</v>
      </c>
      <c r="E2577" s="162" t="s">
        <v>6415</v>
      </c>
      <c r="F2577" s="161" t="s">
        <v>2026</v>
      </c>
      <c r="G2577" s="161" t="s">
        <v>1246</v>
      </c>
      <c r="H2577" s="161" t="s">
        <v>1561</v>
      </c>
      <c r="I2577" s="15"/>
      <c r="J2577"/>
      <c r="K2577"/>
    </row>
    <row r="2578" spans="1:11" ht="15" customHeight="1" x14ac:dyDescent="0.35">
      <c r="A2578" s="160">
        <v>602909</v>
      </c>
      <c r="B2578" s="161" t="s">
        <v>1292</v>
      </c>
      <c r="C2578" s="160">
        <v>161240</v>
      </c>
      <c r="D2578" s="161" t="s">
        <v>2110</v>
      </c>
      <c r="E2578" s="162" t="s">
        <v>6415</v>
      </c>
      <c r="F2578" s="161" t="s">
        <v>2026</v>
      </c>
      <c r="G2578" s="161" t="s">
        <v>1246</v>
      </c>
      <c r="H2578" s="161" t="s">
        <v>1561</v>
      </c>
      <c r="I2578" s="15"/>
      <c r="J2578"/>
      <c r="K2578"/>
    </row>
    <row r="2579" spans="1:11" ht="15" customHeight="1" x14ac:dyDescent="0.35">
      <c r="A2579" s="160">
        <v>603725</v>
      </c>
      <c r="B2579" s="161" t="s">
        <v>2129</v>
      </c>
      <c r="C2579" s="160">
        <v>161251</v>
      </c>
      <c r="D2579" s="161" t="s">
        <v>1304</v>
      </c>
      <c r="E2579" s="162" t="s">
        <v>6415</v>
      </c>
      <c r="F2579" s="161" t="s">
        <v>2026</v>
      </c>
      <c r="G2579" s="161" t="s">
        <v>1246</v>
      </c>
      <c r="H2579" s="161" t="s">
        <v>1561</v>
      </c>
      <c r="I2579" s="15"/>
      <c r="J2579"/>
      <c r="K2579"/>
    </row>
    <row r="2580" spans="1:11" ht="15" customHeight="1" x14ac:dyDescent="0.35">
      <c r="A2580" s="160">
        <v>603111</v>
      </c>
      <c r="B2580" s="161" t="s">
        <v>4774</v>
      </c>
      <c r="C2580" s="160">
        <v>161251</v>
      </c>
      <c r="D2580" s="161" t="s">
        <v>1304</v>
      </c>
      <c r="E2580" s="162" t="s">
        <v>6415</v>
      </c>
      <c r="F2580" s="161" t="s">
        <v>2026</v>
      </c>
      <c r="G2580" s="161" t="s">
        <v>1246</v>
      </c>
      <c r="H2580" s="161" t="s">
        <v>1561</v>
      </c>
      <c r="I2580" s="15"/>
      <c r="J2580"/>
      <c r="K2580"/>
    </row>
    <row r="2581" spans="1:11" ht="15" customHeight="1" x14ac:dyDescent="0.35">
      <c r="A2581" s="160">
        <v>603977</v>
      </c>
      <c r="B2581" s="161" t="s">
        <v>4780</v>
      </c>
      <c r="C2581" s="160">
        <v>161251</v>
      </c>
      <c r="D2581" s="161" t="s">
        <v>1304</v>
      </c>
      <c r="E2581" s="162" t="s">
        <v>6415</v>
      </c>
      <c r="F2581" s="161" t="s">
        <v>2026</v>
      </c>
      <c r="G2581" s="161" t="s">
        <v>1246</v>
      </c>
      <c r="H2581" s="161" t="s">
        <v>1561</v>
      </c>
      <c r="I2581" s="15"/>
      <c r="J2581"/>
      <c r="K2581"/>
    </row>
    <row r="2582" spans="1:11" ht="15" customHeight="1" x14ac:dyDescent="0.35">
      <c r="A2582" s="160">
        <v>603587</v>
      </c>
      <c r="B2582" s="161" t="s">
        <v>4777</v>
      </c>
      <c r="C2582" s="160">
        <v>161251</v>
      </c>
      <c r="D2582" s="161" t="s">
        <v>1304</v>
      </c>
      <c r="E2582" s="162" t="s">
        <v>6415</v>
      </c>
      <c r="F2582" s="161" t="s">
        <v>2026</v>
      </c>
      <c r="G2582" s="161" t="s">
        <v>1246</v>
      </c>
      <c r="H2582" s="161" t="s">
        <v>1561</v>
      </c>
      <c r="I2582" s="15"/>
      <c r="J2582"/>
      <c r="K2582"/>
    </row>
    <row r="2583" spans="1:11" ht="15" customHeight="1" x14ac:dyDescent="0.35">
      <c r="A2583" s="160">
        <v>603842</v>
      </c>
      <c r="B2583" s="161" t="s">
        <v>4779</v>
      </c>
      <c r="C2583" s="160">
        <v>161251</v>
      </c>
      <c r="D2583" s="161" t="s">
        <v>1304</v>
      </c>
      <c r="E2583" s="162" t="s">
        <v>6415</v>
      </c>
      <c r="F2583" s="161" t="s">
        <v>2026</v>
      </c>
      <c r="G2583" s="161" t="s">
        <v>1246</v>
      </c>
      <c r="H2583" s="161" t="s">
        <v>1561</v>
      </c>
      <c r="I2583" s="15"/>
      <c r="J2583"/>
      <c r="K2583"/>
    </row>
    <row r="2584" spans="1:11" ht="15" customHeight="1" x14ac:dyDescent="0.35">
      <c r="A2584" s="160">
        <v>603321</v>
      </c>
      <c r="B2584" s="161" t="s">
        <v>1305</v>
      </c>
      <c r="C2584" s="160">
        <v>161251</v>
      </c>
      <c r="D2584" s="161" t="s">
        <v>1304</v>
      </c>
      <c r="E2584" s="162" t="s">
        <v>6415</v>
      </c>
      <c r="F2584" s="161" t="s">
        <v>2026</v>
      </c>
      <c r="G2584" s="161" t="s">
        <v>1246</v>
      </c>
      <c r="H2584" s="161" t="s">
        <v>1561</v>
      </c>
      <c r="I2584" s="15"/>
      <c r="J2584"/>
      <c r="K2584"/>
    </row>
    <row r="2585" spans="1:11" ht="15" customHeight="1" x14ac:dyDescent="0.35">
      <c r="A2585" s="160">
        <v>603401</v>
      </c>
      <c r="B2585" s="161" t="s">
        <v>4776</v>
      </c>
      <c r="C2585" s="160">
        <v>161251</v>
      </c>
      <c r="D2585" s="161" t="s">
        <v>1304</v>
      </c>
      <c r="E2585" s="162" t="s">
        <v>6415</v>
      </c>
      <c r="F2585" s="161" t="s">
        <v>2026</v>
      </c>
      <c r="G2585" s="161" t="s">
        <v>1246</v>
      </c>
      <c r="H2585" s="161" t="s">
        <v>1561</v>
      </c>
      <c r="I2585" s="15"/>
      <c r="J2585"/>
      <c r="K2585"/>
    </row>
    <row r="2586" spans="1:11" ht="15" customHeight="1" x14ac:dyDescent="0.35">
      <c r="A2586" s="160">
        <v>603592</v>
      </c>
      <c r="B2586" s="161" t="s">
        <v>4778</v>
      </c>
      <c r="C2586" s="160">
        <v>161251</v>
      </c>
      <c r="D2586" s="161" t="s">
        <v>1304</v>
      </c>
      <c r="E2586" s="162" t="s">
        <v>6415</v>
      </c>
      <c r="F2586" s="161" t="s">
        <v>2026</v>
      </c>
      <c r="G2586" s="161" t="s">
        <v>1246</v>
      </c>
      <c r="H2586" s="161" t="s">
        <v>1561</v>
      </c>
      <c r="I2586" s="15"/>
      <c r="J2586"/>
      <c r="K2586"/>
    </row>
    <row r="2587" spans="1:11" ht="15" customHeight="1" x14ac:dyDescent="0.35">
      <c r="A2587" s="160">
        <v>603395</v>
      </c>
      <c r="B2587" s="161" t="s">
        <v>4775</v>
      </c>
      <c r="C2587" s="160">
        <v>161251</v>
      </c>
      <c r="D2587" s="161" t="s">
        <v>1304</v>
      </c>
      <c r="E2587" s="162" t="s">
        <v>6415</v>
      </c>
      <c r="F2587" s="161" t="s">
        <v>2026</v>
      </c>
      <c r="G2587" s="161" t="s">
        <v>1246</v>
      </c>
      <c r="H2587" s="161" t="s">
        <v>1561</v>
      </c>
      <c r="I2587" s="15"/>
      <c r="J2587"/>
      <c r="K2587"/>
    </row>
    <row r="2588" spans="1:11" ht="15" customHeight="1" x14ac:dyDescent="0.35">
      <c r="A2588" s="160">
        <v>603970</v>
      </c>
      <c r="B2588" s="161" t="s">
        <v>1306</v>
      </c>
      <c r="C2588" s="160">
        <v>161251</v>
      </c>
      <c r="D2588" s="161" t="s">
        <v>1304</v>
      </c>
      <c r="E2588" s="162" t="s">
        <v>6415</v>
      </c>
      <c r="F2588" s="161" t="s">
        <v>2026</v>
      </c>
      <c r="G2588" s="161" t="s">
        <v>1246</v>
      </c>
      <c r="H2588" s="161" t="s">
        <v>1561</v>
      </c>
      <c r="I2588" s="15"/>
      <c r="J2588"/>
      <c r="K2588"/>
    </row>
    <row r="2589" spans="1:11" ht="15" customHeight="1" x14ac:dyDescent="0.35">
      <c r="A2589" s="160">
        <v>603462</v>
      </c>
      <c r="B2589" s="161" t="s">
        <v>4788</v>
      </c>
      <c r="C2589" s="160">
        <v>161263</v>
      </c>
      <c r="D2589" s="161" t="s">
        <v>1309</v>
      </c>
      <c r="E2589" s="162" t="s">
        <v>6415</v>
      </c>
      <c r="F2589" s="161" t="s">
        <v>2026</v>
      </c>
      <c r="G2589" s="161" t="s">
        <v>1246</v>
      </c>
      <c r="H2589" s="161" t="s">
        <v>1561</v>
      </c>
      <c r="I2589" s="15"/>
      <c r="J2589"/>
      <c r="K2589"/>
    </row>
    <row r="2590" spans="1:11" ht="15" customHeight="1" x14ac:dyDescent="0.35">
      <c r="A2590" s="160">
        <v>603947</v>
      </c>
      <c r="B2590" s="161" t="s">
        <v>4793</v>
      </c>
      <c r="C2590" s="160">
        <v>161263</v>
      </c>
      <c r="D2590" s="161" t="s">
        <v>1309</v>
      </c>
      <c r="E2590" s="162" t="s">
        <v>6415</v>
      </c>
      <c r="F2590" s="161" t="s">
        <v>2026</v>
      </c>
      <c r="G2590" s="161" t="s">
        <v>1246</v>
      </c>
      <c r="H2590" s="161" t="s">
        <v>1561</v>
      </c>
      <c r="I2590" s="15"/>
      <c r="J2590"/>
      <c r="K2590"/>
    </row>
    <row r="2591" spans="1:11" ht="15" customHeight="1" x14ac:dyDescent="0.35">
      <c r="A2591" s="160">
        <v>603456</v>
      </c>
      <c r="B2591" s="161" t="s">
        <v>4787</v>
      </c>
      <c r="C2591" s="160">
        <v>161263</v>
      </c>
      <c r="D2591" s="161" t="s">
        <v>1309</v>
      </c>
      <c r="E2591" s="162" t="s">
        <v>6415</v>
      </c>
      <c r="F2591" s="161" t="s">
        <v>2026</v>
      </c>
      <c r="G2591" s="161" t="s">
        <v>1246</v>
      </c>
      <c r="H2591" s="161" t="s">
        <v>1561</v>
      </c>
      <c r="I2591" s="15"/>
      <c r="J2591"/>
      <c r="K2591"/>
    </row>
    <row r="2592" spans="1:11" ht="15" customHeight="1" x14ac:dyDescent="0.35">
      <c r="A2592" s="160">
        <v>603966</v>
      </c>
      <c r="B2592" s="161" t="s">
        <v>4794</v>
      </c>
      <c r="C2592" s="160">
        <v>161263</v>
      </c>
      <c r="D2592" s="161" t="s">
        <v>1309</v>
      </c>
      <c r="E2592" s="162" t="s">
        <v>6415</v>
      </c>
      <c r="F2592" s="161" t="s">
        <v>2026</v>
      </c>
      <c r="G2592" s="161" t="s">
        <v>1246</v>
      </c>
      <c r="H2592" s="161" t="s">
        <v>1561</v>
      </c>
      <c r="I2592" s="15"/>
      <c r="J2592"/>
      <c r="K2592"/>
    </row>
    <row r="2593" spans="1:11" ht="15" customHeight="1" x14ac:dyDescent="0.35">
      <c r="A2593" s="160">
        <v>603619</v>
      </c>
      <c r="B2593" s="161" t="s">
        <v>4790</v>
      </c>
      <c r="C2593" s="160">
        <v>161263</v>
      </c>
      <c r="D2593" s="161" t="s">
        <v>1309</v>
      </c>
      <c r="E2593" s="162" t="s">
        <v>6415</v>
      </c>
      <c r="F2593" s="161" t="s">
        <v>2026</v>
      </c>
      <c r="G2593" s="161" t="s">
        <v>1246</v>
      </c>
      <c r="H2593" s="161" t="s">
        <v>1561</v>
      </c>
      <c r="I2593" s="15"/>
      <c r="J2593"/>
      <c r="K2593"/>
    </row>
    <row r="2594" spans="1:11" ht="15" customHeight="1" x14ac:dyDescent="0.35">
      <c r="A2594" s="160">
        <v>603934</v>
      </c>
      <c r="B2594" s="161" t="s">
        <v>4792</v>
      </c>
      <c r="C2594" s="160">
        <v>161263</v>
      </c>
      <c r="D2594" s="161" t="s">
        <v>1309</v>
      </c>
      <c r="E2594" s="162" t="s">
        <v>6415</v>
      </c>
      <c r="F2594" s="161" t="s">
        <v>2026</v>
      </c>
      <c r="G2594" s="161" t="s">
        <v>1246</v>
      </c>
      <c r="H2594" s="161" t="s">
        <v>1561</v>
      </c>
      <c r="I2594" s="15"/>
      <c r="J2594"/>
      <c r="K2594"/>
    </row>
    <row r="2595" spans="1:11" ht="15" customHeight="1" x14ac:dyDescent="0.35">
      <c r="A2595" s="160">
        <v>603247</v>
      </c>
      <c r="B2595" s="161" t="s">
        <v>4784</v>
      </c>
      <c r="C2595" s="160">
        <v>161263</v>
      </c>
      <c r="D2595" s="161" t="s">
        <v>1309</v>
      </c>
      <c r="E2595" s="162" t="s">
        <v>6415</v>
      </c>
      <c r="F2595" s="161" t="s">
        <v>2026</v>
      </c>
      <c r="G2595" s="161" t="s">
        <v>1246</v>
      </c>
      <c r="H2595" s="161" t="s">
        <v>1561</v>
      </c>
      <c r="I2595" s="15"/>
      <c r="J2595"/>
      <c r="K2595"/>
    </row>
    <row r="2596" spans="1:11" ht="15" customHeight="1" x14ac:dyDescent="0.35">
      <c r="A2596" s="160">
        <v>603207</v>
      </c>
      <c r="B2596" s="161" t="s">
        <v>4783</v>
      </c>
      <c r="C2596" s="160">
        <v>161263</v>
      </c>
      <c r="D2596" s="161" t="s">
        <v>1309</v>
      </c>
      <c r="E2596" s="162" t="s">
        <v>6415</v>
      </c>
      <c r="F2596" s="161" t="s">
        <v>2026</v>
      </c>
      <c r="G2596" s="161" t="s">
        <v>1246</v>
      </c>
      <c r="H2596" s="161" t="s">
        <v>1561</v>
      </c>
      <c r="I2596" s="15"/>
      <c r="J2596"/>
      <c r="K2596"/>
    </row>
    <row r="2597" spans="1:11" ht="15" customHeight="1" x14ac:dyDescent="0.35">
      <c r="A2597" s="160">
        <v>603333</v>
      </c>
      <c r="B2597" s="161" t="s">
        <v>4785</v>
      </c>
      <c r="C2597" s="160">
        <v>161263</v>
      </c>
      <c r="D2597" s="161" t="s">
        <v>1309</v>
      </c>
      <c r="E2597" s="162" t="s">
        <v>6415</v>
      </c>
      <c r="F2597" s="161" t="s">
        <v>2026</v>
      </c>
      <c r="G2597" s="161" t="s">
        <v>1246</v>
      </c>
      <c r="H2597" s="161" t="s">
        <v>1561</v>
      </c>
      <c r="I2597" s="15"/>
      <c r="J2597"/>
      <c r="K2597"/>
    </row>
    <row r="2598" spans="1:11" ht="15" customHeight="1" x14ac:dyDescent="0.35">
      <c r="A2598" s="160">
        <v>603193</v>
      </c>
      <c r="B2598" s="161" t="s">
        <v>4782</v>
      </c>
      <c r="C2598" s="160">
        <v>161263</v>
      </c>
      <c r="D2598" s="161" t="s">
        <v>1309</v>
      </c>
      <c r="E2598" s="162" t="s">
        <v>6415</v>
      </c>
      <c r="F2598" s="161" t="s">
        <v>2026</v>
      </c>
      <c r="G2598" s="161" t="s">
        <v>1246</v>
      </c>
      <c r="H2598" s="161" t="s">
        <v>1561</v>
      </c>
      <c r="I2598" s="15"/>
      <c r="J2598"/>
      <c r="K2598"/>
    </row>
    <row r="2599" spans="1:11" ht="15" customHeight="1" x14ac:dyDescent="0.35">
      <c r="A2599" s="160">
        <v>603585</v>
      </c>
      <c r="B2599" s="161" t="s">
        <v>4789</v>
      </c>
      <c r="C2599" s="160">
        <v>161263</v>
      </c>
      <c r="D2599" s="161" t="s">
        <v>1309</v>
      </c>
      <c r="E2599" s="162" t="s">
        <v>6415</v>
      </c>
      <c r="F2599" s="161" t="s">
        <v>2026</v>
      </c>
      <c r="G2599" s="161" t="s">
        <v>1246</v>
      </c>
      <c r="H2599" s="161" t="s">
        <v>1561</v>
      </c>
      <c r="I2599" s="15"/>
      <c r="J2599"/>
      <c r="K2599"/>
    </row>
    <row r="2600" spans="1:11" ht="15" customHeight="1" x14ac:dyDescent="0.35">
      <c r="A2600" s="160">
        <v>603120</v>
      </c>
      <c r="B2600" s="161" t="s">
        <v>4781</v>
      </c>
      <c r="C2600" s="160">
        <v>161263</v>
      </c>
      <c r="D2600" s="161" t="s">
        <v>1309</v>
      </c>
      <c r="E2600" s="162" t="s">
        <v>6415</v>
      </c>
      <c r="F2600" s="161" t="s">
        <v>2026</v>
      </c>
      <c r="G2600" s="161" t="s">
        <v>1246</v>
      </c>
      <c r="H2600" s="161" t="s">
        <v>1561</v>
      </c>
      <c r="I2600" s="15"/>
      <c r="J2600"/>
      <c r="K2600"/>
    </row>
    <row r="2601" spans="1:11" ht="15" customHeight="1" x14ac:dyDescent="0.35">
      <c r="A2601" s="160">
        <v>603411</v>
      </c>
      <c r="B2601" s="161" t="s">
        <v>4786</v>
      </c>
      <c r="C2601" s="160">
        <v>161263</v>
      </c>
      <c r="D2601" s="161" t="s">
        <v>1309</v>
      </c>
      <c r="E2601" s="162" t="s">
        <v>6415</v>
      </c>
      <c r="F2601" s="161" t="s">
        <v>2026</v>
      </c>
      <c r="G2601" s="161" t="s">
        <v>1246</v>
      </c>
      <c r="H2601" s="161" t="s">
        <v>1561</v>
      </c>
      <c r="I2601" s="15"/>
      <c r="J2601"/>
      <c r="K2601"/>
    </row>
    <row r="2602" spans="1:11" ht="15" customHeight="1" x14ac:dyDescent="0.35">
      <c r="A2602" s="160">
        <v>603696</v>
      </c>
      <c r="B2602" s="161" t="s">
        <v>4791</v>
      </c>
      <c r="C2602" s="160">
        <v>161263</v>
      </c>
      <c r="D2602" s="161" t="s">
        <v>1309</v>
      </c>
      <c r="E2602" s="162" t="s">
        <v>6415</v>
      </c>
      <c r="F2602" s="161" t="s">
        <v>2026</v>
      </c>
      <c r="G2602" s="161" t="s">
        <v>1246</v>
      </c>
      <c r="H2602" s="161" t="s">
        <v>1561</v>
      </c>
      <c r="I2602" s="15"/>
      <c r="J2602"/>
      <c r="K2602"/>
    </row>
    <row r="2603" spans="1:11" ht="15" customHeight="1" x14ac:dyDescent="0.35">
      <c r="A2603" s="160">
        <v>603177</v>
      </c>
      <c r="B2603" s="161" t="s">
        <v>1310</v>
      </c>
      <c r="C2603" s="160">
        <v>161263</v>
      </c>
      <c r="D2603" s="161" t="s">
        <v>1309</v>
      </c>
      <c r="E2603" s="162" t="s">
        <v>6415</v>
      </c>
      <c r="F2603" s="161" t="s">
        <v>2026</v>
      </c>
      <c r="G2603" s="161" t="s">
        <v>1246</v>
      </c>
      <c r="H2603" s="161" t="s">
        <v>1561</v>
      </c>
      <c r="I2603" s="15"/>
      <c r="J2603"/>
      <c r="K2603"/>
    </row>
    <row r="2604" spans="1:11" ht="15" customHeight="1" x14ac:dyDescent="0.35">
      <c r="A2604" s="160">
        <v>603331</v>
      </c>
      <c r="B2604" s="161" t="s">
        <v>4796</v>
      </c>
      <c r="C2604" s="160">
        <v>161305</v>
      </c>
      <c r="D2604" s="161" t="s">
        <v>1307</v>
      </c>
      <c r="E2604" s="162" t="s">
        <v>6415</v>
      </c>
      <c r="F2604" s="161" t="s">
        <v>2026</v>
      </c>
      <c r="G2604" s="161" t="s">
        <v>1246</v>
      </c>
      <c r="H2604" s="161" t="s">
        <v>1561</v>
      </c>
      <c r="I2604" s="15"/>
      <c r="J2604"/>
      <c r="K2604"/>
    </row>
    <row r="2605" spans="1:11" ht="15" customHeight="1" x14ac:dyDescent="0.35">
      <c r="A2605" s="160">
        <v>603489</v>
      </c>
      <c r="B2605" s="161" t="s">
        <v>4798</v>
      </c>
      <c r="C2605" s="160">
        <v>161305</v>
      </c>
      <c r="D2605" s="161" t="s">
        <v>1307</v>
      </c>
      <c r="E2605" s="162" t="s">
        <v>6415</v>
      </c>
      <c r="F2605" s="161" t="s">
        <v>2026</v>
      </c>
      <c r="G2605" s="161" t="s">
        <v>1246</v>
      </c>
      <c r="H2605" s="161" t="s">
        <v>1561</v>
      </c>
      <c r="I2605" s="15"/>
      <c r="J2605"/>
      <c r="K2605"/>
    </row>
    <row r="2606" spans="1:11" ht="15" customHeight="1" x14ac:dyDescent="0.35">
      <c r="A2606" s="160">
        <v>603001</v>
      </c>
      <c r="B2606" s="161" t="s">
        <v>4795</v>
      </c>
      <c r="C2606" s="160">
        <v>161305</v>
      </c>
      <c r="D2606" s="161" t="s">
        <v>1307</v>
      </c>
      <c r="E2606" s="162" t="s">
        <v>6415</v>
      </c>
      <c r="F2606" s="161" t="s">
        <v>2026</v>
      </c>
      <c r="G2606" s="161" t="s">
        <v>1246</v>
      </c>
      <c r="H2606" s="161" t="s">
        <v>1561</v>
      </c>
      <c r="I2606" s="15"/>
      <c r="J2606"/>
      <c r="K2606"/>
    </row>
    <row r="2607" spans="1:11" ht="15" customHeight="1" x14ac:dyDescent="0.35">
      <c r="A2607" s="160">
        <v>603403</v>
      </c>
      <c r="B2607" s="161" t="s">
        <v>4797</v>
      </c>
      <c r="C2607" s="160">
        <v>161305</v>
      </c>
      <c r="D2607" s="161" t="s">
        <v>1307</v>
      </c>
      <c r="E2607" s="162" t="s">
        <v>6415</v>
      </c>
      <c r="F2607" s="161" t="s">
        <v>2026</v>
      </c>
      <c r="G2607" s="161" t="s">
        <v>1246</v>
      </c>
      <c r="H2607" s="161" t="s">
        <v>1561</v>
      </c>
      <c r="I2607" s="15"/>
      <c r="J2607"/>
      <c r="K2607"/>
    </row>
    <row r="2608" spans="1:11" ht="15" customHeight="1" x14ac:dyDescent="0.35">
      <c r="A2608" s="160">
        <v>603355</v>
      </c>
      <c r="B2608" s="161" t="s">
        <v>1308</v>
      </c>
      <c r="C2608" s="160">
        <v>161305</v>
      </c>
      <c r="D2608" s="161" t="s">
        <v>1307</v>
      </c>
      <c r="E2608" s="162" t="s">
        <v>6415</v>
      </c>
      <c r="F2608" s="161" t="s">
        <v>2026</v>
      </c>
      <c r="G2608" s="161" t="s">
        <v>1246</v>
      </c>
      <c r="H2608" s="161" t="s">
        <v>1561</v>
      </c>
      <c r="I2608" s="15"/>
      <c r="J2608"/>
      <c r="K2608"/>
    </row>
    <row r="2609" spans="1:11" ht="15" customHeight="1" x14ac:dyDescent="0.35">
      <c r="A2609" s="160">
        <v>603483</v>
      </c>
      <c r="B2609" s="161" t="s">
        <v>4802</v>
      </c>
      <c r="C2609" s="160">
        <v>161329</v>
      </c>
      <c r="D2609" s="161" t="s">
        <v>2130</v>
      </c>
      <c r="E2609" s="162" t="s">
        <v>6415</v>
      </c>
      <c r="F2609" s="161" t="s">
        <v>2026</v>
      </c>
      <c r="G2609" s="161" t="s">
        <v>1246</v>
      </c>
      <c r="H2609" s="161" t="s">
        <v>1561</v>
      </c>
      <c r="I2609" s="15"/>
      <c r="J2609"/>
      <c r="K2609"/>
    </row>
    <row r="2610" spans="1:11" ht="15" customHeight="1" x14ac:dyDescent="0.35">
      <c r="A2610" s="160">
        <v>603140</v>
      </c>
      <c r="B2610" s="161" t="s">
        <v>4799</v>
      </c>
      <c r="C2610" s="160">
        <v>161329</v>
      </c>
      <c r="D2610" s="161" t="s">
        <v>2130</v>
      </c>
      <c r="E2610" s="162" t="s">
        <v>6415</v>
      </c>
      <c r="F2610" s="161" t="s">
        <v>2026</v>
      </c>
      <c r="G2610" s="161" t="s">
        <v>1246</v>
      </c>
      <c r="H2610" s="161" t="s">
        <v>1561</v>
      </c>
      <c r="I2610" s="15"/>
      <c r="J2610"/>
      <c r="K2610"/>
    </row>
    <row r="2611" spans="1:11" ht="15" customHeight="1" x14ac:dyDescent="0.35">
      <c r="A2611" s="160">
        <v>603474</v>
      </c>
      <c r="B2611" s="161" t="s">
        <v>4801</v>
      </c>
      <c r="C2611" s="160">
        <v>161329</v>
      </c>
      <c r="D2611" s="161" t="s">
        <v>2130</v>
      </c>
      <c r="E2611" s="162" t="s">
        <v>6415</v>
      </c>
      <c r="F2611" s="161" t="s">
        <v>2026</v>
      </c>
      <c r="G2611" s="161" t="s">
        <v>1246</v>
      </c>
      <c r="H2611" s="161" t="s">
        <v>1561</v>
      </c>
      <c r="I2611" s="15"/>
      <c r="J2611"/>
      <c r="K2611"/>
    </row>
    <row r="2612" spans="1:11" ht="15" customHeight="1" x14ac:dyDescent="0.35">
      <c r="A2612" s="160">
        <v>603151</v>
      </c>
      <c r="B2612" s="161" t="s">
        <v>4800</v>
      </c>
      <c r="C2612" s="160">
        <v>161329</v>
      </c>
      <c r="D2612" s="161" t="s">
        <v>2130</v>
      </c>
      <c r="E2612" s="162" t="s">
        <v>6415</v>
      </c>
      <c r="F2612" s="161" t="s">
        <v>2026</v>
      </c>
      <c r="G2612" s="161" t="s">
        <v>1246</v>
      </c>
      <c r="H2612" s="161" t="s">
        <v>1561</v>
      </c>
      <c r="I2612" s="15"/>
      <c r="J2612"/>
      <c r="K2612"/>
    </row>
    <row r="2613" spans="1:11" ht="15" customHeight="1" x14ac:dyDescent="0.35">
      <c r="A2613" s="160">
        <v>603867</v>
      </c>
      <c r="B2613" s="161" t="s">
        <v>4803</v>
      </c>
      <c r="C2613" s="160">
        <v>161329</v>
      </c>
      <c r="D2613" s="161" t="s">
        <v>2130</v>
      </c>
      <c r="E2613" s="162" t="s">
        <v>6415</v>
      </c>
      <c r="F2613" s="161" t="s">
        <v>2026</v>
      </c>
      <c r="G2613" s="161" t="s">
        <v>1246</v>
      </c>
      <c r="H2613" s="161" t="s">
        <v>1561</v>
      </c>
      <c r="I2613" s="15"/>
      <c r="J2613"/>
      <c r="K2613"/>
    </row>
    <row r="2614" spans="1:11" ht="15" customHeight="1" x14ac:dyDescent="0.35">
      <c r="A2614" s="160">
        <v>603444</v>
      </c>
      <c r="B2614" s="161" t="s">
        <v>1293</v>
      </c>
      <c r="C2614" s="160">
        <v>161329</v>
      </c>
      <c r="D2614" s="161" t="s">
        <v>2130</v>
      </c>
      <c r="E2614" s="162" t="s">
        <v>6415</v>
      </c>
      <c r="F2614" s="161" t="s">
        <v>2026</v>
      </c>
      <c r="G2614" s="161" t="s">
        <v>1246</v>
      </c>
      <c r="H2614" s="161" t="s">
        <v>1561</v>
      </c>
      <c r="I2614" s="15"/>
      <c r="J2614"/>
      <c r="K2614"/>
    </row>
    <row r="2615" spans="1:11" ht="15" customHeight="1" x14ac:dyDescent="0.35">
      <c r="A2615" s="160">
        <v>604812</v>
      </c>
      <c r="B2615" s="161" t="s">
        <v>4808</v>
      </c>
      <c r="C2615" s="160">
        <v>161342</v>
      </c>
      <c r="D2615" s="161" t="s">
        <v>2132</v>
      </c>
      <c r="E2615" s="162" t="s">
        <v>6415</v>
      </c>
      <c r="F2615" s="161" t="s">
        <v>2026</v>
      </c>
      <c r="G2615" s="161" t="s">
        <v>1246</v>
      </c>
      <c r="H2615" s="161" t="s">
        <v>1561</v>
      </c>
      <c r="I2615" s="15"/>
      <c r="J2615"/>
      <c r="K2615"/>
    </row>
    <row r="2616" spans="1:11" ht="15" customHeight="1" x14ac:dyDescent="0.35">
      <c r="A2616" s="160">
        <v>604118</v>
      </c>
      <c r="B2616" s="161" t="s">
        <v>4805</v>
      </c>
      <c r="C2616" s="160">
        <v>161342</v>
      </c>
      <c r="D2616" s="161" t="s">
        <v>2132</v>
      </c>
      <c r="E2616" s="162" t="s">
        <v>6415</v>
      </c>
      <c r="F2616" s="161" t="s">
        <v>2026</v>
      </c>
      <c r="G2616" s="161" t="s">
        <v>1246</v>
      </c>
      <c r="H2616" s="161" t="s">
        <v>1561</v>
      </c>
      <c r="I2616" s="15"/>
      <c r="J2616"/>
      <c r="K2616"/>
    </row>
    <row r="2617" spans="1:11" ht="15" customHeight="1" x14ac:dyDescent="0.35">
      <c r="A2617" s="160">
        <v>604838</v>
      </c>
      <c r="B2617" s="161" t="s">
        <v>4809</v>
      </c>
      <c r="C2617" s="160">
        <v>161342</v>
      </c>
      <c r="D2617" s="161" t="s">
        <v>2132</v>
      </c>
      <c r="E2617" s="162" t="s">
        <v>6415</v>
      </c>
      <c r="F2617" s="161" t="s">
        <v>2026</v>
      </c>
      <c r="G2617" s="161" t="s">
        <v>1246</v>
      </c>
      <c r="H2617" s="161" t="s">
        <v>1561</v>
      </c>
      <c r="I2617" s="15"/>
      <c r="J2617"/>
      <c r="K2617"/>
    </row>
    <row r="2618" spans="1:11" ht="15" customHeight="1" x14ac:dyDescent="0.35">
      <c r="A2618" s="160">
        <v>604679</v>
      </c>
      <c r="B2618" s="161" t="s">
        <v>4807</v>
      </c>
      <c r="C2618" s="160">
        <v>161342</v>
      </c>
      <c r="D2618" s="161" t="s">
        <v>2132</v>
      </c>
      <c r="E2618" s="162" t="s">
        <v>6415</v>
      </c>
      <c r="F2618" s="161" t="s">
        <v>2026</v>
      </c>
      <c r="G2618" s="161" t="s">
        <v>1246</v>
      </c>
      <c r="H2618" s="161" t="s">
        <v>1561</v>
      </c>
      <c r="I2618" s="15"/>
      <c r="J2618"/>
      <c r="K2618"/>
    </row>
    <row r="2619" spans="1:11" ht="15" customHeight="1" x14ac:dyDescent="0.35">
      <c r="A2619" s="160">
        <v>604651</v>
      </c>
      <c r="B2619" s="161" t="s">
        <v>4806</v>
      </c>
      <c r="C2619" s="160">
        <v>161342</v>
      </c>
      <c r="D2619" s="161" t="s">
        <v>2132</v>
      </c>
      <c r="E2619" s="162" t="s">
        <v>6415</v>
      </c>
      <c r="F2619" s="161" t="s">
        <v>2026</v>
      </c>
      <c r="G2619" s="161" t="s">
        <v>1246</v>
      </c>
      <c r="H2619" s="161" t="s">
        <v>1561</v>
      </c>
      <c r="I2619" s="15"/>
      <c r="J2619"/>
      <c r="K2619"/>
    </row>
    <row r="2620" spans="1:11" ht="15" customHeight="1" x14ac:dyDescent="0.35">
      <c r="A2620" s="160">
        <v>604908</v>
      </c>
      <c r="B2620" s="161" t="s">
        <v>1259</v>
      </c>
      <c r="C2620" s="160">
        <v>161342</v>
      </c>
      <c r="D2620" s="161" t="s">
        <v>2132</v>
      </c>
      <c r="E2620" s="162" t="s">
        <v>6415</v>
      </c>
      <c r="F2620" s="161" t="s">
        <v>2026</v>
      </c>
      <c r="G2620" s="161" t="s">
        <v>1246</v>
      </c>
      <c r="H2620" s="161" t="s">
        <v>1561</v>
      </c>
      <c r="I2620" s="15"/>
      <c r="J2620"/>
      <c r="K2620"/>
    </row>
    <row r="2621" spans="1:11" ht="15" customHeight="1" x14ac:dyDescent="0.35">
      <c r="A2621" s="160">
        <v>604001</v>
      </c>
      <c r="B2621" s="161" t="s">
        <v>4804</v>
      </c>
      <c r="C2621" s="160">
        <v>161342</v>
      </c>
      <c r="D2621" s="161" t="s">
        <v>2132</v>
      </c>
      <c r="E2621" s="162" t="s">
        <v>6415</v>
      </c>
      <c r="F2621" s="161" t="s">
        <v>2026</v>
      </c>
      <c r="G2621" s="161" t="s">
        <v>1246</v>
      </c>
      <c r="H2621" s="161" t="s">
        <v>1561</v>
      </c>
      <c r="I2621" s="15"/>
      <c r="J2621"/>
      <c r="K2621"/>
    </row>
    <row r="2622" spans="1:11" ht="15" customHeight="1" x14ac:dyDescent="0.35">
      <c r="A2622" s="160">
        <v>604191</v>
      </c>
      <c r="B2622" s="161" t="s">
        <v>1260</v>
      </c>
      <c r="C2622" s="160">
        <v>161342</v>
      </c>
      <c r="D2622" s="161" t="s">
        <v>2132</v>
      </c>
      <c r="E2622" s="162" t="s">
        <v>6415</v>
      </c>
      <c r="F2622" s="161" t="s">
        <v>2026</v>
      </c>
      <c r="G2622" s="161" t="s">
        <v>1246</v>
      </c>
      <c r="H2622" s="161" t="s">
        <v>1561</v>
      </c>
      <c r="I2622" s="15"/>
      <c r="J2622"/>
      <c r="K2622"/>
    </row>
    <row r="2623" spans="1:11" ht="15" customHeight="1" x14ac:dyDescent="0.35">
      <c r="A2623" s="160">
        <v>605689</v>
      </c>
      <c r="B2623" s="161" t="s">
        <v>4817</v>
      </c>
      <c r="C2623" s="160">
        <v>161354</v>
      </c>
      <c r="D2623" s="161" t="s">
        <v>2139</v>
      </c>
      <c r="E2623" s="162" t="s">
        <v>6415</v>
      </c>
      <c r="F2623" s="161" t="s">
        <v>2026</v>
      </c>
      <c r="G2623" s="161" t="s">
        <v>1246</v>
      </c>
      <c r="H2623" s="161" t="s">
        <v>1561</v>
      </c>
      <c r="I2623" s="15"/>
      <c r="J2623"/>
      <c r="K2623"/>
    </row>
    <row r="2624" spans="1:11" ht="15" customHeight="1" x14ac:dyDescent="0.35">
      <c r="A2624" s="160">
        <v>605483</v>
      </c>
      <c r="B2624" s="161" t="s">
        <v>4815</v>
      </c>
      <c r="C2624" s="160">
        <v>161354</v>
      </c>
      <c r="D2624" s="161" t="s">
        <v>2139</v>
      </c>
      <c r="E2624" s="162" t="s">
        <v>6415</v>
      </c>
      <c r="F2624" s="161" t="s">
        <v>2026</v>
      </c>
      <c r="G2624" s="161" t="s">
        <v>1246</v>
      </c>
      <c r="H2624" s="161" t="s">
        <v>1561</v>
      </c>
      <c r="I2624" s="15"/>
      <c r="J2624"/>
      <c r="K2624"/>
    </row>
    <row r="2625" spans="1:11" ht="15" customHeight="1" x14ac:dyDescent="0.35">
      <c r="A2625" s="160">
        <v>605102</v>
      </c>
      <c r="B2625" s="161" t="s">
        <v>4810</v>
      </c>
      <c r="C2625" s="160">
        <v>161354</v>
      </c>
      <c r="D2625" s="161" t="s">
        <v>2139</v>
      </c>
      <c r="E2625" s="162" t="s">
        <v>6415</v>
      </c>
      <c r="F2625" s="161" t="s">
        <v>2026</v>
      </c>
      <c r="G2625" s="161" t="s">
        <v>1246</v>
      </c>
      <c r="H2625" s="161" t="s">
        <v>1561</v>
      </c>
      <c r="I2625" s="15"/>
      <c r="J2625"/>
      <c r="K2625"/>
    </row>
    <row r="2626" spans="1:11" ht="15" customHeight="1" x14ac:dyDescent="0.35">
      <c r="A2626" s="160">
        <v>605308</v>
      </c>
      <c r="B2626" s="161" t="s">
        <v>4812</v>
      </c>
      <c r="C2626" s="160">
        <v>161354</v>
      </c>
      <c r="D2626" s="161" t="s">
        <v>2139</v>
      </c>
      <c r="E2626" s="162" t="s">
        <v>6415</v>
      </c>
      <c r="F2626" s="161" t="s">
        <v>2026</v>
      </c>
      <c r="G2626" s="161" t="s">
        <v>1246</v>
      </c>
      <c r="H2626" s="161" t="s">
        <v>1561</v>
      </c>
      <c r="I2626" s="15"/>
      <c r="J2626"/>
      <c r="K2626"/>
    </row>
    <row r="2627" spans="1:11" ht="15" customHeight="1" x14ac:dyDescent="0.35">
      <c r="A2627" s="160">
        <v>605242</v>
      </c>
      <c r="B2627" s="161" t="s">
        <v>4811</v>
      </c>
      <c r="C2627" s="160">
        <v>161354</v>
      </c>
      <c r="D2627" s="161" t="s">
        <v>2139</v>
      </c>
      <c r="E2627" s="162" t="s">
        <v>6415</v>
      </c>
      <c r="F2627" s="161" t="s">
        <v>2026</v>
      </c>
      <c r="G2627" s="161" t="s">
        <v>1246</v>
      </c>
      <c r="H2627" s="161" t="s">
        <v>1561</v>
      </c>
      <c r="I2627" s="15"/>
      <c r="J2627"/>
      <c r="K2627"/>
    </row>
    <row r="2628" spans="1:11" ht="15" customHeight="1" x14ac:dyDescent="0.35">
      <c r="A2628" s="160">
        <v>605637</v>
      </c>
      <c r="B2628" s="161" t="s">
        <v>4816</v>
      </c>
      <c r="C2628" s="160">
        <v>161354</v>
      </c>
      <c r="D2628" s="161" t="s">
        <v>2139</v>
      </c>
      <c r="E2628" s="162" t="s">
        <v>6415</v>
      </c>
      <c r="F2628" s="161" t="s">
        <v>2026</v>
      </c>
      <c r="G2628" s="161" t="s">
        <v>1246</v>
      </c>
      <c r="H2628" s="161" t="s">
        <v>1561</v>
      </c>
      <c r="I2628" s="15"/>
      <c r="J2628"/>
      <c r="K2628"/>
    </row>
    <row r="2629" spans="1:11" ht="15" customHeight="1" x14ac:dyDescent="0.35">
      <c r="A2629" s="160">
        <v>605352</v>
      </c>
      <c r="B2629" s="161" t="s">
        <v>4813</v>
      </c>
      <c r="C2629" s="160">
        <v>161354</v>
      </c>
      <c r="D2629" s="161" t="s">
        <v>2139</v>
      </c>
      <c r="E2629" s="162" t="s">
        <v>6415</v>
      </c>
      <c r="F2629" s="161" t="s">
        <v>2026</v>
      </c>
      <c r="G2629" s="161" t="s">
        <v>1246</v>
      </c>
      <c r="H2629" s="161" t="s">
        <v>1561</v>
      </c>
      <c r="I2629" s="15"/>
      <c r="J2629"/>
      <c r="K2629"/>
    </row>
    <row r="2630" spans="1:11" ht="15" customHeight="1" x14ac:dyDescent="0.35">
      <c r="A2630" s="160">
        <v>605441</v>
      </c>
      <c r="B2630" s="161" t="s">
        <v>4814</v>
      </c>
      <c r="C2630" s="160">
        <v>161354</v>
      </c>
      <c r="D2630" s="161" t="s">
        <v>2139</v>
      </c>
      <c r="E2630" s="162" t="s">
        <v>6415</v>
      </c>
      <c r="F2630" s="161" t="s">
        <v>2026</v>
      </c>
      <c r="G2630" s="161" t="s">
        <v>1246</v>
      </c>
      <c r="H2630" s="161" t="s">
        <v>1561</v>
      </c>
      <c r="I2630" s="15"/>
      <c r="J2630"/>
      <c r="K2630"/>
    </row>
    <row r="2631" spans="1:11" ht="15" customHeight="1" x14ac:dyDescent="0.35">
      <c r="A2631" s="160">
        <v>605017</v>
      </c>
      <c r="B2631" s="161" t="s">
        <v>1286</v>
      </c>
      <c r="C2631" s="160">
        <v>161354</v>
      </c>
      <c r="D2631" s="161" t="s">
        <v>2139</v>
      </c>
      <c r="E2631" s="162" t="s">
        <v>6415</v>
      </c>
      <c r="F2631" s="161" t="s">
        <v>2026</v>
      </c>
      <c r="G2631" s="161" t="s">
        <v>1246</v>
      </c>
      <c r="H2631" s="161" t="s">
        <v>1561</v>
      </c>
      <c r="I2631" s="15"/>
      <c r="J2631"/>
      <c r="K2631"/>
    </row>
    <row r="2632" spans="1:11" ht="15" customHeight="1" x14ac:dyDescent="0.35">
      <c r="A2632" s="160">
        <v>605319</v>
      </c>
      <c r="B2632" s="161" t="s">
        <v>1287</v>
      </c>
      <c r="C2632" s="160">
        <v>161354</v>
      </c>
      <c r="D2632" s="161" t="s">
        <v>2139</v>
      </c>
      <c r="E2632" s="162" t="s">
        <v>6415</v>
      </c>
      <c r="F2632" s="161" t="s">
        <v>2026</v>
      </c>
      <c r="G2632" s="161" t="s">
        <v>1246</v>
      </c>
      <c r="H2632" s="161" t="s">
        <v>1561</v>
      </c>
      <c r="I2632" s="15"/>
      <c r="J2632"/>
      <c r="K2632"/>
    </row>
    <row r="2633" spans="1:11" ht="15" customHeight="1" x14ac:dyDescent="0.35">
      <c r="A2633" s="160">
        <v>605381</v>
      </c>
      <c r="B2633" s="161" t="s">
        <v>4819</v>
      </c>
      <c r="C2633" s="160">
        <v>161366</v>
      </c>
      <c r="D2633" s="161" t="s">
        <v>2138</v>
      </c>
      <c r="E2633" s="162" t="s">
        <v>6415</v>
      </c>
      <c r="F2633" s="161" t="s">
        <v>2026</v>
      </c>
      <c r="G2633" s="161" t="s">
        <v>1246</v>
      </c>
      <c r="H2633" s="161" t="s">
        <v>1561</v>
      </c>
      <c r="I2633" s="15"/>
      <c r="J2633"/>
      <c r="K2633"/>
    </row>
    <row r="2634" spans="1:11" ht="15" customHeight="1" x14ac:dyDescent="0.35">
      <c r="A2634" s="160">
        <v>605425</v>
      </c>
      <c r="B2634" s="161" t="s">
        <v>4820</v>
      </c>
      <c r="C2634" s="160">
        <v>161366</v>
      </c>
      <c r="D2634" s="161" t="s">
        <v>2138</v>
      </c>
      <c r="E2634" s="162" t="s">
        <v>6415</v>
      </c>
      <c r="F2634" s="161" t="s">
        <v>2026</v>
      </c>
      <c r="G2634" s="161" t="s">
        <v>1246</v>
      </c>
      <c r="H2634" s="161" t="s">
        <v>1561</v>
      </c>
      <c r="I2634" s="15"/>
      <c r="J2634"/>
      <c r="K2634"/>
    </row>
    <row r="2635" spans="1:11" ht="15" customHeight="1" x14ac:dyDescent="0.35">
      <c r="A2635" s="160">
        <v>605165</v>
      </c>
      <c r="B2635" s="161" t="s">
        <v>4818</v>
      </c>
      <c r="C2635" s="160">
        <v>161366</v>
      </c>
      <c r="D2635" s="161" t="s">
        <v>2138</v>
      </c>
      <c r="E2635" s="162" t="s">
        <v>6415</v>
      </c>
      <c r="F2635" s="161" t="s">
        <v>2026</v>
      </c>
      <c r="G2635" s="161" t="s">
        <v>1246</v>
      </c>
      <c r="H2635" s="161" t="s">
        <v>1561</v>
      </c>
      <c r="I2635" s="15"/>
      <c r="J2635"/>
      <c r="K2635"/>
    </row>
    <row r="2636" spans="1:11" ht="15" customHeight="1" x14ac:dyDescent="0.35">
      <c r="A2636" s="160">
        <v>605390</v>
      </c>
      <c r="B2636" s="161" t="s">
        <v>1284</v>
      </c>
      <c r="C2636" s="160">
        <v>161366</v>
      </c>
      <c r="D2636" s="161" t="s">
        <v>2138</v>
      </c>
      <c r="E2636" s="162" t="s">
        <v>6415</v>
      </c>
      <c r="F2636" s="161" t="s">
        <v>2026</v>
      </c>
      <c r="G2636" s="161" t="s">
        <v>1246</v>
      </c>
      <c r="H2636" s="161" t="s">
        <v>1561</v>
      </c>
      <c r="I2636" s="15"/>
      <c r="J2636"/>
      <c r="K2636"/>
    </row>
    <row r="2637" spans="1:11" ht="15" customHeight="1" x14ac:dyDescent="0.35">
      <c r="A2637" s="160">
        <v>605976</v>
      </c>
      <c r="B2637" s="161" t="s">
        <v>1285</v>
      </c>
      <c r="C2637" s="160">
        <v>161366</v>
      </c>
      <c r="D2637" s="161" t="s">
        <v>2138</v>
      </c>
      <c r="E2637" s="162" t="s">
        <v>6415</v>
      </c>
      <c r="F2637" s="161" t="s">
        <v>2026</v>
      </c>
      <c r="G2637" s="161" t="s">
        <v>1246</v>
      </c>
      <c r="H2637" s="161" t="s">
        <v>1561</v>
      </c>
      <c r="I2637" s="15"/>
      <c r="J2637"/>
      <c r="K2637"/>
    </row>
    <row r="2638" spans="1:11" ht="15" customHeight="1" x14ac:dyDescent="0.35">
      <c r="A2638" s="160">
        <v>605724</v>
      </c>
      <c r="B2638" s="161" t="s">
        <v>4827</v>
      </c>
      <c r="C2638" s="160">
        <v>161378</v>
      </c>
      <c r="D2638" s="161" t="s">
        <v>2137</v>
      </c>
      <c r="E2638" s="162" t="s">
        <v>6415</v>
      </c>
      <c r="F2638" s="161" t="s">
        <v>2026</v>
      </c>
      <c r="G2638" s="161" t="s">
        <v>1246</v>
      </c>
      <c r="H2638" s="161" t="s">
        <v>1561</v>
      </c>
      <c r="I2638" s="15"/>
      <c r="J2638"/>
      <c r="K2638"/>
    </row>
    <row r="2639" spans="1:11" ht="15" customHeight="1" x14ac:dyDescent="0.35">
      <c r="A2639" s="160">
        <v>605406</v>
      </c>
      <c r="B2639" s="161" t="s">
        <v>4825</v>
      </c>
      <c r="C2639" s="160">
        <v>161378</v>
      </c>
      <c r="D2639" s="161" t="s">
        <v>2137</v>
      </c>
      <c r="E2639" s="162" t="s">
        <v>6415</v>
      </c>
      <c r="F2639" s="161" t="s">
        <v>2026</v>
      </c>
      <c r="G2639" s="161" t="s">
        <v>1246</v>
      </c>
      <c r="H2639" s="161" t="s">
        <v>1561</v>
      </c>
      <c r="I2639" s="15"/>
      <c r="J2639"/>
      <c r="K2639"/>
    </row>
    <row r="2640" spans="1:11" ht="15" customHeight="1" x14ac:dyDescent="0.35">
      <c r="A2640" s="160">
        <v>605106</v>
      </c>
      <c r="B2640" s="161" t="s">
        <v>4822</v>
      </c>
      <c r="C2640" s="160">
        <v>161378</v>
      </c>
      <c r="D2640" s="161" t="s">
        <v>2137</v>
      </c>
      <c r="E2640" s="162" t="s">
        <v>6415</v>
      </c>
      <c r="F2640" s="161" t="s">
        <v>2026</v>
      </c>
      <c r="G2640" s="161" t="s">
        <v>1246</v>
      </c>
      <c r="H2640" s="161" t="s">
        <v>1561</v>
      </c>
      <c r="I2640" s="15"/>
      <c r="J2640"/>
      <c r="K2640"/>
    </row>
    <row r="2641" spans="1:11" ht="15" customHeight="1" x14ac:dyDescent="0.35">
      <c r="A2641" s="160">
        <v>605016</v>
      </c>
      <c r="B2641" s="161" t="s">
        <v>4821</v>
      </c>
      <c r="C2641" s="160">
        <v>161378</v>
      </c>
      <c r="D2641" s="161" t="s">
        <v>2137</v>
      </c>
      <c r="E2641" s="162" t="s">
        <v>6415</v>
      </c>
      <c r="F2641" s="161" t="s">
        <v>2026</v>
      </c>
      <c r="G2641" s="161" t="s">
        <v>1246</v>
      </c>
      <c r="H2641" s="161" t="s">
        <v>1561</v>
      </c>
      <c r="I2641" s="15"/>
      <c r="J2641"/>
      <c r="K2641"/>
    </row>
    <row r="2642" spans="1:11" ht="15" customHeight="1" x14ac:dyDescent="0.35">
      <c r="A2642" s="160">
        <v>605222</v>
      </c>
      <c r="B2642" s="161" t="s">
        <v>4824</v>
      </c>
      <c r="C2642" s="160">
        <v>161378</v>
      </c>
      <c r="D2642" s="161" t="s">
        <v>2137</v>
      </c>
      <c r="E2642" s="162" t="s">
        <v>6415</v>
      </c>
      <c r="F2642" s="161" t="s">
        <v>2026</v>
      </c>
      <c r="G2642" s="161" t="s">
        <v>1246</v>
      </c>
      <c r="H2642" s="161" t="s">
        <v>1561</v>
      </c>
      <c r="I2642" s="15"/>
      <c r="J2642"/>
      <c r="K2642"/>
    </row>
    <row r="2643" spans="1:11" ht="15" customHeight="1" x14ac:dyDescent="0.35">
      <c r="A2643" s="160">
        <v>605130</v>
      </c>
      <c r="B2643" s="161" t="s">
        <v>4823</v>
      </c>
      <c r="C2643" s="160">
        <v>161378</v>
      </c>
      <c r="D2643" s="161" t="s">
        <v>2137</v>
      </c>
      <c r="E2643" s="162" t="s">
        <v>6415</v>
      </c>
      <c r="F2643" s="161" t="s">
        <v>2026</v>
      </c>
      <c r="G2643" s="161" t="s">
        <v>1246</v>
      </c>
      <c r="H2643" s="161" t="s">
        <v>1561</v>
      </c>
      <c r="I2643" s="15"/>
      <c r="J2643"/>
      <c r="K2643"/>
    </row>
    <row r="2644" spans="1:11" ht="15" customHeight="1" x14ac:dyDescent="0.35">
      <c r="A2644" s="160">
        <v>605886</v>
      </c>
      <c r="B2644" s="161" t="s">
        <v>4828</v>
      </c>
      <c r="C2644" s="160">
        <v>161378</v>
      </c>
      <c r="D2644" s="161" t="s">
        <v>2137</v>
      </c>
      <c r="E2644" s="162" t="s">
        <v>6415</v>
      </c>
      <c r="F2644" s="161" t="s">
        <v>2026</v>
      </c>
      <c r="G2644" s="161" t="s">
        <v>1246</v>
      </c>
      <c r="H2644" s="161" t="s">
        <v>1561</v>
      </c>
      <c r="I2644" s="15"/>
      <c r="J2644"/>
      <c r="K2644"/>
    </row>
    <row r="2645" spans="1:11" ht="15" customHeight="1" x14ac:dyDescent="0.35">
      <c r="A2645" s="160">
        <v>605664</v>
      </c>
      <c r="B2645" s="161" t="s">
        <v>4826</v>
      </c>
      <c r="C2645" s="160">
        <v>161378</v>
      </c>
      <c r="D2645" s="161" t="s">
        <v>2137</v>
      </c>
      <c r="E2645" s="162" t="s">
        <v>6415</v>
      </c>
      <c r="F2645" s="161" t="s">
        <v>2026</v>
      </c>
      <c r="G2645" s="161" t="s">
        <v>1246</v>
      </c>
      <c r="H2645" s="161" t="s">
        <v>1561</v>
      </c>
      <c r="I2645" s="15"/>
      <c r="J2645"/>
      <c r="K2645"/>
    </row>
    <row r="2646" spans="1:11" ht="15" customHeight="1" x14ac:dyDescent="0.35">
      <c r="A2646" s="160">
        <v>605898</v>
      </c>
      <c r="B2646" s="161" t="s">
        <v>4829</v>
      </c>
      <c r="C2646" s="160">
        <v>161378</v>
      </c>
      <c r="D2646" s="161" t="s">
        <v>2137</v>
      </c>
      <c r="E2646" s="162" t="s">
        <v>6415</v>
      </c>
      <c r="F2646" s="161" t="s">
        <v>2026</v>
      </c>
      <c r="G2646" s="161" t="s">
        <v>1246</v>
      </c>
      <c r="H2646" s="161" t="s">
        <v>1561</v>
      </c>
      <c r="I2646" s="15"/>
      <c r="J2646"/>
      <c r="K2646"/>
    </row>
    <row r="2647" spans="1:11" ht="15" customHeight="1" x14ac:dyDescent="0.35">
      <c r="A2647" s="160">
        <v>605082</v>
      </c>
      <c r="B2647" s="161" t="s">
        <v>1275</v>
      </c>
      <c r="C2647" s="160">
        <v>161378</v>
      </c>
      <c r="D2647" s="161" t="s">
        <v>2137</v>
      </c>
      <c r="E2647" s="162" t="s">
        <v>6415</v>
      </c>
      <c r="F2647" s="161" t="s">
        <v>2026</v>
      </c>
      <c r="G2647" s="161" t="s">
        <v>1246</v>
      </c>
      <c r="H2647" s="161" t="s">
        <v>1561</v>
      </c>
      <c r="I2647" s="15"/>
      <c r="J2647"/>
      <c r="K2647"/>
    </row>
    <row r="2648" spans="1:11" ht="15" customHeight="1" x14ac:dyDescent="0.35">
      <c r="A2648" s="160">
        <v>605619</v>
      </c>
      <c r="B2648" s="161" t="s">
        <v>4834</v>
      </c>
      <c r="C2648" s="160">
        <v>161380</v>
      </c>
      <c r="D2648" s="161" t="s">
        <v>2136</v>
      </c>
      <c r="E2648" s="162" t="s">
        <v>6415</v>
      </c>
      <c r="F2648" s="161" t="s">
        <v>2026</v>
      </c>
      <c r="G2648" s="161" t="s">
        <v>1246</v>
      </c>
      <c r="H2648" s="161" t="s">
        <v>1561</v>
      </c>
      <c r="I2648" s="15"/>
      <c r="J2648"/>
      <c r="K2648"/>
    </row>
    <row r="2649" spans="1:11" ht="15" customHeight="1" x14ac:dyDescent="0.35">
      <c r="A2649" s="160">
        <v>605321</v>
      </c>
      <c r="B2649" s="161" t="s">
        <v>4832</v>
      </c>
      <c r="C2649" s="160">
        <v>161380</v>
      </c>
      <c r="D2649" s="161" t="s">
        <v>2136</v>
      </c>
      <c r="E2649" s="162" t="s">
        <v>6415</v>
      </c>
      <c r="F2649" s="161" t="s">
        <v>2026</v>
      </c>
      <c r="G2649" s="161" t="s">
        <v>1246</v>
      </c>
      <c r="H2649" s="161" t="s">
        <v>1561</v>
      </c>
      <c r="I2649" s="15"/>
      <c r="J2649"/>
      <c r="K2649"/>
    </row>
    <row r="2650" spans="1:11" ht="15" customHeight="1" x14ac:dyDescent="0.35">
      <c r="A2650" s="160">
        <v>605003</v>
      </c>
      <c r="B2650" s="161" t="s">
        <v>4830</v>
      </c>
      <c r="C2650" s="160">
        <v>161380</v>
      </c>
      <c r="D2650" s="161" t="s">
        <v>2136</v>
      </c>
      <c r="E2650" s="162" t="s">
        <v>6415</v>
      </c>
      <c r="F2650" s="161" t="s">
        <v>2026</v>
      </c>
      <c r="G2650" s="161" t="s">
        <v>1246</v>
      </c>
      <c r="H2650" s="161" t="s">
        <v>1561</v>
      </c>
      <c r="I2650" s="15"/>
      <c r="J2650"/>
      <c r="K2650"/>
    </row>
    <row r="2651" spans="1:11" ht="15" customHeight="1" x14ac:dyDescent="0.35">
      <c r="A2651" s="160">
        <v>605302</v>
      </c>
      <c r="B2651" s="161" t="s">
        <v>4831</v>
      </c>
      <c r="C2651" s="160">
        <v>161380</v>
      </c>
      <c r="D2651" s="161" t="s">
        <v>2136</v>
      </c>
      <c r="E2651" s="162" t="s">
        <v>6415</v>
      </c>
      <c r="F2651" s="161" t="s">
        <v>2026</v>
      </c>
      <c r="G2651" s="161" t="s">
        <v>1246</v>
      </c>
      <c r="H2651" s="161" t="s">
        <v>1561</v>
      </c>
      <c r="I2651" s="15"/>
      <c r="J2651"/>
      <c r="K2651"/>
    </row>
    <row r="2652" spans="1:11" ht="15" customHeight="1" x14ac:dyDescent="0.35">
      <c r="A2652" s="160">
        <v>605296</v>
      </c>
      <c r="B2652" s="161" t="s">
        <v>1256</v>
      </c>
      <c r="C2652" s="160">
        <v>161380</v>
      </c>
      <c r="D2652" s="161" t="s">
        <v>2136</v>
      </c>
      <c r="E2652" s="162" t="s">
        <v>6415</v>
      </c>
      <c r="F2652" s="161" t="s">
        <v>2026</v>
      </c>
      <c r="G2652" s="161" t="s">
        <v>1246</v>
      </c>
      <c r="H2652" s="161" t="s">
        <v>1561</v>
      </c>
      <c r="I2652" s="15"/>
      <c r="J2652"/>
      <c r="K2652"/>
    </row>
    <row r="2653" spans="1:11" ht="15" customHeight="1" x14ac:dyDescent="0.35">
      <c r="A2653" s="160">
        <v>605519</v>
      </c>
      <c r="B2653" s="161" t="s">
        <v>4833</v>
      </c>
      <c r="C2653" s="160">
        <v>161380</v>
      </c>
      <c r="D2653" s="161" t="s">
        <v>2136</v>
      </c>
      <c r="E2653" s="162" t="s">
        <v>6415</v>
      </c>
      <c r="F2653" s="161" t="s">
        <v>2026</v>
      </c>
      <c r="G2653" s="161" t="s">
        <v>1246</v>
      </c>
      <c r="H2653" s="161" t="s">
        <v>1561</v>
      </c>
      <c r="I2653" s="15"/>
      <c r="J2653"/>
      <c r="K2653"/>
    </row>
    <row r="2654" spans="1:11" ht="15" customHeight="1" x14ac:dyDescent="0.35">
      <c r="A2654" s="160">
        <v>607419</v>
      </c>
      <c r="B2654" s="161" t="s">
        <v>4836</v>
      </c>
      <c r="C2654" s="160">
        <v>161391</v>
      </c>
      <c r="D2654" s="161" t="s">
        <v>2143</v>
      </c>
      <c r="E2654" s="162" t="s">
        <v>6415</v>
      </c>
      <c r="F2654" s="161" t="s">
        <v>2026</v>
      </c>
      <c r="G2654" s="161" t="s">
        <v>1246</v>
      </c>
      <c r="H2654" s="161" t="s">
        <v>1561</v>
      </c>
      <c r="I2654" s="15"/>
      <c r="J2654"/>
      <c r="K2654"/>
    </row>
    <row r="2655" spans="1:11" ht="15" customHeight="1" x14ac:dyDescent="0.35">
      <c r="A2655" s="160">
        <v>607252</v>
      </c>
      <c r="B2655" s="161" t="s">
        <v>4835</v>
      </c>
      <c r="C2655" s="160">
        <v>161391</v>
      </c>
      <c r="D2655" s="161" t="s">
        <v>2143</v>
      </c>
      <c r="E2655" s="162" t="s">
        <v>6415</v>
      </c>
      <c r="F2655" s="161" t="s">
        <v>2026</v>
      </c>
      <c r="G2655" s="161" t="s">
        <v>1246</v>
      </c>
      <c r="H2655" s="161" t="s">
        <v>1561</v>
      </c>
      <c r="I2655" s="15"/>
      <c r="J2655"/>
      <c r="K2655"/>
    </row>
    <row r="2656" spans="1:11" ht="15" customHeight="1" x14ac:dyDescent="0.35">
      <c r="A2656" s="160">
        <v>607001</v>
      </c>
      <c r="B2656" s="161" t="s">
        <v>1253</v>
      </c>
      <c r="C2656" s="160">
        <v>161391</v>
      </c>
      <c r="D2656" s="161" t="s">
        <v>2143</v>
      </c>
      <c r="E2656" s="162" t="s">
        <v>6415</v>
      </c>
      <c r="F2656" s="161" t="s">
        <v>2026</v>
      </c>
      <c r="G2656" s="161" t="s">
        <v>1246</v>
      </c>
      <c r="H2656" s="161" t="s">
        <v>1561</v>
      </c>
      <c r="I2656" s="15"/>
      <c r="J2656"/>
      <c r="K2656"/>
    </row>
    <row r="2657" spans="1:11" ht="15" customHeight="1" x14ac:dyDescent="0.35">
      <c r="A2657" s="160">
        <v>607567</v>
      </c>
      <c r="B2657" s="161" t="s">
        <v>1254</v>
      </c>
      <c r="C2657" s="160">
        <v>161391</v>
      </c>
      <c r="D2657" s="161" t="s">
        <v>2143</v>
      </c>
      <c r="E2657" s="162" t="s">
        <v>6415</v>
      </c>
      <c r="F2657" s="161" t="s">
        <v>2026</v>
      </c>
      <c r="G2657" s="161" t="s">
        <v>1246</v>
      </c>
      <c r="H2657" s="161" t="s">
        <v>1561</v>
      </c>
      <c r="I2657" s="15"/>
      <c r="J2657"/>
      <c r="K2657"/>
    </row>
    <row r="2658" spans="1:11" ht="15" customHeight="1" x14ac:dyDescent="0.35">
      <c r="A2658" s="160">
        <v>607473</v>
      </c>
      <c r="B2658" s="161" t="s">
        <v>1255</v>
      </c>
      <c r="C2658" s="160">
        <v>161391</v>
      </c>
      <c r="D2658" s="161" t="s">
        <v>2143</v>
      </c>
      <c r="E2658" s="162" t="s">
        <v>6415</v>
      </c>
      <c r="F2658" s="161" t="s">
        <v>2026</v>
      </c>
      <c r="G2658" s="161" t="s">
        <v>1246</v>
      </c>
      <c r="H2658" s="161" t="s">
        <v>1561</v>
      </c>
      <c r="I2658" s="15"/>
      <c r="J2658"/>
      <c r="K2658"/>
    </row>
    <row r="2659" spans="1:11" ht="15" customHeight="1" x14ac:dyDescent="0.35">
      <c r="A2659" s="160">
        <v>609752</v>
      </c>
      <c r="B2659" s="161" t="s">
        <v>4843</v>
      </c>
      <c r="C2659" s="160">
        <v>161410</v>
      </c>
      <c r="D2659" s="161" t="s">
        <v>2147</v>
      </c>
      <c r="E2659" s="162" t="s">
        <v>6415</v>
      </c>
      <c r="F2659" s="161" t="s">
        <v>2026</v>
      </c>
      <c r="G2659" s="161" t="s">
        <v>1246</v>
      </c>
      <c r="H2659" s="161" t="s">
        <v>1561</v>
      </c>
      <c r="I2659" s="15"/>
      <c r="J2659"/>
      <c r="K2659"/>
    </row>
    <row r="2660" spans="1:11" ht="15" customHeight="1" x14ac:dyDescent="0.35">
      <c r="A2660" s="160">
        <v>609001</v>
      </c>
      <c r="B2660" s="161" t="s">
        <v>4837</v>
      </c>
      <c r="C2660" s="160">
        <v>161410</v>
      </c>
      <c r="D2660" s="161" t="s">
        <v>2147</v>
      </c>
      <c r="E2660" s="162" t="s">
        <v>6415</v>
      </c>
      <c r="F2660" s="161" t="s">
        <v>2026</v>
      </c>
      <c r="G2660" s="161" t="s">
        <v>1246</v>
      </c>
      <c r="H2660" s="161" t="s">
        <v>1561</v>
      </c>
      <c r="I2660" s="15"/>
      <c r="J2660"/>
      <c r="K2660"/>
    </row>
    <row r="2661" spans="1:11" ht="15" customHeight="1" x14ac:dyDescent="0.35">
      <c r="A2661" s="160">
        <v>609405</v>
      </c>
      <c r="B2661" s="161" t="s">
        <v>4840</v>
      </c>
      <c r="C2661" s="160">
        <v>161410</v>
      </c>
      <c r="D2661" s="161" t="s">
        <v>2147</v>
      </c>
      <c r="E2661" s="162" t="s">
        <v>6415</v>
      </c>
      <c r="F2661" s="161" t="s">
        <v>2026</v>
      </c>
      <c r="G2661" s="161" t="s">
        <v>1246</v>
      </c>
      <c r="H2661" s="161" t="s">
        <v>1561</v>
      </c>
      <c r="I2661" s="15"/>
      <c r="J2661"/>
      <c r="K2661"/>
    </row>
    <row r="2662" spans="1:11" ht="15" customHeight="1" x14ac:dyDescent="0.35">
      <c r="A2662" s="160">
        <v>609747</v>
      </c>
      <c r="B2662" s="161" t="s">
        <v>4842</v>
      </c>
      <c r="C2662" s="160">
        <v>161410</v>
      </c>
      <c r="D2662" s="161" t="s">
        <v>2147</v>
      </c>
      <c r="E2662" s="162" t="s">
        <v>6415</v>
      </c>
      <c r="F2662" s="161" t="s">
        <v>2026</v>
      </c>
      <c r="G2662" s="161" t="s">
        <v>1246</v>
      </c>
      <c r="H2662" s="161" t="s">
        <v>1561</v>
      </c>
      <c r="I2662" s="15"/>
      <c r="J2662"/>
      <c r="K2662"/>
    </row>
    <row r="2663" spans="1:11" ht="15" customHeight="1" x14ac:dyDescent="0.35">
      <c r="A2663" s="160">
        <v>609199</v>
      </c>
      <c r="B2663" s="161" t="s">
        <v>4838</v>
      </c>
      <c r="C2663" s="160">
        <v>161410</v>
      </c>
      <c r="D2663" s="161" t="s">
        <v>2147</v>
      </c>
      <c r="E2663" s="162" t="s">
        <v>6415</v>
      </c>
      <c r="F2663" s="161" t="s">
        <v>2026</v>
      </c>
      <c r="G2663" s="161" t="s">
        <v>1246</v>
      </c>
      <c r="H2663" s="161" t="s">
        <v>1561</v>
      </c>
      <c r="I2663" s="15"/>
      <c r="J2663"/>
      <c r="K2663"/>
    </row>
    <row r="2664" spans="1:11" ht="15" customHeight="1" x14ac:dyDescent="0.35">
      <c r="A2664" s="160">
        <v>609241</v>
      </c>
      <c r="B2664" s="161" t="s">
        <v>4839</v>
      </c>
      <c r="C2664" s="160">
        <v>161410</v>
      </c>
      <c r="D2664" s="161" t="s">
        <v>2147</v>
      </c>
      <c r="E2664" s="162" t="s">
        <v>6415</v>
      </c>
      <c r="F2664" s="161" t="s">
        <v>2026</v>
      </c>
      <c r="G2664" s="161" t="s">
        <v>1246</v>
      </c>
      <c r="H2664" s="161" t="s">
        <v>1561</v>
      </c>
      <c r="I2664" s="15"/>
      <c r="J2664"/>
      <c r="K2664"/>
    </row>
    <row r="2665" spans="1:11" ht="15" customHeight="1" x14ac:dyDescent="0.35">
      <c r="A2665" s="160">
        <v>609532</v>
      </c>
      <c r="B2665" s="161" t="s">
        <v>4841</v>
      </c>
      <c r="C2665" s="160">
        <v>161410</v>
      </c>
      <c r="D2665" s="161" t="s">
        <v>2147</v>
      </c>
      <c r="E2665" s="162" t="s">
        <v>6415</v>
      </c>
      <c r="F2665" s="161" t="s">
        <v>2026</v>
      </c>
      <c r="G2665" s="161" t="s">
        <v>1246</v>
      </c>
      <c r="H2665" s="161" t="s">
        <v>1561</v>
      </c>
      <c r="I2665" s="15"/>
      <c r="J2665"/>
      <c r="K2665"/>
    </row>
    <row r="2666" spans="1:11" ht="15" customHeight="1" x14ac:dyDescent="0.35">
      <c r="A2666" s="160">
        <v>609579</v>
      </c>
      <c r="B2666" s="161" t="s">
        <v>1264</v>
      </c>
      <c r="C2666" s="160">
        <v>161410</v>
      </c>
      <c r="D2666" s="161" t="s">
        <v>2147</v>
      </c>
      <c r="E2666" s="162" t="s">
        <v>6415</v>
      </c>
      <c r="F2666" s="161" t="s">
        <v>2026</v>
      </c>
      <c r="G2666" s="161" t="s">
        <v>1246</v>
      </c>
      <c r="H2666" s="161" t="s">
        <v>1561</v>
      </c>
      <c r="I2666" s="15"/>
      <c r="J2666"/>
      <c r="K2666"/>
    </row>
    <row r="2667" spans="1:11" ht="15" customHeight="1" x14ac:dyDescent="0.35">
      <c r="A2667" s="160">
        <v>609819</v>
      </c>
      <c r="B2667" s="161" t="s">
        <v>1265</v>
      </c>
      <c r="C2667" s="160">
        <v>161410</v>
      </c>
      <c r="D2667" s="161" t="s">
        <v>2147</v>
      </c>
      <c r="E2667" s="162" t="s">
        <v>6415</v>
      </c>
      <c r="F2667" s="161" t="s">
        <v>2026</v>
      </c>
      <c r="G2667" s="161" t="s">
        <v>1246</v>
      </c>
      <c r="H2667" s="161" t="s">
        <v>1561</v>
      </c>
      <c r="I2667" s="15"/>
      <c r="J2667"/>
      <c r="K2667"/>
    </row>
    <row r="2668" spans="1:11" ht="15" customHeight="1" x14ac:dyDescent="0.35">
      <c r="A2668" s="160">
        <v>610807</v>
      </c>
      <c r="B2668" s="161" t="s">
        <v>1266</v>
      </c>
      <c r="C2668" s="160">
        <v>161433</v>
      </c>
      <c r="D2668" s="161" t="s">
        <v>2149</v>
      </c>
      <c r="E2668" s="162" t="s">
        <v>6415</v>
      </c>
      <c r="F2668" s="161" t="s">
        <v>2026</v>
      </c>
      <c r="G2668" s="161" t="s">
        <v>1246</v>
      </c>
      <c r="H2668" s="161" t="s">
        <v>1561</v>
      </c>
      <c r="I2668" s="15"/>
      <c r="J2668"/>
      <c r="K2668"/>
    </row>
    <row r="2669" spans="1:11" ht="15" customHeight="1" x14ac:dyDescent="0.35">
      <c r="A2669" s="160">
        <v>610406</v>
      </c>
      <c r="B2669" s="161" t="s">
        <v>4846</v>
      </c>
      <c r="C2669" s="160">
        <v>161433</v>
      </c>
      <c r="D2669" s="161" t="s">
        <v>2149</v>
      </c>
      <c r="E2669" s="162" t="s">
        <v>6415</v>
      </c>
      <c r="F2669" s="161" t="s">
        <v>2026</v>
      </c>
      <c r="G2669" s="161" t="s">
        <v>1246</v>
      </c>
      <c r="H2669" s="161" t="s">
        <v>1561</v>
      </c>
      <c r="I2669" s="15"/>
      <c r="J2669"/>
      <c r="K2669"/>
    </row>
    <row r="2670" spans="1:11" ht="15" customHeight="1" x14ac:dyDescent="0.35">
      <c r="A2670" s="160">
        <v>610607</v>
      </c>
      <c r="B2670" s="161" t="s">
        <v>4848</v>
      </c>
      <c r="C2670" s="160">
        <v>161433</v>
      </c>
      <c r="D2670" s="161" t="s">
        <v>2149</v>
      </c>
      <c r="E2670" s="162" t="s">
        <v>6415</v>
      </c>
      <c r="F2670" s="161" t="s">
        <v>2026</v>
      </c>
      <c r="G2670" s="161" t="s">
        <v>1246</v>
      </c>
      <c r="H2670" s="161" t="s">
        <v>1561</v>
      </c>
      <c r="I2670" s="15"/>
      <c r="J2670"/>
      <c r="K2670"/>
    </row>
    <row r="2671" spans="1:11" ht="15" customHeight="1" x14ac:dyDescent="0.35">
      <c r="A2671" s="160">
        <v>610001</v>
      </c>
      <c r="B2671" s="161" t="s">
        <v>1267</v>
      </c>
      <c r="C2671" s="160">
        <v>161433</v>
      </c>
      <c r="D2671" s="161" t="s">
        <v>2149</v>
      </c>
      <c r="E2671" s="162" t="s">
        <v>6415</v>
      </c>
      <c r="F2671" s="161" t="s">
        <v>2026</v>
      </c>
      <c r="G2671" s="161" t="s">
        <v>1246</v>
      </c>
      <c r="H2671" s="161" t="s">
        <v>1561</v>
      </c>
      <c r="I2671" s="15"/>
      <c r="J2671"/>
      <c r="K2671"/>
    </row>
    <row r="2672" spans="1:11" ht="15" customHeight="1" x14ac:dyDescent="0.35">
      <c r="A2672" s="160">
        <v>610020</v>
      </c>
      <c r="B2672" s="161" t="s">
        <v>1268</v>
      </c>
      <c r="C2672" s="160">
        <v>161433</v>
      </c>
      <c r="D2672" s="161" t="s">
        <v>2149</v>
      </c>
      <c r="E2672" s="162" t="s">
        <v>6415</v>
      </c>
      <c r="F2672" s="161" t="s">
        <v>2026</v>
      </c>
      <c r="G2672" s="161" t="s">
        <v>1246</v>
      </c>
      <c r="H2672" s="161" t="s">
        <v>1561</v>
      </c>
      <c r="I2672" s="15"/>
      <c r="J2672"/>
      <c r="K2672"/>
    </row>
    <row r="2673" spans="1:11" ht="15" customHeight="1" x14ac:dyDescent="0.35">
      <c r="A2673" s="160">
        <v>610066</v>
      </c>
      <c r="B2673" s="161" t="s">
        <v>4844</v>
      </c>
      <c r="C2673" s="160">
        <v>161433</v>
      </c>
      <c r="D2673" s="161" t="s">
        <v>2149</v>
      </c>
      <c r="E2673" s="162" t="s">
        <v>6415</v>
      </c>
      <c r="F2673" s="161" t="s">
        <v>2026</v>
      </c>
      <c r="G2673" s="161" t="s">
        <v>1246</v>
      </c>
      <c r="H2673" s="161" t="s">
        <v>1561</v>
      </c>
      <c r="I2673" s="15"/>
      <c r="J2673"/>
      <c r="K2673"/>
    </row>
    <row r="2674" spans="1:11" ht="15" customHeight="1" x14ac:dyDescent="0.35">
      <c r="A2674" s="160">
        <v>610598</v>
      </c>
      <c r="B2674" s="161" t="s">
        <v>4847</v>
      </c>
      <c r="C2674" s="160">
        <v>161433</v>
      </c>
      <c r="D2674" s="161" t="s">
        <v>2149</v>
      </c>
      <c r="E2674" s="162" t="s">
        <v>6415</v>
      </c>
      <c r="F2674" s="161" t="s">
        <v>2026</v>
      </c>
      <c r="G2674" s="161" t="s">
        <v>1246</v>
      </c>
      <c r="H2674" s="161" t="s">
        <v>1561</v>
      </c>
      <c r="I2674" s="15"/>
      <c r="J2674"/>
      <c r="K2674"/>
    </row>
    <row r="2675" spans="1:11" ht="15" customHeight="1" x14ac:dyDescent="0.35">
      <c r="A2675" s="160">
        <v>610104</v>
      </c>
      <c r="B2675" s="161" t="s">
        <v>4845</v>
      </c>
      <c r="C2675" s="160">
        <v>161433</v>
      </c>
      <c r="D2675" s="161" t="s">
        <v>2149</v>
      </c>
      <c r="E2675" s="162" t="s">
        <v>6415</v>
      </c>
      <c r="F2675" s="161" t="s">
        <v>2026</v>
      </c>
      <c r="G2675" s="161" t="s">
        <v>1246</v>
      </c>
      <c r="H2675" s="161" t="s">
        <v>1561</v>
      </c>
      <c r="I2675" s="15"/>
      <c r="J2675"/>
      <c r="K2675"/>
    </row>
    <row r="2676" spans="1:11" ht="15" customHeight="1" x14ac:dyDescent="0.35">
      <c r="A2676" s="160">
        <v>610035</v>
      </c>
      <c r="B2676" s="161" t="s">
        <v>1269</v>
      </c>
      <c r="C2676" s="160">
        <v>161433</v>
      </c>
      <c r="D2676" s="161" t="s">
        <v>2149</v>
      </c>
      <c r="E2676" s="162" t="s">
        <v>6415</v>
      </c>
      <c r="F2676" s="161" t="s">
        <v>2026</v>
      </c>
      <c r="G2676" s="161" t="s">
        <v>1246</v>
      </c>
      <c r="H2676" s="161" t="s">
        <v>1561</v>
      </c>
      <c r="I2676" s="15"/>
      <c r="J2676"/>
      <c r="K2676"/>
    </row>
    <row r="2677" spans="1:11" ht="15" customHeight="1" x14ac:dyDescent="0.35">
      <c r="A2677" s="160">
        <v>610991</v>
      </c>
      <c r="B2677" s="161" t="s">
        <v>1270</v>
      </c>
      <c r="C2677" s="160">
        <v>161433</v>
      </c>
      <c r="D2677" s="161" t="s">
        <v>2149</v>
      </c>
      <c r="E2677" s="162" t="s">
        <v>6415</v>
      </c>
      <c r="F2677" s="161" t="s">
        <v>2026</v>
      </c>
      <c r="G2677" s="161" t="s">
        <v>1246</v>
      </c>
      <c r="H2677" s="161" t="s">
        <v>1561</v>
      </c>
      <c r="I2677" s="15"/>
      <c r="J2677"/>
      <c r="K2677"/>
    </row>
    <row r="2678" spans="1:11" ht="15" customHeight="1" x14ac:dyDescent="0.35">
      <c r="A2678" s="160">
        <v>615523</v>
      </c>
      <c r="B2678" s="161" t="s">
        <v>4853</v>
      </c>
      <c r="C2678" s="160">
        <v>161469</v>
      </c>
      <c r="D2678" s="161" t="s">
        <v>2161</v>
      </c>
      <c r="E2678" s="162" t="s">
        <v>6415</v>
      </c>
      <c r="F2678" s="161" t="s">
        <v>2026</v>
      </c>
      <c r="G2678" s="161" t="s">
        <v>1246</v>
      </c>
      <c r="H2678" s="161" t="s">
        <v>1561</v>
      </c>
      <c r="I2678" s="15"/>
      <c r="J2678"/>
      <c r="K2678"/>
    </row>
    <row r="2679" spans="1:11" ht="15" customHeight="1" x14ac:dyDescent="0.35">
      <c r="A2679" s="160">
        <v>615799</v>
      </c>
      <c r="B2679" s="161" t="s">
        <v>4857</v>
      </c>
      <c r="C2679" s="160">
        <v>161469</v>
      </c>
      <c r="D2679" s="161" t="s">
        <v>2161</v>
      </c>
      <c r="E2679" s="162" t="s">
        <v>6415</v>
      </c>
      <c r="F2679" s="161" t="s">
        <v>2026</v>
      </c>
      <c r="G2679" s="161" t="s">
        <v>1246</v>
      </c>
      <c r="H2679" s="161" t="s">
        <v>1561</v>
      </c>
      <c r="I2679" s="15"/>
      <c r="J2679"/>
      <c r="K2679"/>
    </row>
    <row r="2680" spans="1:11" ht="15" customHeight="1" x14ac:dyDescent="0.35">
      <c r="A2680" s="160">
        <v>615652</v>
      </c>
      <c r="B2680" s="161" t="s">
        <v>4855</v>
      </c>
      <c r="C2680" s="160">
        <v>161469</v>
      </c>
      <c r="D2680" s="161" t="s">
        <v>2161</v>
      </c>
      <c r="E2680" s="162" t="s">
        <v>6415</v>
      </c>
      <c r="F2680" s="161" t="s">
        <v>2026</v>
      </c>
      <c r="G2680" s="161" t="s">
        <v>1246</v>
      </c>
      <c r="H2680" s="161" t="s">
        <v>1561</v>
      </c>
      <c r="I2680" s="15"/>
      <c r="J2680"/>
      <c r="K2680"/>
    </row>
    <row r="2681" spans="1:11" ht="15" customHeight="1" x14ac:dyDescent="0.35">
      <c r="A2681" s="160">
        <v>615130</v>
      </c>
      <c r="B2681" s="161" t="s">
        <v>4849</v>
      </c>
      <c r="C2681" s="160">
        <v>161469</v>
      </c>
      <c r="D2681" s="161" t="s">
        <v>2161</v>
      </c>
      <c r="E2681" s="162" t="s">
        <v>6415</v>
      </c>
      <c r="F2681" s="161" t="s">
        <v>2026</v>
      </c>
      <c r="G2681" s="161" t="s">
        <v>1246</v>
      </c>
      <c r="H2681" s="161" t="s">
        <v>1561</v>
      </c>
      <c r="I2681" s="15"/>
      <c r="J2681"/>
      <c r="K2681"/>
    </row>
    <row r="2682" spans="1:11" ht="15" customHeight="1" x14ac:dyDescent="0.35">
      <c r="A2682" s="160">
        <v>615983</v>
      </c>
      <c r="B2682" s="161" t="s">
        <v>4858</v>
      </c>
      <c r="C2682" s="160">
        <v>161469</v>
      </c>
      <c r="D2682" s="161" t="s">
        <v>2161</v>
      </c>
      <c r="E2682" s="162" t="s">
        <v>6415</v>
      </c>
      <c r="F2682" s="161" t="s">
        <v>2026</v>
      </c>
      <c r="G2682" s="161" t="s">
        <v>1246</v>
      </c>
      <c r="H2682" s="161" t="s">
        <v>1561</v>
      </c>
      <c r="I2682" s="15"/>
      <c r="J2682"/>
      <c r="K2682"/>
    </row>
    <row r="2683" spans="1:11" ht="15" customHeight="1" x14ac:dyDescent="0.35">
      <c r="A2683" s="160">
        <v>615213</v>
      </c>
      <c r="B2683" s="161" t="s">
        <v>4851</v>
      </c>
      <c r="C2683" s="160">
        <v>161469</v>
      </c>
      <c r="D2683" s="161" t="s">
        <v>2161</v>
      </c>
      <c r="E2683" s="162" t="s">
        <v>6415</v>
      </c>
      <c r="F2683" s="161" t="s">
        <v>2026</v>
      </c>
      <c r="G2683" s="161" t="s">
        <v>1246</v>
      </c>
      <c r="H2683" s="161" t="s">
        <v>1561</v>
      </c>
      <c r="I2683" s="15"/>
      <c r="J2683"/>
      <c r="K2683"/>
    </row>
    <row r="2684" spans="1:11" ht="15" customHeight="1" x14ac:dyDescent="0.35">
      <c r="A2684" s="160">
        <v>615159</v>
      </c>
      <c r="B2684" s="161" t="s">
        <v>4850</v>
      </c>
      <c r="C2684" s="160">
        <v>161469</v>
      </c>
      <c r="D2684" s="161" t="s">
        <v>2161</v>
      </c>
      <c r="E2684" s="162" t="s">
        <v>6415</v>
      </c>
      <c r="F2684" s="161" t="s">
        <v>2026</v>
      </c>
      <c r="G2684" s="161" t="s">
        <v>1246</v>
      </c>
      <c r="H2684" s="161" t="s">
        <v>1561</v>
      </c>
      <c r="I2684" s="15"/>
      <c r="J2684"/>
      <c r="K2684"/>
    </row>
    <row r="2685" spans="1:11" ht="15" customHeight="1" x14ac:dyDescent="0.35">
      <c r="A2685" s="160">
        <v>615185</v>
      </c>
      <c r="B2685" s="161" t="s">
        <v>1294</v>
      </c>
      <c r="C2685" s="160">
        <v>161469</v>
      </c>
      <c r="D2685" s="161" t="s">
        <v>2161</v>
      </c>
      <c r="E2685" s="162" t="s">
        <v>6415</v>
      </c>
      <c r="F2685" s="161" t="s">
        <v>2026</v>
      </c>
      <c r="G2685" s="161" t="s">
        <v>1246</v>
      </c>
      <c r="H2685" s="161" t="s">
        <v>1561</v>
      </c>
      <c r="I2685" s="15"/>
      <c r="J2685"/>
      <c r="K2685"/>
    </row>
    <row r="2686" spans="1:11" ht="15" customHeight="1" x14ac:dyDescent="0.35">
      <c r="A2686" s="160">
        <v>615602</v>
      </c>
      <c r="B2686" s="161" t="s">
        <v>4854</v>
      </c>
      <c r="C2686" s="160">
        <v>161469</v>
      </c>
      <c r="D2686" s="161" t="s">
        <v>2161</v>
      </c>
      <c r="E2686" s="162" t="s">
        <v>6415</v>
      </c>
      <c r="F2686" s="161" t="s">
        <v>2026</v>
      </c>
      <c r="G2686" s="161" t="s">
        <v>1246</v>
      </c>
      <c r="H2686" s="161" t="s">
        <v>1561</v>
      </c>
      <c r="I2686" s="15"/>
      <c r="J2686"/>
      <c r="K2686"/>
    </row>
    <row r="2687" spans="1:11" ht="15" customHeight="1" x14ac:dyDescent="0.35">
      <c r="A2687" s="160">
        <v>615284</v>
      </c>
      <c r="B2687" s="161" t="s">
        <v>4852</v>
      </c>
      <c r="C2687" s="160">
        <v>161469</v>
      </c>
      <c r="D2687" s="161" t="s">
        <v>2161</v>
      </c>
      <c r="E2687" s="162" t="s">
        <v>6415</v>
      </c>
      <c r="F2687" s="161" t="s">
        <v>2026</v>
      </c>
      <c r="G2687" s="161" t="s">
        <v>1246</v>
      </c>
      <c r="H2687" s="161" t="s">
        <v>1561</v>
      </c>
      <c r="I2687" s="15"/>
      <c r="J2687"/>
      <c r="K2687"/>
    </row>
    <row r="2688" spans="1:11" ht="15" customHeight="1" x14ac:dyDescent="0.35">
      <c r="A2688" s="160">
        <v>615744</v>
      </c>
      <c r="B2688" s="161" t="s">
        <v>4856</v>
      </c>
      <c r="C2688" s="160">
        <v>161469</v>
      </c>
      <c r="D2688" s="161" t="s">
        <v>2161</v>
      </c>
      <c r="E2688" s="162" t="s">
        <v>6415</v>
      </c>
      <c r="F2688" s="161" t="s">
        <v>2026</v>
      </c>
      <c r="G2688" s="161" t="s">
        <v>1246</v>
      </c>
      <c r="H2688" s="161" t="s">
        <v>1561</v>
      </c>
      <c r="I2688" s="15"/>
      <c r="J2688"/>
      <c r="K2688"/>
    </row>
    <row r="2689" spans="1:11" ht="15" customHeight="1" x14ac:dyDescent="0.35">
      <c r="A2689" s="160">
        <v>615304</v>
      </c>
      <c r="B2689" s="161" t="s">
        <v>1295</v>
      </c>
      <c r="C2689" s="160">
        <v>161469</v>
      </c>
      <c r="D2689" s="161" t="s">
        <v>2161</v>
      </c>
      <c r="E2689" s="162" t="s">
        <v>6415</v>
      </c>
      <c r="F2689" s="161" t="s">
        <v>2026</v>
      </c>
      <c r="G2689" s="161" t="s">
        <v>1246</v>
      </c>
      <c r="H2689" s="161" t="s">
        <v>1561</v>
      </c>
      <c r="I2689" s="15"/>
      <c r="J2689"/>
      <c r="K2689"/>
    </row>
    <row r="2690" spans="1:11" ht="15" customHeight="1" x14ac:dyDescent="0.35">
      <c r="A2690" s="160">
        <v>616935</v>
      </c>
      <c r="B2690" s="161" t="s">
        <v>4860</v>
      </c>
      <c r="C2690" s="160">
        <v>161482</v>
      </c>
      <c r="D2690" s="161" t="s">
        <v>2163</v>
      </c>
      <c r="E2690" s="162" t="s">
        <v>6415</v>
      </c>
      <c r="F2690" s="161" t="s">
        <v>2026</v>
      </c>
      <c r="G2690" s="161" t="s">
        <v>1246</v>
      </c>
      <c r="H2690" s="161" t="s">
        <v>1561</v>
      </c>
      <c r="I2690" s="15"/>
      <c r="J2690"/>
      <c r="K2690"/>
    </row>
    <row r="2691" spans="1:11" ht="15" customHeight="1" x14ac:dyDescent="0.35">
      <c r="A2691" s="160">
        <v>616029</v>
      </c>
      <c r="B2691" s="161" t="s">
        <v>1278</v>
      </c>
      <c r="C2691" s="160">
        <v>161482</v>
      </c>
      <c r="D2691" s="161" t="s">
        <v>2163</v>
      </c>
      <c r="E2691" s="162" t="s">
        <v>6415</v>
      </c>
      <c r="F2691" s="161" t="s">
        <v>2026</v>
      </c>
      <c r="G2691" s="161" t="s">
        <v>1246</v>
      </c>
      <c r="H2691" s="161" t="s">
        <v>1561</v>
      </c>
      <c r="I2691" s="15"/>
      <c r="J2691"/>
      <c r="K2691"/>
    </row>
    <row r="2692" spans="1:11" ht="15" customHeight="1" x14ac:dyDescent="0.35">
      <c r="A2692" s="160">
        <v>616001</v>
      </c>
      <c r="B2692" s="161" t="s">
        <v>4859</v>
      </c>
      <c r="C2692" s="160">
        <v>161482</v>
      </c>
      <c r="D2692" s="161" t="s">
        <v>2163</v>
      </c>
      <c r="E2692" s="162" t="s">
        <v>6415</v>
      </c>
      <c r="F2692" s="161" t="s">
        <v>2026</v>
      </c>
      <c r="G2692" s="161" t="s">
        <v>1246</v>
      </c>
      <c r="H2692" s="161" t="s">
        <v>1561</v>
      </c>
      <c r="I2692" s="15"/>
      <c r="J2692"/>
      <c r="K2692"/>
    </row>
    <row r="2693" spans="1:11" ht="15" customHeight="1" x14ac:dyDescent="0.35">
      <c r="A2693" s="160">
        <v>616392</v>
      </c>
      <c r="B2693" s="161" t="s">
        <v>1279</v>
      </c>
      <c r="C2693" s="160">
        <v>161482</v>
      </c>
      <c r="D2693" s="161" t="s">
        <v>2163</v>
      </c>
      <c r="E2693" s="162" t="s">
        <v>6415</v>
      </c>
      <c r="F2693" s="161" t="s">
        <v>2026</v>
      </c>
      <c r="G2693" s="161" t="s">
        <v>1246</v>
      </c>
      <c r="H2693" s="161" t="s">
        <v>1561</v>
      </c>
      <c r="I2693" s="15"/>
      <c r="J2693"/>
      <c r="K2693"/>
    </row>
    <row r="2694" spans="1:11" ht="15" customHeight="1" x14ac:dyDescent="0.35">
      <c r="A2694" s="160">
        <v>616943</v>
      </c>
      <c r="B2694" s="161" t="s">
        <v>1280</v>
      </c>
      <c r="C2694" s="160">
        <v>161482</v>
      </c>
      <c r="D2694" s="161" t="s">
        <v>2163</v>
      </c>
      <c r="E2694" s="162" t="s">
        <v>6415</v>
      </c>
      <c r="F2694" s="161" t="s">
        <v>2026</v>
      </c>
      <c r="G2694" s="161" t="s">
        <v>1246</v>
      </c>
      <c r="H2694" s="161" t="s">
        <v>1561</v>
      </c>
      <c r="I2694" s="15"/>
      <c r="J2694"/>
      <c r="K2694"/>
    </row>
    <row r="2695" spans="1:11" ht="15" customHeight="1" x14ac:dyDescent="0.35">
      <c r="A2695" s="160">
        <v>902800</v>
      </c>
      <c r="B2695" s="161" t="s">
        <v>4861</v>
      </c>
      <c r="C2695" s="160">
        <v>161500</v>
      </c>
      <c r="D2695" s="161" t="s">
        <v>2167</v>
      </c>
      <c r="E2695" s="162" t="s">
        <v>6415</v>
      </c>
      <c r="F2695" s="161" t="s">
        <v>2026</v>
      </c>
      <c r="G2695" s="161" t="s">
        <v>1311</v>
      </c>
      <c r="H2695" s="161" t="s">
        <v>1561</v>
      </c>
      <c r="I2695" s="15"/>
      <c r="J2695"/>
      <c r="K2695"/>
    </row>
    <row r="2696" spans="1:11" ht="15" customHeight="1" x14ac:dyDescent="0.35">
      <c r="A2696" s="160">
        <v>902777</v>
      </c>
      <c r="B2696" s="161" t="s">
        <v>1316</v>
      </c>
      <c r="C2696" s="160">
        <v>161500</v>
      </c>
      <c r="D2696" s="161" t="s">
        <v>2167</v>
      </c>
      <c r="E2696" s="162" t="s">
        <v>6415</v>
      </c>
      <c r="F2696" s="161" t="s">
        <v>2026</v>
      </c>
      <c r="G2696" s="161" t="s">
        <v>1311</v>
      </c>
      <c r="H2696" s="161" t="s">
        <v>1561</v>
      </c>
      <c r="I2696" s="15"/>
      <c r="J2696"/>
      <c r="K2696"/>
    </row>
    <row r="2697" spans="1:11" ht="15" customHeight="1" x14ac:dyDescent="0.35">
      <c r="A2697" s="160">
        <v>902600</v>
      </c>
      <c r="B2697" s="161" t="s">
        <v>1317</v>
      </c>
      <c r="C2697" s="160">
        <v>161500</v>
      </c>
      <c r="D2697" s="161" t="s">
        <v>2167</v>
      </c>
      <c r="E2697" s="162" t="s">
        <v>6415</v>
      </c>
      <c r="F2697" s="161" t="s">
        <v>2026</v>
      </c>
      <c r="G2697" s="161" t="s">
        <v>1311</v>
      </c>
      <c r="H2697" s="161" t="s">
        <v>1561</v>
      </c>
      <c r="I2697" s="15"/>
      <c r="J2697"/>
      <c r="K2697"/>
    </row>
    <row r="2698" spans="1:11" ht="15" customHeight="1" x14ac:dyDescent="0.35">
      <c r="A2698" s="160">
        <v>907673</v>
      </c>
      <c r="B2698" s="161" t="s">
        <v>4869</v>
      </c>
      <c r="C2698" s="160">
        <v>161512</v>
      </c>
      <c r="D2698" s="161" t="s">
        <v>2177</v>
      </c>
      <c r="E2698" s="162" t="s">
        <v>6415</v>
      </c>
      <c r="F2698" s="161" t="s">
        <v>2026</v>
      </c>
      <c r="G2698" s="161" t="s">
        <v>1311</v>
      </c>
      <c r="H2698" s="161" t="s">
        <v>1561</v>
      </c>
      <c r="I2698" s="15"/>
      <c r="J2698"/>
      <c r="K2698"/>
    </row>
    <row r="2699" spans="1:11" ht="15" customHeight="1" x14ac:dyDescent="0.35">
      <c r="A2699" s="160">
        <v>907728</v>
      </c>
      <c r="B2699" s="161" t="s">
        <v>4870</v>
      </c>
      <c r="C2699" s="160">
        <v>161512</v>
      </c>
      <c r="D2699" s="161" t="s">
        <v>2177</v>
      </c>
      <c r="E2699" s="162" t="s">
        <v>6415</v>
      </c>
      <c r="F2699" s="161" t="s">
        <v>2026</v>
      </c>
      <c r="G2699" s="161" t="s">
        <v>1311</v>
      </c>
      <c r="H2699" s="161" t="s">
        <v>1561</v>
      </c>
      <c r="I2699" s="15"/>
      <c r="J2699"/>
      <c r="K2699"/>
    </row>
    <row r="2700" spans="1:11" ht="15" customHeight="1" x14ac:dyDescent="0.35">
      <c r="A2700" s="160">
        <v>907956</v>
      </c>
      <c r="B2700" s="161" t="s">
        <v>4872</v>
      </c>
      <c r="C2700" s="160">
        <v>161512</v>
      </c>
      <c r="D2700" s="161" t="s">
        <v>2177</v>
      </c>
      <c r="E2700" s="162" t="s">
        <v>6415</v>
      </c>
      <c r="F2700" s="161" t="s">
        <v>2026</v>
      </c>
      <c r="G2700" s="161" t="s">
        <v>1311</v>
      </c>
      <c r="H2700" s="161" t="s">
        <v>1561</v>
      </c>
      <c r="I2700" s="15"/>
      <c r="J2700"/>
      <c r="K2700"/>
    </row>
    <row r="2701" spans="1:11" ht="15" customHeight="1" x14ac:dyDescent="0.35">
      <c r="A2701" s="160">
        <v>907775</v>
      </c>
      <c r="B2701" s="161" t="s">
        <v>4871</v>
      </c>
      <c r="C2701" s="160">
        <v>161512</v>
      </c>
      <c r="D2701" s="161" t="s">
        <v>2177</v>
      </c>
      <c r="E2701" s="162" t="s">
        <v>6415</v>
      </c>
      <c r="F2701" s="161" t="s">
        <v>2026</v>
      </c>
      <c r="G2701" s="161" t="s">
        <v>1311</v>
      </c>
      <c r="H2701" s="161" t="s">
        <v>1561</v>
      </c>
      <c r="I2701" s="15"/>
      <c r="J2701"/>
      <c r="K2701"/>
    </row>
    <row r="2702" spans="1:11" ht="15" customHeight="1" x14ac:dyDescent="0.35">
      <c r="A2702" s="160">
        <v>907318</v>
      </c>
      <c r="B2702" s="161" t="s">
        <v>4866</v>
      </c>
      <c r="C2702" s="160">
        <v>161512</v>
      </c>
      <c r="D2702" s="161" t="s">
        <v>2177</v>
      </c>
      <c r="E2702" s="162" t="s">
        <v>6415</v>
      </c>
      <c r="F2702" s="161" t="s">
        <v>2026</v>
      </c>
      <c r="G2702" s="161" t="s">
        <v>1311</v>
      </c>
      <c r="H2702" s="161" t="s">
        <v>1561</v>
      </c>
      <c r="I2702" s="15"/>
      <c r="J2702"/>
      <c r="K2702"/>
    </row>
    <row r="2703" spans="1:11" ht="15" customHeight="1" x14ac:dyDescent="0.35">
      <c r="A2703" s="160">
        <v>907039</v>
      </c>
      <c r="B2703" s="161" t="s">
        <v>4862</v>
      </c>
      <c r="C2703" s="160">
        <v>161512</v>
      </c>
      <c r="D2703" s="161" t="s">
        <v>2177</v>
      </c>
      <c r="E2703" s="162" t="s">
        <v>6415</v>
      </c>
      <c r="F2703" s="161" t="s">
        <v>2026</v>
      </c>
      <c r="G2703" s="161" t="s">
        <v>1311</v>
      </c>
      <c r="H2703" s="161" t="s">
        <v>1561</v>
      </c>
      <c r="I2703" s="15"/>
      <c r="J2703"/>
      <c r="K2703"/>
    </row>
    <row r="2704" spans="1:11" ht="15" customHeight="1" x14ac:dyDescent="0.35">
      <c r="A2704" s="160">
        <v>907409</v>
      </c>
      <c r="B2704" s="161" t="s">
        <v>4867</v>
      </c>
      <c r="C2704" s="160">
        <v>161512</v>
      </c>
      <c r="D2704" s="161" t="s">
        <v>2177</v>
      </c>
      <c r="E2704" s="162" t="s">
        <v>6415</v>
      </c>
      <c r="F2704" s="161" t="s">
        <v>2026</v>
      </c>
      <c r="G2704" s="161" t="s">
        <v>1311</v>
      </c>
      <c r="H2704" s="161" t="s">
        <v>1561</v>
      </c>
      <c r="I2704" s="15"/>
      <c r="J2704"/>
      <c r="K2704"/>
    </row>
    <row r="2705" spans="1:11" ht="15" customHeight="1" x14ac:dyDescent="0.35">
      <c r="A2705" s="160">
        <v>907231</v>
      </c>
      <c r="B2705" s="161" t="s">
        <v>4864</v>
      </c>
      <c r="C2705" s="160">
        <v>161512</v>
      </c>
      <c r="D2705" s="161" t="s">
        <v>2177</v>
      </c>
      <c r="E2705" s="162" t="s">
        <v>6415</v>
      </c>
      <c r="F2705" s="161" t="s">
        <v>2026</v>
      </c>
      <c r="G2705" s="161" t="s">
        <v>1311</v>
      </c>
      <c r="H2705" s="161" t="s">
        <v>1561</v>
      </c>
      <c r="I2705" s="15"/>
      <c r="J2705"/>
      <c r="K2705"/>
    </row>
    <row r="2706" spans="1:11" ht="15" customHeight="1" x14ac:dyDescent="0.35">
      <c r="A2706" s="160">
        <v>907112</v>
      </c>
      <c r="B2706" s="161" t="s">
        <v>1312</v>
      </c>
      <c r="C2706" s="160">
        <v>161512</v>
      </c>
      <c r="D2706" s="161" t="s">
        <v>2177</v>
      </c>
      <c r="E2706" s="162" t="s">
        <v>6415</v>
      </c>
      <c r="F2706" s="161" t="s">
        <v>2026</v>
      </c>
      <c r="G2706" s="161" t="s">
        <v>1311</v>
      </c>
      <c r="H2706" s="161" t="s">
        <v>1561</v>
      </c>
      <c r="I2706" s="15"/>
      <c r="J2706"/>
      <c r="K2706"/>
    </row>
    <row r="2707" spans="1:11" ht="15" customHeight="1" x14ac:dyDescent="0.35">
      <c r="A2707" s="160">
        <v>907428</v>
      </c>
      <c r="B2707" s="161" t="s">
        <v>4868</v>
      </c>
      <c r="C2707" s="160">
        <v>161512</v>
      </c>
      <c r="D2707" s="161" t="s">
        <v>2177</v>
      </c>
      <c r="E2707" s="162" t="s">
        <v>6415</v>
      </c>
      <c r="F2707" s="161" t="s">
        <v>2026</v>
      </c>
      <c r="G2707" s="161" t="s">
        <v>1311</v>
      </c>
      <c r="H2707" s="161" t="s">
        <v>1561</v>
      </c>
      <c r="I2707" s="15"/>
      <c r="J2707"/>
      <c r="K2707"/>
    </row>
    <row r="2708" spans="1:11" ht="15" customHeight="1" x14ac:dyDescent="0.35">
      <c r="A2708" s="160">
        <v>907275</v>
      </c>
      <c r="B2708" s="161" t="s">
        <v>4865</v>
      </c>
      <c r="C2708" s="160">
        <v>161512</v>
      </c>
      <c r="D2708" s="161" t="s">
        <v>2177</v>
      </c>
      <c r="E2708" s="162" t="s">
        <v>6415</v>
      </c>
      <c r="F2708" s="161" t="s">
        <v>2026</v>
      </c>
      <c r="G2708" s="161" t="s">
        <v>1311</v>
      </c>
      <c r="H2708" s="161" t="s">
        <v>1561</v>
      </c>
      <c r="I2708" s="15"/>
      <c r="J2708"/>
      <c r="K2708"/>
    </row>
    <row r="2709" spans="1:11" ht="15" customHeight="1" x14ac:dyDescent="0.35">
      <c r="A2709" s="160">
        <v>907139</v>
      </c>
      <c r="B2709" s="161" t="s">
        <v>4863</v>
      </c>
      <c r="C2709" s="160">
        <v>161512</v>
      </c>
      <c r="D2709" s="161" t="s">
        <v>2177</v>
      </c>
      <c r="E2709" s="162" t="s">
        <v>6415</v>
      </c>
      <c r="F2709" s="161" t="s">
        <v>2026</v>
      </c>
      <c r="G2709" s="161" t="s">
        <v>1311</v>
      </c>
      <c r="H2709" s="161" t="s">
        <v>1561</v>
      </c>
      <c r="I2709" s="15"/>
      <c r="J2709"/>
      <c r="K2709"/>
    </row>
    <row r="2710" spans="1:11" ht="15" customHeight="1" x14ac:dyDescent="0.35">
      <c r="A2710" s="160">
        <v>907334</v>
      </c>
      <c r="B2710" s="161" t="s">
        <v>1313</v>
      </c>
      <c r="C2710" s="160">
        <v>161512</v>
      </c>
      <c r="D2710" s="161" t="s">
        <v>2177</v>
      </c>
      <c r="E2710" s="162" t="s">
        <v>6415</v>
      </c>
      <c r="F2710" s="161" t="s">
        <v>2026</v>
      </c>
      <c r="G2710" s="161" t="s">
        <v>1311</v>
      </c>
      <c r="H2710" s="161" t="s">
        <v>1561</v>
      </c>
      <c r="I2710" s="15"/>
      <c r="J2710"/>
      <c r="K2710"/>
    </row>
    <row r="2711" spans="1:11" ht="15" customHeight="1" x14ac:dyDescent="0.35">
      <c r="A2711" s="160">
        <v>911456</v>
      </c>
      <c r="B2711" s="161" t="s">
        <v>4876</v>
      </c>
      <c r="C2711" s="160">
        <v>161548</v>
      </c>
      <c r="D2711" s="161" t="s">
        <v>2184</v>
      </c>
      <c r="E2711" s="162" t="s">
        <v>6415</v>
      </c>
      <c r="F2711" s="161" t="s">
        <v>2026</v>
      </c>
      <c r="G2711" s="161" t="s">
        <v>1311</v>
      </c>
      <c r="H2711" s="161" t="s">
        <v>1561</v>
      </c>
      <c r="I2711" s="15"/>
      <c r="J2711"/>
      <c r="K2711"/>
    </row>
    <row r="2712" spans="1:11" ht="15" customHeight="1" x14ac:dyDescent="0.35">
      <c r="A2712" s="160">
        <v>911616</v>
      </c>
      <c r="B2712" s="161" t="s">
        <v>4877</v>
      </c>
      <c r="C2712" s="160">
        <v>161548</v>
      </c>
      <c r="D2712" s="161" t="s">
        <v>2184</v>
      </c>
      <c r="E2712" s="162" t="s">
        <v>6415</v>
      </c>
      <c r="F2712" s="161" t="s">
        <v>2026</v>
      </c>
      <c r="G2712" s="161" t="s">
        <v>1311</v>
      </c>
      <c r="H2712" s="161" t="s">
        <v>1561</v>
      </c>
      <c r="I2712" s="15"/>
      <c r="J2712"/>
      <c r="K2712"/>
    </row>
    <row r="2713" spans="1:11" ht="15" customHeight="1" x14ac:dyDescent="0.35">
      <c r="A2713" s="160">
        <v>911100</v>
      </c>
      <c r="B2713" s="161" t="s">
        <v>4873</v>
      </c>
      <c r="C2713" s="160">
        <v>161548</v>
      </c>
      <c r="D2713" s="161" t="s">
        <v>2184</v>
      </c>
      <c r="E2713" s="162" t="s">
        <v>6415</v>
      </c>
      <c r="F2713" s="161" t="s">
        <v>2026</v>
      </c>
      <c r="G2713" s="161" t="s">
        <v>1311</v>
      </c>
      <c r="H2713" s="161" t="s">
        <v>1561</v>
      </c>
      <c r="I2713" s="15"/>
      <c r="J2713"/>
      <c r="K2713"/>
    </row>
    <row r="2714" spans="1:11" ht="15" customHeight="1" x14ac:dyDescent="0.35">
      <c r="A2714" s="160">
        <v>911296</v>
      </c>
      <c r="B2714" s="161" t="s">
        <v>4874</v>
      </c>
      <c r="C2714" s="160">
        <v>161548</v>
      </c>
      <c r="D2714" s="161" t="s">
        <v>2184</v>
      </c>
      <c r="E2714" s="162" t="s">
        <v>6415</v>
      </c>
      <c r="F2714" s="161" t="s">
        <v>2026</v>
      </c>
      <c r="G2714" s="161" t="s">
        <v>1311</v>
      </c>
      <c r="H2714" s="161" t="s">
        <v>1561</v>
      </c>
      <c r="I2714" s="15"/>
      <c r="J2714"/>
      <c r="K2714"/>
    </row>
    <row r="2715" spans="1:11" ht="15" customHeight="1" x14ac:dyDescent="0.35">
      <c r="A2715" s="160">
        <v>911431</v>
      </c>
      <c r="B2715" s="161" t="s">
        <v>4875</v>
      </c>
      <c r="C2715" s="160">
        <v>161548</v>
      </c>
      <c r="D2715" s="161" t="s">
        <v>2184</v>
      </c>
      <c r="E2715" s="162" t="s">
        <v>6415</v>
      </c>
      <c r="F2715" s="161" t="s">
        <v>2026</v>
      </c>
      <c r="G2715" s="161" t="s">
        <v>1311</v>
      </c>
      <c r="H2715" s="161" t="s">
        <v>1561</v>
      </c>
      <c r="I2715" s="15"/>
      <c r="J2715"/>
      <c r="K2715"/>
    </row>
    <row r="2716" spans="1:11" ht="15" customHeight="1" x14ac:dyDescent="0.35">
      <c r="A2716" s="160">
        <v>911287</v>
      </c>
      <c r="B2716" s="161" t="s">
        <v>2185</v>
      </c>
      <c r="C2716" s="160">
        <v>161548</v>
      </c>
      <c r="D2716" s="161" t="s">
        <v>2184</v>
      </c>
      <c r="E2716" s="162" t="s">
        <v>6415</v>
      </c>
      <c r="F2716" s="161" t="s">
        <v>2026</v>
      </c>
      <c r="G2716" s="161" t="s">
        <v>1311</v>
      </c>
      <c r="H2716" s="161" t="s">
        <v>1561</v>
      </c>
      <c r="I2716" s="15"/>
      <c r="J2716"/>
      <c r="K2716"/>
    </row>
    <row r="2717" spans="1:11" ht="15" customHeight="1" x14ac:dyDescent="0.35">
      <c r="A2717" s="160">
        <v>911759</v>
      </c>
      <c r="B2717" s="161" t="s">
        <v>4878</v>
      </c>
      <c r="C2717" s="160">
        <v>161548</v>
      </c>
      <c r="D2717" s="161" t="s">
        <v>2184</v>
      </c>
      <c r="E2717" s="162" t="s">
        <v>6415</v>
      </c>
      <c r="F2717" s="161" t="s">
        <v>2026</v>
      </c>
      <c r="G2717" s="161" t="s">
        <v>1311</v>
      </c>
      <c r="H2717" s="161" t="s">
        <v>1561</v>
      </c>
      <c r="I2717" s="15"/>
      <c r="J2717"/>
      <c r="K2717"/>
    </row>
    <row r="2718" spans="1:11" ht="15" customHeight="1" x14ac:dyDescent="0.35">
      <c r="A2718" s="160">
        <v>911829</v>
      </c>
      <c r="B2718" s="161" t="s">
        <v>1328</v>
      </c>
      <c r="C2718" s="160">
        <v>161548</v>
      </c>
      <c r="D2718" s="161" t="s">
        <v>2184</v>
      </c>
      <c r="E2718" s="162" t="s">
        <v>6415</v>
      </c>
      <c r="F2718" s="161" t="s">
        <v>2026</v>
      </c>
      <c r="G2718" s="161" t="s">
        <v>1311</v>
      </c>
      <c r="H2718" s="161" t="s">
        <v>1561</v>
      </c>
      <c r="I2718" s="15"/>
      <c r="J2718"/>
      <c r="K2718"/>
    </row>
    <row r="2719" spans="1:11" ht="15" customHeight="1" x14ac:dyDescent="0.35">
      <c r="A2719" s="160">
        <v>913257</v>
      </c>
      <c r="B2719" s="161" t="s">
        <v>4879</v>
      </c>
      <c r="C2719" s="160">
        <v>161561</v>
      </c>
      <c r="D2719" s="161" t="s">
        <v>2194</v>
      </c>
      <c r="E2719" s="162" t="s">
        <v>6415</v>
      </c>
      <c r="F2719" s="161" t="s">
        <v>2026</v>
      </c>
      <c r="G2719" s="161" t="s">
        <v>1311</v>
      </c>
      <c r="H2719" s="161" t="s">
        <v>1561</v>
      </c>
      <c r="I2719" s="15"/>
      <c r="J2719"/>
      <c r="K2719"/>
    </row>
    <row r="2720" spans="1:11" ht="15" customHeight="1" x14ac:dyDescent="0.35">
      <c r="A2720" s="160">
        <v>913884</v>
      </c>
      <c r="B2720" s="161" t="s">
        <v>4881</v>
      </c>
      <c r="C2720" s="160">
        <v>161561</v>
      </c>
      <c r="D2720" s="161" t="s">
        <v>2194</v>
      </c>
      <c r="E2720" s="162" t="s">
        <v>6415</v>
      </c>
      <c r="F2720" s="161" t="s">
        <v>2026</v>
      </c>
      <c r="G2720" s="161" t="s">
        <v>1311</v>
      </c>
      <c r="H2720" s="161" t="s">
        <v>1561</v>
      </c>
      <c r="I2720" s="15"/>
      <c r="J2720"/>
      <c r="K2720"/>
    </row>
    <row r="2721" spans="1:11" ht="15" customHeight="1" x14ac:dyDescent="0.35">
      <c r="A2721" s="160">
        <v>913628</v>
      </c>
      <c r="B2721" s="161" t="s">
        <v>4880</v>
      </c>
      <c r="C2721" s="160">
        <v>161561</v>
      </c>
      <c r="D2721" s="161" t="s">
        <v>2194</v>
      </c>
      <c r="E2721" s="162" t="s">
        <v>6415</v>
      </c>
      <c r="F2721" s="161" t="s">
        <v>2026</v>
      </c>
      <c r="G2721" s="161" t="s">
        <v>1311</v>
      </c>
      <c r="H2721" s="161" t="s">
        <v>1561</v>
      </c>
      <c r="I2721" s="15"/>
      <c r="J2721"/>
      <c r="K2721"/>
    </row>
    <row r="2722" spans="1:11" ht="15" customHeight="1" x14ac:dyDescent="0.35">
      <c r="A2722" s="160">
        <v>913322</v>
      </c>
      <c r="B2722" s="161" t="s">
        <v>1332</v>
      </c>
      <c r="C2722" s="160">
        <v>161561</v>
      </c>
      <c r="D2722" s="161" t="s">
        <v>2194</v>
      </c>
      <c r="E2722" s="162" t="s">
        <v>6415</v>
      </c>
      <c r="F2722" s="161" t="s">
        <v>2026</v>
      </c>
      <c r="G2722" s="161" t="s">
        <v>1311</v>
      </c>
      <c r="H2722" s="161" t="s">
        <v>1561</v>
      </c>
      <c r="I2722" s="15"/>
      <c r="J2722"/>
      <c r="K2722"/>
    </row>
    <row r="2723" spans="1:11" ht="15" customHeight="1" x14ac:dyDescent="0.35">
      <c r="A2723" s="160">
        <v>913463</v>
      </c>
      <c r="B2723" s="161" t="s">
        <v>1333</v>
      </c>
      <c r="C2723" s="160">
        <v>161561</v>
      </c>
      <c r="D2723" s="161" t="s">
        <v>2194</v>
      </c>
      <c r="E2723" s="162" t="s">
        <v>6415</v>
      </c>
      <c r="F2723" s="161" t="s">
        <v>2026</v>
      </c>
      <c r="G2723" s="161" t="s">
        <v>1311</v>
      </c>
      <c r="H2723" s="161" t="s">
        <v>1561</v>
      </c>
      <c r="I2723" s="15"/>
      <c r="J2723"/>
      <c r="K2723"/>
    </row>
    <row r="2724" spans="1:11" ht="15" customHeight="1" x14ac:dyDescent="0.35">
      <c r="A2724" s="160">
        <v>913034</v>
      </c>
      <c r="B2724" s="161" t="s">
        <v>1334</v>
      </c>
      <c r="C2724" s="160">
        <v>161561</v>
      </c>
      <c r="D2724" s="161" t="s">
        <v>2194</v>
      </c>
      <c r="E2724" s="162" t="s">
        <v>6415</v>
      </c>
      <c r="F2724" s="161" t="s">
        <v>2026</v>
      </c>
      <c r="G2724" s="161" t="s">
        <v>1311</v>
      </c>
      <c r="H2724" s="161" t="s">
        <v>1561</v>
      </c>
      <c r="I2724" s="15"/>
      <c r="J2724"/>
      <c r="K2724"/>
    </row>
    <row r="2725" spans="1:11" ht="15" customHeight="1" x14ac:dyDescent="0.35">
      <c r="A2725" s="160">
        <v>910557</v>
      </c>
      <c r="B2725" s="161" t="s">
        <v>4882</v>
      </c>
      <c r="C2725" s="160">
        <v>161585</v>
      </c>
      <c r="D2725" s="161" t="s">
        <v>2182</v>
      </c>
      <c r="E2725" s="162" t="s">
        <v>6415</v>
      </c>
      <c r="F2725" s="161" t="s">
        <v>2026</v>
      </c>
      <c r="G2725" s="161" t="s">
        <v>1311</v>
      </c>
      <c r="H2725" s="161" t="s">
        <v>1561</v>
      </c>
      <c r="I2725" s="15"/>
      <c r="J2725"/>
      <c r="K2725"/>
    </row>
    <row r="2726" spans="1:11" ht="15" customHeight="1" x14ac:dyDescent="0.35">
      <c r="A2726" s="160">
        <v>910700</v>
      </c>
      <c r="B2726" s="161" t="s">
        <v>4883</v>
      </c>
      <c r="C2726" s="160">
        <v>161585</v>
      </c>
      <c r="D2726" s="161" t="s">
        <v>2182</v>
      </c>
      <c r="E2726" s="162" t="s">
        <v>6415</v>
      </c>
      <c r="F2726" s="161" t="s">
        <v>2026</v>
      </c>
      <c r="G2726" s="161" t="s">
        <v>1311</v>
      </c>
      <c r="H2726" s="161" t="s">
        <v>1561</v>
      </c>
      <c r="I2726" s="15"/>
      <c r="J2726"/>
      <c r="K2726"/>
    </row>
    <row r="2727" spans="1:11" ht="15" customHeight="1" x14ac:dyDescent="0.35">
      <c r="A2727" s="160">
        <v>910814</v>
      </c>
      <c r="B2727" s="161" t="s">
        <v>2183</v>
      </c>
      <c r="C2727" s="160">
        <v>161585</v>
      </c>
      <c r="D2727" s="161" t="s">
        <v>2182</v>
      </c>
      <c r="E2727" s="162" t="s">
        <v>6415</v>
      </c>
      <c r="F2727" s="161" t="s">
        <v>2026</v>
      </c>
      <c r="G2727" s="161" t="s">
        <v>1311</v>
      </c>
      <c r="H2727" s="161" t="s">
        <v>1561</v>
      </c>
      <c r="I2727" s="15"/>
      <c r="J2727"/>
      <c r="K2727"/>
    </row>
    <row r="2728" spans="1:11" ht="15" customHeight="1" x14ac:dyDescent="0.35">
      <c r="A2728" s="160">
        <v>910279</v>
      </c>
      <c r="B2728" s="161" t="s">
        <v>1327</v>
      </c>
      <c r="C2728" s="160">
        <v>161585</v>
      </c>
      <c r="D2728" s="161" t="s">
        <v>2182</v>
      </c>
      <c r="E2728" s="162" t="s">
        <v>6415</v>
      </c>
      <c r="F2728" s="161" t="s">
        <v>2026</v>
      </c>
      <c r="G2728" s="161" t="s">
        <v>1311</v>
      </c>
      <c r="H2728" s="161" t="s">
        <v>1561</v>
      </c>
      <c r="I2728" s="15"/>
      <c r="J2728"/>
      <c r="K2728"/>
    </row>
    <row r="2729" spans="1:11" ht="15" customHeight="1" x14ac:dyDescent="0.35">
      <c r="A2729" s="160">
        <v>906388</v>
      </c>
      <c r="B2729" s="161" t="s">
        <v>4885</v>
      </c>
      <c r="C2729" s="160">
        <v>161597</v>
      </c>
      <c r="D2729" s="161" t="s">
        <v>2172</v>
      </c>
      <c r="E2729" s="162" t="s">
        <v>6415</v>
      </c>
      <c r="F2729" s="161" t="s">
        <v>2026</v>
      </c>
      <c r="G2729" s="161" t="s">
        <v>1311</v>
      </c>
      <c r="H2729" s="161" t="s">
        <v>1561</v>
      </c>
      <c r="I2729" s="15"/>
      <c r="J2729"/>
      <c r="K2729"/>
    </row>
    <row r="2730" spans="1:11" ht="15" customHeight="1" x14ac:dyDescent="0.35">
      <c r="A2730" s="160">
        <v>906001</v>
      </c>
      <c r="B2730" s="161" t="s">
        <v>1322</v>
      </c>
      <c r="C2730" s="160">
        <v>161597</v>
      </c>
      <c r="D2730" s="161" t="s">
        <v>2172</v>
      </c>
      <c r="E2730" s="162" t="s">
        <v>6415</v>
      </c>
      <c r="F2730" s="161" t="s">
        <v>2026</v>
      </c>
      <c r="G2730" s="161" t="s">
        <v>1311</v>
      </c>
      <c r="H2730" s="161" t="s">
        <v>1561</v>
      </c>
      <c r="I2730" s="15"/>
      <c r="J2730"/>
      <c r="K2730"/>
    </row>
    <row r="2731" spans="1:11" ht="15" customHeight="1" x14ac:dyDescent="0.35">
      <c r="A2731" s="160">
        <v>906275</v>
      </c>
      <c r="B2731" s="161" t="s">
        <v>4884</v>
      </c>
      <c r="C2731" s="160">
        <v>161597</v>
      </c>
      <c r="D2731" s="161" t="s">
        <v>2172</v>
      </c>
      <c r="E2731" s="162" t="s">
        <v>6415</v>
      </c>
      <c r="F2731" s="161" t="s">
        <v>2026</v>
      </c>
      <c r="G2731" s="161" t="s">
        <v>1311</v>
      </c>
      <c r="H2731" s="161" t="s">
        <v>1561</v>
      </c>
      <c r="I2731" s="15"/>
      <c r="J2731"/>
      <c r="K2731"/>
    </row>
    <row r="2732" spans="1:11" ht="15" customHeight="1" x14ac:dyDescent="0.35">
      <c r="A2732" s="160">
        <v>906670</v>
      </c>
      <c r="B2732" s="161" t="s">
        <v>4887</v>
      </c>
      <c r="C2732" s="160">
        <v>161597</v>
      </c>
      <c r="D2732" s="161" t="s">
        <v>2172</v>
      </c>
      <c r="E2732" s="162" t="s">
        <v>6415</v>
      </c>
      <c r="F2732" s="161" t="s">
        <v>2026</v>
      </c>
      <c r="G2732" s="161" t="s">
        <v>1311</v>
      </c>
      <c r="H2732" s="161" t="s">
        <v>1561</v>
      </c>
      <c r="I2732" s="15"/>
      <c r="J2732"/>
      <c r="K2732"/>
    </row>
    <row r="2733" spans="1:11" ht="15" customHeight="1" x14ac:dyDescent="0.35">
      <c r="A2733" s="160">
        <v>906405</v>
      </c>
      <c r="B2733" s="161" t="s">
        <v>4886</v>
      </c>
      <c r="C2733" s="160">
        <v>161597</v>
      </c>
      <c r="D2733" s="161" t="s">
        <v>2172</v>
      </c>
      <c r="E2733" s="162" t="s">
        <v>6415</v>
      </c>
      <c r="F2733" s="161" t="s">
        <v>2026</v>
      </c>
      <c r="G2733" s="161" t="s">
        <v>1311</v>
      </c>
      <c r="H2733" s="161" t="s">
        <v>1561</v>
      </c>
      <c r="I2733" s="15"/>
      <c r="J2733"/>
      <c r="K2733"/>
    </row>
    <row r="2734" spans="1:11" ht="15" customHeight="1" x14ac:dyDescent="0.35">
      <c r="A2734" s="160">
        <v>906801</v>
      </c>
      <c r="B2734" s="161" t="s">
        <v>4889</v>
      </c>
      <c r="C2734" s="160">
        <v>161597</v>
      </c>
      <c r="D2734" s="161" t="s">
        <v>2172</v>
      </c>
      <c r="E2734" s="162" t="s">
        <v>6415</v>
      </c>
      <c r="F2734" s="161" t="s">
        <v>2026</v>
      </c>
      <c r="G2734" s="161" t="s">
        <v>1311</v>
      </c>
      <c r="H2734" s="161" t="s">
        <v>1561</v>
      </c>
      <c r="I2734" s="15"/>
      <c r="J2734"/>
      <c r="K2734"/>
    </row>
    <row r="2735" spans="1:11" ht="15" customHeight="1" x14ac:dyDescent="0.35">
      <c r="A2735" s="160">
        <v>906734</v>
      </c>
      <c r="B2735" s="161" t="s">
        <v>4888</v>
      </c>
      <c r="C2735" s="160">
        <v>161597</v>
      </c>
      <c r="D2735" s="161" t="s">
        <v>2172</v>
      </c>
      <c r="E2735" s="162" t="s">
        <v>6415</v>
      </c>
      <c r="F2735" s="161" t="s">
        <v>2026</v>
      </c>
      <c r="G2735" s="161" t="s">
        <v>1311</v>
      </c>
      <c r="H2735" s="161" t="s">
        <v>1561</v>
      </c>
      <c r="I2735" s="15"/>
      <c r="J2735"/>
      <c r="K2735"/>
    </row>
    <row r="2736" spans="1:11" ht="15" customHeight="1" x14ac:dyDescent="0.35">
      <c r="A2736" s="160">
        <v>906646</v>
      </c>
      <c r="B2736" s="161" t="s">
        <v>1323</v>
      </c>
      <c r="C2736" s="160">
        <v>161597</v>
      </c>
      <c r="D2736" s="161" t="s">
        <v>2172</v>
      </c>
      <c r="E2736" s="162" t="s">
        <v>6415</v>
      </c>
      <c r="F2736" s="161" t="s">
        <v>2026</v>
      </c>
      <c r="G2736" s="161" t="s">
        <v>1311</v>
      </c>
      <c r="H2736" s="161" t="s">
        <v>1561</v>
      </c>
      <c r="I2736" s="15"/>
      <c r="J2736"/>
      <c r="K2736"/>
    </row>
    <row r="2737" spans="1:11" ht="15" customHeight="1" x14ac:dyDescent="0.35">
      <c r="A2737" s="160">
        <v>906690</v>
      </c>
      <c r="B2737" s="161" t="s">
        <v>1324</v>
      </c>
      <c r="C2737" s="160">
        <v>161597</v>
      </c>
      <c r="D2737" s="161" t="s">
        <v>2172</v>
      </c>
      <c r="E2737" s="162" t="s">
        <v>6415</v>
      </c>
      <c r="F2737" s="161" t="s">
        <v>2026</v>
      </c>
      <c r="G2737" s="161" t="s">
        <v>1311</v>
      </c>
      <c r="H2737" s="161" t="s">
        <v>1561</v>
      </c>
      <c r="I2737" s="15"/>
      <c r="J2737"/>
      <c r="K2737"/>
    </row>
    <row r="2738" spans="1:11" ht="15" customHeight="1" x14ac:dyDescent="0.35">
      <c r="A2738" s="160">
        <v>1002504</v>
      </c>
      <c r="B2738" s="161" t="s">
        <v>4891</v>
      </c>
      <c r="C2738" s="160">
        <v>161603</v>
      </c>
      <c r="D2738" s="161" t="s">
        <v>2196</v>
      </c>
      <c r="E2738" s="162" t="s">
        <v>6415</v>
      </c>
      <c r="F2738" s="161" t="s">
        <v>2026</v>
      </c>
      <c r="G2738" s="161" t="s">
        <v>1338</v>
      </c>
      <c r="H2738" s="161" t="s">
        <v>1561</v>
      </c>
      <c r="I2738" s="15"/>
      <c r="J2738"/>
      <c r="K2738"/>
    </row>
    <row r="2739" spans="1:11" ht="15" customHeight="1" x14ac:dyDescent="0.35">
      <c r="A2739" s="160">
        <v>1002001</v>
      </c>
      <c r="B2739" s="161" t="s">
        <v>4890</v>
      </c>
      <c r="C2739" s="160">
        <v>161603</v>
      </c>
      <c r="D2739" s="161" t="s">
        <v>2196</v>
      </c>
      <c r="E2739" s="162" t="s">
        <v>6415</v>
      </c>
      <c r="F2739" s="161" t="s">
        <v>2026</v>
      </c>
      <c r="G2739" s="161" t="s">
        <v>1338</v>
      </c>
      <c r="H2739" s="161" t="s">
        <v>1561</v>
      </c>
      <c r="I2739" s="15"/>
      <c r="J2739"/>
      <c r="K2739"/>
    </row>
    <row r="2740" spans="1:11" ht="15" customHeight="1" x14ac:dyDescent="0.35">
      <c r="A2740" s="160">
        <v>1002365</v>
      </c>
      <c r="B2740" s="161" t="s">
        <v>1342</v>
      </c>
      <c r="C2740" s="160">
        <v>161603</v>
      </c>
      <c r="D2740" s="161" t="s">
        <v>2196</v>
      </c>
      <c r="E2740" s="162" t="s">
        <v>6415</v>
      </c>
      <c r="F2740" s="161" t="s">
        <v>2026</v>
      </c>
      <c r="G2740" s="161" t="s">
        <v>1338</v>
      </c>
      <c r="H2740" s="161" t="s">
        <v>1561</v>
      </c>
      <c r="I2740" s="15"/>
      <c r="J2740"/>
      <c r="K2740"/>
    </row>
    <row r="2741" spans="1:11" ht="15" customHeight="1" x14ac:dyDescent="0.35">
      <c r="A2741" s="160">
        <v>1015983</v>
      </c>
      <c r="B2741" s="161" t="s">
        <v>4903</v>
      </c>
      <c r="C2741" s="160">
        <v>161615</v>
      </c>
      <c r="D2741" s="161" t="s">
        <v>2232</v>
      </c>
      <c r="E2741" s="162" t="s">
        <v>6415</v>
      </c>
      <c r="F2741" s="161" t="s">
        <v>2026</v>
      </c>
      <c r="G2741" s="161" t="s">
        <v>1338</v>
      </c>
      <c r="H2741" s="161" t="s">
        <v>1561</v>
      </c>
      <c r="I2741" s="15"/>
      <c r="J2741"/>
      <c r="K2741"/>
    </row>
    <row r="2742" spans="1:11" ht="15" customHeight="1" x14ac:dyDescent="0.35">
      <c r="A2742" s="160">
        <v>1015001</v>
      </c>
      <c r="B2742" s="161" t="s">
        <v>4892</v>
      </c>
      <c r="C2742" s="160">
        <v>161615</v>
      </c>
      <c r="D2742" s="161" t="s">
        <v>2232</v>
      </c>
      <c r="E2742" s="162" t="s">
        <v>6415</v>
      </c>
      <c r="F2742" s="161" t="s">
        <v>2026</v>
      </c>
      <c r="G2742" s="161" t="s">
        <v>1338</v>
      </c>
      <c r="H2742" s="161" t="s">
        <v>1561</v>
      </c>
      <c r="I2742" s="15"/>
      <c r="J2742"/>
      <c r="K2742"/>
    </row>
    <row r="2743" spans="1:11" ht="15" customHeight="1" x14ac:dyDescent="0.35">
      <c r="A2743" s="160">
        <v>1015101</v>
      </c>
      <c r="B2743" s="161" t="s">
        <v>4898</v>
      </c>
      <c r="C2743" s="160">
        <v>161615</v>
      </c>
      <c r="D2743" s="161" t="s">
        <v>2232</v>
      </c>
      <c r="E2743" s="162" t="s">
        <v>6415</v>
      </c>
      <c r="F2743" s="161" t="s">
        <v>2026</v>
      </c>
      <c r="G2743" s="161" t="s">
        <v>1338</v>
      </c>
      <c r="H2743" s="161" t="s">
        <v>1561</v>
      </c>
      <c r="I2743" s="15"/>
      <c r="J2743"/>
      <c r="K2743"/>
    </row>
    <row r="2744" spans="1:11" ht="15" customHeight="1" x14ac:dyDescent="0.35">
      <c r="A2744" s="160">
        <v>1015052</v>
      </c>
      <c r="B2744" s="161" t="s">
        <v>4894</v>
      </c>
      <c r="C2744" s="160">
        <v>161615</v>
      </c>
      <c r="D2744" s="161" t="s">
        <v>2232</v>
      </c>
      <c r="E2744" s="162" t="s">
        <v>6415</v>
      </c>
      <c r="F2744" s="161" t="s">
        <v>2026</v>
      </c>
      <c r="G2744" s="161" t="s">
        <v>1338</v>
      </c>
      <c r="H2744" s="161" t="s">
        <v>1561</v>
      </c>
      <c r="I2744" s="15"/>
      <c r="J2744"/>
      <c r="K2744"/>
    </row>
    <row r="2745" spans="1:11" ht="15" customHeight="1" x14ac:dyDescent="0.35">
      <c r="A2745" s="160">
        <v>1015069</v>
      </c>
      <c r="B2745" s="161" t="s">
        <v>4895</v>
      </c>
      <c r="C2745" s="160">
        <v>161615</v>
      </c>
      <c r="D2745" s="161" t="s">
        <v>2232</v>
      </c>
      <c r="E2745" s="162" t="s">
        <v>6415</v>
      </c>
      <c r="F2745" s="161" t="s">
        <v>2026</v>
      </c>
      <c r="G2745" s="161" t="s">
        <v>1338</v>
      </c>
      <c r="H2745" s="161" t="s">
        <v>1561</v>
      </c>
      <c r="I2745" s="15"/>
      <c r="J2745"/>
      <c r="K2745"/>
    </row>
    <row r="2746" spans="1:11" ht="15" customHeight="1" x14ac:dyDescent="0.35">
      <c r="A2746" s="160">
        <v>1015372</v>
      </c>
      <c r="B2746" s="161" t="s">
        <v>4900</v>
      </c>
      <c r="C2746" s="160">
        <v>161615</v>
      </c>
      <c r="D2746" s="161" t="s">
        <v>2232</v>
      </c>
      <c r="E2746" s="162" t="s">
        <v>6415</v>
      </c>
      <c r="F2746" s="161" t="s">
        <v>2026</v>
      </c>
      <c r="G2746" s="161" t="s">
        <v>1338</v>
      </c>
      <c r="H2746" s="161" t="s">
        <v>1561</v>
      </c>
      <c r="I2746" s="15"/>
      <c r="J2746"/>
      <c r="K2746"/>
    </row>
    <row r="2747" spans="1:11" ht="15" customHeight="1" x14ac:dyDescent="0.35">
      <c r="A2747" s="160">
        <v>1015981</v>
      </c>
      <c r="B2747" s="161" t="s">
        <v>4902</v>
      </c>
      <c r="C2747" s="160">
        <v>161615</v>
      </c>
      <c r="D2747" s="161" t="s">
        <v>2232</v>
      </c>
      <c r="E2747" s="162" t="s">
        <v>6415</v>
      </c>
      <c r="F2747" s="161" t="s">
        <v>2026</v>
      </c>
      <c r="G2747" s="161" t="s">
        <v>1338</v>
      </c>
      <c r="H2747" s="161" t="s">
        <v>1561</v>
      </c>
      <c r="I2747" s="15"/>
      <c r="J2747"/>
      <c r="K2747"/>
    </row>
    <row r="2748" spans="1:11" ht="15" customHeight="1" x14ac:dyDescent="0.35">
      <c r="A2748" s="160">
        <v>1015300</v>
      </c>
      <c r="B2748" s="161" t="s">
        <v>4899</v>
      </c>
      <c r="C2748" s="160">
        <v>161615</v>
      </c>
      <c r="D2748" s="161" t="s">
        <v>2232</v>
      </c>
      <c r="E2748" s="162" t="s">
        <v>6415</v>
      </c>
      <c r="F2748" s="161" t="s">
        <v>2026</v>
      </c>
      <c r="G2748" s="161" t="s">
        <v>1338</v>
      </c>
      <c r="H2748" s="161" t="s">
        <v>1561</v>
      </c>
      <c r="I2748" s="15"/>
      <c r="J2748"/>
      <c r="K2748"/>
    </row>
    <row r="2749" spans="1:11" ht="15" customHeight="1" x14ac:dyDescent="0.35">
      <c r="A2749" s="160">
        <v>1015087</v>
      </c>
      <c r="B2749" s="161" t="s">
        <v>4896</v>
      </c>
      <c r="C2749" s="160">
        <v>161615</v>
      </c>
      <c r="D2749" s="161" t="s">
        <v>2232</v>
      </c>
      <c r="E2749" s="162" t="s">
        <v>6415</v>
      </c>
      <c r="F2749" s="161" t="s">
        <v>2026</v>
      </c>
      <c r="G2749" s="161" t="s">
        <v>1338</v>
      </c>
      <c r="H2749" s="161" t="s">
        <v>1561</v>
      </c>
      <c r="I2749" s="15"/>
      <c r="J2749"/>
      <c r="K2749"/>
    </row>
    <row r="2750" spans="1:11" ht="15" customHeight="1" x14ac:dyDescent="0.35">
      <c r="A2750" s="160">
        <v>1015087</v>
      </c>
      <c r="B2750" s="161" t="s">
        <v>4896</v>
      </c>
      <c r="C2750" s="160">
        <v>161615</v>
      </c>
      <c r="D2750" s="161" t="s">
        <v>2232</v>
      </c>
      <c r="E2750" s="162" t="s">
        <v>6415</v>
      </c>
      <c r="F2750" s="161" t="s">
        <v>2026</v>
      </c>
      <c r="G2750" s="161" t="s">
        <v>1338</v>
      </c>
      <c r="H2750" s="161" t="s">
        <v>1561</v>
      </c>
      <c r="I2750" s="15"/>
      <c r="J2750"/>
      <c r="K2750"/>
    </row>
    <row r="2751" spans="1:11" ht="15" customHeight="1" x14ac:dyDescent="0.35">
      <c r="A2751" s="160">
        <v>1015003</v>
      </c>
      <c r="B2751" s="161" t="s">
        <v>4893</v>
      </c>
      <c r="C2751" s="160">
        <v>161615</v>
      </c>
      <c r="D2751" s="161" t="s">
        <v>2232</v>
      </c>
      <c r="E2751" s="162" t="s">
        <v>6415</v>
      </c>
      <c r="F2751" s="161" t="s">
        <v>2026</v>
      </c>
      <c r="G2751" s="161" t="s">
        <v>1338</v>
      </c>
      <c r="H2751" s="161" t="s">
        <v>1561</v>
      </c>
      <c r="I2751" s="15"/>
      <c r="J2751"/>
      <c r="K2751"/>
    </row>
    <row r="2752" spans="1:11" ht="15" customHeight="1" x14ac:dyDescent="0.35">
      <c r="A2752" s="160">
        <v>1015596</v>
      </c>
      <c r="B2752" s="161" t="s">
        <v>4901</v>
      </c>
      <c r="C2752" s="160">
        <v>161615</v>
      </c>
      <c r="D2752" s="161" t="s">
        <v>2232</v>
      </c>
      <c r="E2752" s="162" t="s">
        <v>6415</v>
      </c>
      <c r="F2752" s="161" t="s">
        <v>2026</v>
      </c>
      <c r="G2752" s="161" t="s">
        <v>1338</v>
      </c>
      <c r="H2752" s="161" t="s">
        <v>1561</v>
      </c>
      <c r="I2752" s="15"/>
      <c r="J2752"/>
      <c r="K2752"/>
    </row>
    <row r="2753" spans="1:11" ht="15" customHeight="1" x14ac:dyDescent="0.35">
      <c r="A2753" s="160">
        <v>1015091</v>
      </c>
      <c r="B2753" s="161" t="s">
        <v>4897</v>
      </c>
      <c r="C2753" s="160">
        <v>161615</v>
      </c>
      <c r="D2753" s="161" t="s">
        <v>2232</v>
      </c>
      <c r="E2753" s="162" t="s">
        <v>6415</v>
      </c>
      <c r="F2753" s="161" t="s">
        <v>2026</v>
      </c>
      <c r="G2753" s="161" t="s">
        <v>1338</v>
      </c>
      <c r="H2753" s="161" t="s">
        <v>1561</v>
      </c>
      <c r="I2753" s="15"/>
      <c r="J2753"/>
      <c r="K2753"/>
    </row>
    <row r="2754" spans="1:11" ht="15" customHeight="1" x14ac:dyDescent="0.35">
      <c r="A2754" s="160">
        <v>1015017</v>
      </c>
      <c r="B2754" s="161" t="s">
        <v>1349</v>
      </c>
      <c r="C2754" s="160">
        <v>161615</v>
      </c>
      <c r="D2754" s="161" t="s">
        <v>2232</v>
      </c>
      <c r="E2754" s="162" t="s">
        <v>6415</v>
      </c>
      <c r="F2754" s="161" t="s">
        <v>2026</v>
      </c>
      <c r="G2754" s="161" t="s">
        <v>1338</v>
      </c>
      <c r="H2754" s="161" t="s">
        <v>1561</v>
      </c>
      <c r="I2754" s="15"/>
      <c r="J2754"/>
      <c r="K2754"/>
    </row>
    <row r="2755" spans="1:11" ht="15" customHeight="1" x14ac:dyDescent="0.35">
      <c r="A2755" s="160">
        <v>1015619</v>
      </c>
      <c r="B2755" s="161" t="s">
        <v>1350</v>
      </c>
      <c r="C2755" s="160">
        <v>161615</v>
      </c>
      <c r="D2755" s="161" t="s">
        <v>2232</v>
      </c>
      <c r="E2755" s="162" t="s">
        <v>6415</v>
      </c>
      <c r="F2755" s="161" t="s">
        <v>2026</v>
      </c>
      <c r="G2755" s="161" t="s">
        <v>1338</v>
      </c>
      <c r="H2755" s="161" t="s">
        <v>1561</v>
      </c>
      <c r="I2755" s="15"/>
      <c r="J2755"/>
      <c r="K2755"/>
    </row>
    <row r="2756" spans="1:11" ht="15" customHeight="1" x14ac:dyDescent="0.35">
      <c r="A2756" s="160">
        <v>1009842</v>
      </c>
      <c r="B2756" s="161" t="s">
        <v>4908</v>
      </c>
      <c r="C2756" s="160">
        <v>161627</v>
      </c>
      <c r="D2756" s="161" t="s">
        <v>2216</v>
      </c>
      <c r="E2756" s="162" t="s">
        <v>6415</v>
      </c>
      <c r="F2756" s="161" t="s">
        <v>2026</v>
      </c>
      <c r="G2756" s="161" t="s">
        <v>1338</v>
      </c>
      <c r="H2756" s="161" t="s">
        <v>1561</v>
      </c>
      <c r="I2756" s="15"/>
      <c r="J2756"/>
      <c r="K2756"/>
    </row>
    <row r="2757" spans="1:11" ht="15" customHeight="1" x14ac:dyDescent="0.35">
      <c r="A2757" s="160">
        <v>1009286</v>
      </c>
      <c r="B2757" s="161" t="s">
        <v>4906</v>
      </c>
      <c r="C2757" s="160">
        <v>161627</v>
      </c>
      <c r="D2757" s="161" t="s">
        <v>2216</v>
      </c>
      <c r="E2757" s="162" t="s">
        <v>6415</v>
      </c>
      <c r="F2757" s="161" t="s">
        <v>2026</v>
      </c>
      <c r="G2757" s="161" t="s">
        <v>1338</v>
      </c>
      <c r="H2757" s="161" t="s">
        <v>1561</v>
      </c>
      <c r="I2757" s="15"/>
      <c r="J2757"/>
      <c r="K2757"/>
    </row>
    <row r="2758" spans="1:11" ht="15" customHeight="1" x14ac:dyDescent="0.35">
      <c r="A2758" s="160">
        <v>1009068</v>
      </c>
      <c r="B2758" s="161" t="s">
        <v>4905</v>
      </c>
      <c r="C2758" s="160">
        <v>161627</v>
      </c>
      <c r="D2758" s="161" t="s">
        <v>2216</v>
      </c>
      <c r="E2758" s="162" t="s">
        <v>6415</v>
      </c>
      <c r="F2758" s="161" t="s">
        <v>2026</v>
      </c>
      <c r="G2758" s="161" t="s">
        <v>1338</v>
      </c>
      <c r="H2758" s="161" t="s">
        <v>1561</v>
      </c>
      <c r="I2758" s="15"/>
      <c r="J2758"/>
      <c r="K2758"/>
    </row>
    <row r="2759" spans="1:11" ht="15" customHeight="1" x14ac:dyDescent="0.35">
      <c r="A2759" s="160">
        <v>1009582</v>
      </c>
      <c r="B2759" s="161" t="s">
        <v>4907</v>
      </c>
      <c r="C2759" s="160">
        <v>161627</v>
      </c>
      <c r="D2759" s="161" t="s">
        <v>2216</v>
      </c>
      <c r="E2759" s="162" t="s">
        <v>6415</v>
      </c>
      <c r="F2759" s="161" t="s">
        <v>2026</v>
      </c>
      <c r="G2759" s="161" t="s">
        <v>1338</v>
      </c>
      <c r="H2759" s="161" t="s">
        <v>1561</v>
      </c>
      <c r="I2759" s="15"/>
      <c r="J2759"/>
      <c r="K2759"/>
    </row>
    <row r="2760" spans="1:11" ht="15" customHeight="1" x14ac:dyDescent="0.35">
      <c r="A2760" s="160">
        <v>1009006</v>
      </c>
      <c r="B2760" s="161" t="s">
        <v>4904</v>
      </c>
      <c r="C2760" s="160">
        <v>161627</v>
      </c>
      <c r="D2760" s="161" t="s">
        <v>2216</v>
      </c>
      <c r="E2760" s="162" t="s">
        <v>6415</v>
      </c>
      <c r="F2760" s="161" t="s">
        <v>2026</v>
      </c>
      <c r="G2760" s="161" t="s">
        <v>1338</v>
      </c>
      <c r="H2760" s="161" t="s">
        <v>1561</v>
      </c>
      <c r="I2760" s="15"/>
      <c r="J2760"/>
      <c r="K2760"/>
    </row>
    <row r="2761" spans="1:11" ht="15" customHeight="1" x14ac:dyDescent="0.35">
      <c r="A2761" s="160">
        <v>1009014</v>
      </c>
      <c r="B2761" s="161" t="s">
        <v>1359</v>
      </c>
      <c r="C2761" s="160">
        <v>161627</v>
      </c>
      <c r="D2761" s="161" t="s">
        <v>2216</v>
      </c>
      <c r="E2761" s="162" t="s">
        <v>6415</v>
      </c>
      <c r="F2761" s="161" t="s">
        <v>2026</v>
      </c>
      <c r="G2761" s="161" t="s">
        <v>1338</v>
      </c>
      <c r="H2761" s="161" t="s">
        <v>1561</v>
      </c>
      <c r="I2761" s="15"/>
      <c r="J2761"/>
      <c r="K2761"/>
    </row>
    <row r="2762" spans="1:11" ht="15" customHeight="1" x14ac:dyDescent="0.35">
      <c r="A2762" s="160">
        <v>1009858</v>
      </c>
      <c r="B2762" s="161" t="s">
        <v>1341</v>
      </c>
      <c r="C2762" s="160">
        <v>161639</v>
      </c>
      <c r="D2762" s="161" t="s">
        <v>2213</v>
      </c>
      <c r="E2762" s="162" t="s">
        <v>6415</v>
      </c>
      <c r="F2762" s="161" t="s">
        <v>2026</v>
      </c>
      <c r="G2762" s="161" t="s">
        <v>1338</v>
      </c>
      <c r="H2762" s="161" t="s">
        <v>1561</v>
      </c>
      <c r="I2762" s="15"/>
      <c r="J2762"/>
      <c r="K2762"/>
    </row>
    <row r="2763" spans="1:11" ht="15" customHeight="1" x14ac:dyDescent="0.35">
      <c r="A2763" s="160">
        <v>1009528</v>
      </c>
      <c r="B2763" s="161" t="s">
        <v>4913</v>
      </c>
      <c r="C2763" s="160">
        <v>161639</v>
      </c>
      <c r="D2763" s="161" t="s">
        <v>2213</v>
      </c>
      <c r="E2763" s="162" t="s">
        <v>6415</v>
      </c>
      <c r="F2763" s="161" t="s">
        <v>2026</v>
      </c>
      <c r="G2763" s="161" t="s">
        <v>1338</v>
      </c>
      <c r="H2763" s="161" t="s">
        <v>1561</v>
      </c>
      <c r="I2763" s="15"/>
      <c r="J2763"/>
      <c r="K2763"/>
    </row>
    <row r="2764" spans="1:11" ht="15" customHeight="1" x14ac:dyDescent="0.35">
      <c r="A2764" s="160">
        <v>1009349</v>
      </c>
      <c r="B2764" s="161" t="s">
        <v>4910</v>
      </c>
      <c r="C2764" s="160">
        <v>161639</v>
      </c>
      <c r="D2764" s="161" t="s">
        <v>2213</v>
      </c>
      <c r="E2764" s="162" t="s">
        <v>6415</v>
      </c>
      <c r="F2764" s="161" t="s">
        <v>2026</v>
      </c>
      <c r="G2764" s="161" t="s">
        <v>1338</v>
      </c>
      <c r="H2764" s="161" t="s">
        <v>1561</v>
      </c>
      <c r="I2764" s="15"/>
      <c r="J2764"/>
      <c r="K2764"/>
    </row>
    <row r="2765" spans="1:11" ht="15" customHeight="1" x14ac:dyDescent="0.35">
      <c r="A2765" s="160">
        <v>1009455</v>
      </c>
      <c r="B2765" s="161" t="s">
        <v>4912</v>
      </c>
      <c r="C2765" s="160">
        <v>161639</v>
      </c>
      <c r="D2765" s="161" t="s">
        <v>2213</v>
      </c>
      <c r="E2765" s="162" t="s">
        <v>6415</v>
      </c>
      <c r="F2765" s="161" t="s">
        <v>2026</v>
      </c>
      <c r="G2765" s="161" t="s">
        <v>1338</v>
      </c>
      <c r="H2765" s="161" t="s">
        <v>1561</v>
      </c>
      <c r="I2765" s="15"/>
      <c r="J2765"/>
      <c r="K2765"/>
    </row>
    <row r="2766" spans="1:11" ht="15" customHeight="1" x14ac:dyDescent="0.35">
      <c r="A2766" s="160">
        <v>1009344</v>
      </c>
      <c r="B2766" s="161" t="s">
        <v>4909</v>
      </c>
      <c r="C2766" s="160">
        <v>161639</v>
      </c>
      <c r="D2766" s="161" t="s">
        <v>2213</v>
      </c>
      <c r="E2766" s="162" t="s">
        <v>6415</v>
      </c>
      <c r="F2766" s="161" t="s">
        <v>2026</v>
      </c>
      <c r="G2766" s="161" t="s">
        <v>1338</v>
      </c>
      <c r="H2766" s="161" t="s">
        <v>1561</v>
      </c>
      <c r="I2766" s="15"/>
      <c r="J2766"/>
      <c r="K2766"/>
    </row>
    <row r="2767" spans="1:11" ht="15" customHeight="1" x14ac:dyDescent="0.35">
      <c r="A2767" s="160">
        <v>1009376</v>
      </c>
      <c r="B2767" s="161" t="s">
        <v>4911</v>
      </c>
      <c r="C2767" s="160">
        <v>161639</v>
      </c>
      <c r="D2767" s="161" t="s">
        <v>2213</v>
      </c>
      <c r="E2767" s="162" t="s">
        <v>6415</v>
      </c>
      <c r="F2767" s="161" t="s">
        <v>2026</v>
      </c>
      <c r="G2767" s="161" t="s">
        <v>1338</v>
      </c>
      <c r="H2767" s="161" t="s">
        <v>1561</v>
      </c>
      <c r="I2767" s="15"/>
      <c r="J2767"/>
      <c r="K2767"/>
    </row>
    <row r="2768" spans="1:11" ht="15" customHeight="1" x14ac:dyDescent="0.35">
      <c r="A2768" s="160">
        <v>1009779</v>
      </c>
      <c r="B2768" s="161" t="s">
        <v>4914</v>
      </c>
      <c r="C2768" s="160">
        <v>161639</v>
      </c>
      <c r="D2768" s="161" t="s">
        <v>2213</v>
      </c>
      <c r="E2768" s="162" t="s">
        <v>6415</v>
      </c>
      <c r="F2768" s="161" t="s">
        <v>2026</v>
      </c>
      <c r="G2768" s="161" t="s">
        <v>1338</v>
      </c>
      <c r="H2768" s="161" t="s">
        <v>1561</v>
      </c>
      <c r="I2768" s="15"/>
      <c r="J2768"/>
      <c r="K2768"/>
    </row>
    <row r="2769" spans="1:11" ht="15" customHeight="1" x14ac:dyDescent="0.35">
      <c r="A2769" s="160">
        <v>1009981</v>
      </c>
      <c r="B2769" s="161" t="s">
        <v>4918</v>
      </c>
      <c r="C2769" s="160">
        <v>161640</v>
      </c>
      <c r="D2769" s="161" t="s">
        <v>2215</v>
      </c>
      <c r="E2769" s="162" t="s">
        <v>6415</v>
      </c>
      <c r="F2769" s="161" t="s">
        <v>2026</v>
      </c>
      <c r="G2769" s="161" t="s">
        <v>1338</v>
      </c>
      <c r="H2769" s="161" t="s">
        <v>1561</v>
      </c>
      <c r="I2769" s="15"/>
      <c r="J2769"/>
      <c r="K2769"/>
    </row>
    <row r="2770" spans="1:11" ht="15" customHeight="1" x14ac:dyDescent="0.35">
      <c r="A2770" s="160">
        <v>1009003</v>
      </c>
      <c r="B2770" s="161" t="s">
        <v>4915</v>
      </c>
      <c r="C2770" s="160">
        <v>161640</v>
      </c>
      <c r="D2770" s="161" t="s">
        <v>2215</v>
      </c>
      <c r="E2770" s="162" t="s">
        <v>6415</v>
      </c>
      <c r="F2770" s="161" t="s">
        <v>2026</v>
      </c>
      <c r="G2770" s="161" t="s">
        <v>1338</v>
      </c>
      <c r="H2770" s="161" t="s">
        <v>1561</v>
      </c>
      <c r="I2770" s="15"/>
      <c r="J2770"/>
      <c r="K2770"/>
    </row>
    <row r="2771" spans="1:11" ht="15" customHeight="1" x14ac:dyDescent="0.35">
      <c r="A2771" s="160">
        <v>1009989</v>
      </c>
      <c r="B2771" s="161" t="s">
        <v>4919</v>
      </c>
      <c r="C2771" s="160">
        <v>161640</v>
      </c>
      <c r="D2771" s="161" t="s">
        <v>2215</v>
      </c>
      <c r="E2771" s="162" t="s">
        <v>6415</v>
      </c>
      <c r="F2771" s="161" t="s">
        <v>2026</v>
      </c>
      <c r="G2771" s="161" t="s">
        <v>1338</v>
      </c>
      <c r="H2771" s="161" t="s">
        <v>1561</v>
      </c>
      <c r="I2771" s="15"/>
      <c r="J2771"/>
      <c r="K2771"/>
    </row>
    <row r="2772" spans="1:11" ht="15" customHeight="1" x14ac:dyDescent="0.35">
      <c r="A2772" s="160">
        <v>1009252</v>
      </c>
      <c r="B2772" s="161" t="s">
        <v>4916</v>
      </c>
      <c r="C2772" s="160">
        <v>161640</v>
      </c>
      <c r="D2772" s="161" t="s">
        <v>2215</v>
      </c>
      <c r="E2772" s="162" t="s">
        <v>6415</v>
      </c>
      <c r="F2772" s="161" t="s">
        <v>2026</v>
      </c>
      <c r="G2772" s="161" t="s">
        <v>1338</v>
      </c>
      <c r="H2772" s="161" t="s">
        <v>1561</v>
      </c>
      <c r="I2772" s="15"/>
      <c r="J2772"/>
      <c r="K2772"/>
    </row>
    <row r="2773" spans="1:11" ht="15" customHeight="1" x14ac:dyDescent="0.35">
      <c r="A2773" s="160">
        <v>1009629</v>
      </c>
      <c r="B2773" s="161" t="s">
        <v>4917</v>
      </c>
      <c r="C2773" s="160">
        <v>161640</v>
      </c>
      <c r="D2773" s="161" t="s">
        <v>2215</v>
      </c>
      <c r="E2773" s="162" t="s">
        <v>6415</v>
      </c>
      <c r="F2773" s="161" t="s">
        <v>2026</v>
      </c>
      <c r="G2773" s="161" t="s">
        <v>1338</v>
      </c>
      <c r="H2773" s="161" t="s">
        <v>1561</v>
      </c>
      <c r="I2773" s="15"/>
      <c r="J2773"/>
      <c r="K2773"/>
    </row>
    <row r="2774" spans="1:11" ht="15" customHeight="1" x14ac:dyDescent="0.35">
      <c r="A2774" s="160">
        <v>1009694</v>
      </c>
      <c r="B2774" s="161" t="s">
        <v>1356</v>
      </c>
      <c r="C2774" s="160">
        <v>161640</v>
      </c>
      <c r="D2774" s="161" t="s">
        <v>2215</v>
      </c>
      <c r="E2774" s="162" t="s">
        <v>6415</v>
      </c>
      <c r="F2774" s="161" t="s">
        <v>2026</v>
      </c>
      <c r="G2774" s="161" t="s">
        <v>1338</v>
      </c>
      <c r="H2774" s="161" t="s">
        <v>1561</v>
      </c>
      <c r="I2774" s="15"/>
      <c r="J2774"/>
      <c r="K2774"/>
    </row>
    <row r="2775" spans="1:11" ht="15" customHeight="1" x14ac:dyDescent="0.35">
      <c r="A2775" s="160">
        <v>1009997</v>
      </c>
      <c r="B2775" s="161" t="s">
        <v>1357</v>
      </c>
      <c r="C2775" s="160">
        <v>161640</v>
      </c>
      <c r="D2775" s="161" t="s">
        <v>2215</v>
      </c>
      <c r="E2775" s="162" t="s">
        <v>6415</v>
      </c>
      <c r="F2775" s="161" t="s">
        <v>2026</v>
      </c>
      <c r="G2775" s="161" t="s">
        <v>1338</v>
      </c>
      <c r="H2775" s="161" t="s">
        <v>1561</v>
      </c>
      <c r="I2775" s="15"/>
      <c r="J2775"/>
      <c r="K2775"/>
    </row>
    <row r="2776" spans="1:11" ht="15" customHeight="1" x14ac:dyDescent="0.35">
      <c r="A2776" s="160">
        <v>1010810</v>
      </c>
      <c r="B2776" s="161" t="s">
        <v>4926</v>
      </c>
      <c r="C2776" s="160">
        <v>161676</v>
      </c>
      <c r="D2776" s="161" t="s">
        <v>2224</v>
      </c>
      <c r="E2776" s="162" t="s">
        <v>6415</v>
      </c>
      <c r="F2776" s="161" t="s">
        <v>2026</v>
      </c>
      <c r="G2776" s="161" t="s">
        <v>1338</v>
      </c>
      <c r="H2776" s="161" t="s">
        <v>1561</v>
      </c>
      <c r="I2776" s="15"/>
      <c r="J2776"/>
      <c r="K2776"/>
    </row>
    <row r="2777" spans="1:11" ht="15" customHeight="1" x14ac:dyDescent="0.35">
      <c r="A2777" s="160">
        <v>1010212</v>
      </c>
      <c r="B2777" s="161" t="s">
        <v>4921</v>
      </c>
      <c r="C2777" s="160">
        <v>161676</v>
      </c>
      <c r="D2777" s="161" t="s">
        <v>2224</v>
      </c>
      <c r="E2777" s="162" t="s">
        <v>6415</v>
      </c>
      <c r="F2777" s="161" t="s">
        <v>2026</v>
      </c>
      <c r="G2777" s="161" t="s">
        <v>1338</v>
      </c>
      <c r="H2777" s="161" t="s">
        <v>1561</v>
      </c>
      <c r="I2777" s="15"/>
      <c r="J2777"/>
      <c r="K2777"/>
    </row>
    <row r="2778" spans="1:11" ht="15" customHeight="1" x14ac:dyDescent="0.35">
      <c r="A2778" s="160">
        <v>1010476</v>
      </c>
      <c r="B2778" s="161" t="s">
        <v>4925</v>
      </c>
      <c r="C2778" s="160">
        <v>161676</v>
      </c>
      <c r="D2778" s="161" t="s">
        <v>2224</v>
      </c>
      <c r="E2778" s="162" t="s">
        <v>6415</v>
      </c>
      <c r="F2778" s="161" t="s">
        <v>2026</v>
      </c>
      <c r="G2778" s="161" t="s">
        <v>1338</v>
      </c>
      <c r="H2778" s="161" t="s">
        <v>1561</v>
      </c>
      <c r="I2778" s="15"/>
      <c r="J2778"/>
      <c r="K2778"/>
    </row>
    <row r="2779" spans="1:11" ht="15" customHeight="1" x14ac:dyDescent="0.35">
      <c r="A2779" s="160">
        <v>1010447</v>
      </c>
      <c r="B2779" s="161" t="s">
        <v>4923</v>
      </c>
      <c r="C2779" s="160">
        <v>161676</v>
      </c>
      <c r="D2779" s="161" t="s">
        <v>2224</v>
      </c>
      <c r="E2779" s="162" t="s">
        <v>6415</v>
      </c>
      <c r="F2779" s="161" t="s">
        <v>2026</v>
      </c>
      <c r="G2779" s="161" t="s">
        <v>1338</v>
      </c>
      <c r="H2779" s="161" t="s">
        <v>1561</v>
      </c>
      <c r="I2779" s="15"/>
      <c r="J2779"/>
      <c r="K2779"/>
    </row>
    <row r="2780" spans="1:11" ht="15" customHeight="1" x14ac:dyDescent="0.35">
      <c r="A2780" s="160">
        <v>1010457</v>
      </c>
      <c r="B2780" s="161" t="s">
        <v>4924</v>
      </c>
      <c r="C2780" s="160">
        <v>161676</v>
      </c>
      <c r="D2780" s="161" t="s">
        <v>2224</v>
      </c>
      <c r="E2780" s="162" t="s">
        <v>6415</v>
      </c>
      <c r="F2780" s="161" t="s">
        <v>2026</v>
      </c>
      <c r="G2780" s="161" t="s">
        <v>1338</v>
      </c>
      <c r="H2780" s="161" t="s">
        <v>1561</v>
      </c>
      <c r="I2780" s="15"/>
      <c r="J2780"/>
      <c r="K2780"/>
    </row>
    <row r="2781" spans="1:11" ht="15" customHeight="1" x14ac:dyDescent="0.35">
      <c r="A2781" s="160">
        <v>1010348</v>
      </c>
      <c r="B2781" s="161" t="s">
        <v>4922</v>
      </c>
      <c r="C2781" s="160">
        <v>161676</v>
      </c>
      <c r="D2781" s="161" t="s">
        <v>2224</v>
      </c>
      <c r="E2781" s="162" t="s">
        <v>6415</v>
      </c>
      <c r="F2781" s="161" t="s">
        <v>2026</v>
      </c>
      <c r="G2781" s="161" t="s">
        <v>1338</v>
      </c>
      <c r="H2781" s="161" t="s">
        <v>1561</v>
      </c>
      <c r="I2781" s="15"/>
      <c r="J2781"/>
      <c r="K2781"/>
    </row>
    <row r="2782" spans="1:11" ht="15" customHeight="1" x14ac:dyDescent="0.35">
      <c r="A2782" s="160">
        <v>1010927</v>
      </c>
      <c r="B2782" s="161" t="s">
        <v>4927</v>
      </c>
      <c r="C2782" s="160">
        <v>161676</v>
      </c>
      <c r="D2782" s="161" t="s">
        <v>2224</v>
      </c>
      <c r="E2782" s="162" t="s">
        <v>6415</v>
      </c>
      <c r="F2782" s="161" t="s">
        <v>2026</v>
      </c>
      <c r="G2782" s="161" t="s">
        <v>1338</v>
      </c>
      <c r="H2782" s="161" t="s">
        <v>1561</v>
      </c>
      <c r="I2782" s="15"/>
      <c r="J2782"/>
      <c r="K2782"/>
    </row>
    <row r="2783" spans="1:11" ht="15" customHeight="1" x14ac:dyDescent="0.35">
      <c r="A2783" s="160">
        <v>1010131</v>
      </c>
      <c r="B2783" s="161" t="s">
        <v>4920</v>
      </c>
      <c r="C2783" s="160">
        <v>161676</v>
      </c>
      <c r="D2783" s="161" t="s">
        <v>2224</v>
      </c>
      <c r="E2783" s="162" t="s">
        <v>6415</v>
      </c>
      <c r="F2783" s="161" t="s">
        <v>2026</v>
      </c>
      <c r="G2783" s="161" t="s">
        <v>1338</v>
      </c>
      <c r="H2783" s="161" t="s">
        <v>1561</v>
      </c>
      <c r="I2783" s="15"/>
      <c r="J2783"/>
      <c r="K2783"/>
    </row>
    <row r="2784" spans="1:11" ht="15" customHeight="1" x14ac:dyDescent="0.35">
      <c r="A2784" s="160">
        <v>1010674</v>
      </c>
      <c r="B2784" s="161" t="s">
        <v>1362</v>
      </c>
      <c r="C2784" s="160">
        <v>161676</v>
      </c>
      <c r="D2784" s="161" t="s">
        <v>2224</v>
      </c>
      <c r="E2784" s="162" t="s">
        <v>6415</v>
      </c>
      <c r="F2784" s="161" t="s">
        <v>2026</v>
      </c>
      <c r="G2784" s="161" t="s">
        <v>1338</v>
      </c>
      <c r="H2784" s="161" t="s">
        <v>1561</v>
      </c>
      <c r="I2784" s="15"/>
      <c r="J2784"/>
      <c r="K2784"/>
    </row>
    <row r="2785" spans="1:11" ht="15" customHeight="1" x14ac:dyDescent="0.35">
      <c r="A2785" s="160">
        <v>1010987</v>
      </c>
      <c r="B2785" s="161" t="s">
        <v>1363</v>
      </c>
      <c r="C2785" s="160">
        <v>161676</v>
      </c>
      <c r="D2785" s="161" t="s">
        <v>2224</v>
      </c>
      <c r="E2785" s="162" t="s">
        <v>6415</v>
      </c>
      <c r="F2785" s="161" t="s">
        <v>2026</v>
      </c>
      <c r="G2785" s="161" t="s">
        <v>1338</v>
      </c>
      <c r="H2785" s="161" t="s">
        <v>1561</v>
      </c>
      <c r="I2785" s="15"/>
      <c r="J2785"/>
      <c r="K2785"/>
    </row>
    <row r="2786" spans="1:11" ht="15" customHeight="1" x14ac:dyDescent="0.35">
      <c r="A2786" s="160">
        <v>1010618</v>
      </c>
      <c r="B2786" s="161" t="s">
        <v>4931</v>
      </c>
      <c r="C2786" s="160">
        <v>161688</v>
      </c>
      <c r="D2786" s="161" t="s">
        <v>2225</v>
      </c>
      <c r="E2786" s="162" t="s">
        <v>6415</v>
      </c>
      <c r="F2786" s="161" t="s">
        <v>2026</v>
      </c>
      <c r="G2786" s="161" t="s">
        <v>1338</v>
      </c>
      <c r="H2786" s="161" t="s">
        <v>1561</v>
      </c>
      <c r="I2786" s="15"/>
      <c r="J2786"/>
      <c r="K2786"/>
    </row>
    <row r="2787" spans="1:11" ht="15" customHeight="1" x14ac:dyDescent="0.35">
      <c r="A2787" s="160">
        <v>1010917</v>
      </c>
      <c r="B2787" s="161" t="s">
        <v>4933</v>
      </c>
      <c r="C2787" s="160">
        <v>161688</v>
      </c>
      <c r="D2787" s="161" t="s">
        <v>2225</v>
      </c>
      <c r="E2787" s="162" t="s">
        <v>6415</v>
      </c>
      <c r="F2787" s="161" t="s">
        <v>2026</v>
      </c>
      <c r="G2787" s="161" t="s">
        <v>1338</v>
      </c>
      <c r="H2787" s="161" t="s">
        <v>1561</v>
      </c>
      <c r="I2787" s="15"/>
      <c r="J2787"/>
      <c r="K2787"/>
    </row>
    <row r="2788" spans="1:11" ht="15" customHeight="1" x14ac:dyDescent="0.35">
      <c r="A2788" s="160">
        <v>1010842</v>
      </c>
      <c r="B2788" s="161" t="s">
        <v>4932</v>
      </c>
      <c r="C2788" s="160">
        <v>161688</v>
      </c>
      <c r="D2788" s="161" t="s">
        <v>2225</v>
      </c>
      <c r="E2788" s="162" t="s">
        <v>6415</v>
      </c>
      <c r="F2788" s="161" t="s">
        <v>2026</v>
      </c>
      <c r="G2788" s="161" t="s">
        <v>1338</v>
      </c>
      <c r="H2788" s="161" t="s">
        <v>1561</v>
      </c>
      <c r="I2788" s="15"/>
      <c r="J2788"/>
      <c r="K2788"/>
    </row>
    <row r="2789" spans="1:11" ht="15" customHeight="1" x14ac:dyDescent="0.35">
      <c r="A2789" s="160">
        <v>1001391</v>
      </c>
      <c r="B2789" s="161" t="s">
        <v>4928</v>
      </c>
      <c r="C2789" s="160">
        <v>161688</v>
      </c>
      <c r="D2789" s="161" t="s">
        <v>2225</v>
      </c>
      <c r="E2789" s="162" t="s">
        <v>6415</v>
      </c>
      <c r="F2789" s="161" t="s">
        <v>2026</v>
      </c>
      <c r="G2789" s="161" t="s">
        <v>1338</v>
      </c>
      <c r="H2789" s="161" t="s">
        <v>1561</v>
      </c>
      <c r="I2789" s="15"/>
      <c r="J2789"/>
      <c r="K2789"/>
    </row>
    <row r="2790" spans="1:11" ht="15" customHeight="1" x14ac:dyDescent="0.35">
      <c r="A2790" s="160">
        <v>1010028</v>
      </c>
      <c r="B2790" s="161" t="s">
        <v>4929</v>
      </c>
      <c r="C2790" s="160">
        <v>161688</v>
      </c>
      <c r="D2790" s="161" t="s">
        <v>2225</v>
      </c>
      <c r="E2790" s="162" t="s">
        <v>6415</v>
      </c>
      <c r="F2790" s="161" t="s">
        <v>2026</v>
      </c>
      <c r="G2790" s="161" t="s">
        <v>1338</v>
      </c>
      <c r="H2790" s="161" t="s">
        <v>1561</v>
      </c>
      <c r="I2790" s="15"/>
      <c r="J2790"/>
      <c r="K2790"/>
    </row>
    <row r="2791" spans="1:11" ht="15" customHeight="1" x14ac:dyDescent="0.35">
      <c r="A2791" s="160">
        <v>1010128</v>
      </c>
      <c r="B2791" s="161" t="s">
        <v>1364</v>
      </c>
      <c r="C2791" s="160">
        <v>161688</v>
      </c>
      <c r="D2791" s="161" t="s">
        <v>2225</v>
      </c>
      <c r="E2791" s="162" t="s">
        <v>6415</v>
      </c>
      <c r="F2791" s="161" t="s">
        <v>2026</v>
      </c>
      <c r="G2791" s="161" t="s">
        <v>1338</v>
      </c>
      <c r="H2791" s="161" t="s">
        <v>1561</v>
      </c>
      <c r="I2791" s="15"/>
      <c r="J2791"/>
      <c r="K2791"/>
    </row>
    <row r="2792" spans="1:11" ht="15" customHeight="1" x14ac:dyDescent="0.35">
      <c r="A2792" s="160">
        <v>1010588</v>
      </c>
      <c r="B2792" s="161" t="s">
        <v>4930</v>
      </c>
      <c r="C2792" s="160">
        <v>161688</v>
      </c>
      <c r="D2792" s="161" t="s">
        <v>2225</v>
      </c>
      <c r="E2792" s="162" t="s">
        <v>6415</v>
      </c>
      <c r="F2792" s="161" t="s">
        <v>2026</v>
      </c>
      <c r="G2792" s="161" t="s">
        <v>1338</v>
      </c>
      <c r="H2792" s="161" t="s">
        <v>1561</v>
      </c>
      <c r="I2792" s="15"/>
      <c r="J2792"/>
      <c r="K2792"/>
    </row>
    <row r="2793" spans="1:11" ht="15" customHeight="1" x14ac:dyDescent="0.35">
      <c r="A2793" s="160">
        <v>1010623</v>
      </c>
      <c r="B2793" s="161" t="s">
        <v>1365</v>
      </c>
      <c r="C2793" s="160">
        <v>161688</v>
      </c>
      <c r="D2793" s="161" t="s">
        <v>2225</v>
      </c>
      <c r="E2793" s="162" t="s">
        <v>6415</v>
      </c>
      <c r="F2793" s="161" t="s">
        <v>2026</v>
      </c>
      <c r="G2793" s="161" t="s">
        <v>1338</v>
      </c>
      <c r="H2793" s="161" t="s">
        <v>1561</v>
      </c>
      <c r="I2793" s="15"/>
      <c r="J2793"/>
      <c r="K2793"/>
    </row>
    <row r="2794" spans="1:11" ht="15" customHeight="1" x14ac:dyDescent="0.35">
      <c r="A2794" s="160">
        <v>1015892</v>
      </c>
      <c r="B2794" s="161" t="s">
        <v>4938</v>
      </c>
      <c r="C2794" s="160">
        <v>161690</v>
      </c>
      <c r="D2794" s="161" t="s">
        <v>2231</v>
      </c>
      <c r="E2794" s="162" t="s">
        <v>6415</v>
      </c>
      <c r="F2794" s="161" t="s">
        <v>2026</v>
      </c>
      <c r="G2794" s="161" t="s">
        <v>1338</v>
      </c>
      <c r="H2794" s="161" t="s">
        <v>1561</v>
      </c>
      <c r="I2794" s="15"/>
      <c r="J2794"/>
      <c r="K2794"/>
    </row>
    <row r="2795" spans="1:11" ht="15" customHeight="1" x14ac:dyDescent="0.35">
      <c r="A2795" s="160">
        <v>1015442</v>
      </c>
      <c r="B2795" s="161" t="s">
        <v>4935</v>
      </c>
      <c r="C2795" s="160">
        <v>161690</v>
      </c>
      <c r="D2795" s="161" t="s">
        <v>2231</v>
      </c>
      <c r="E2795" s="162" t="s">
        <v>6415</v>
      </c>
      <c r="F2795" s="161" t="s">
        <v>2026</v>
      </c>
      <c r="G2795" s="161" t="s">
        <v>1338</v>
      </c>
      <c r="H2795" s="161" t="s">
        <v>1561</v>
      </c>
      <c r="I2795" s="15"/>
      <c r="J2795"/>
      <c r="K2795"/>
    </row>
    <row r="2796" spans="1:11" ht="15" customHeight="1" x14ac:dyDescent="0.35">
      <c r="A2796" s="160">
        <v>1015005</v>
      </c>
      <c r="B2796" s="161" t="s">
        <v>4934</v>
      </c>
      <c r="C2796" s="160">
        <v>161690</v>
      </c>
      <c r="D2796" s="161" t="s">
        <v>2231</v>
      </c>
      <c r="E2796" s="162" t="s">
        <v>6415</v>
      </c>
      <c r="F2796" s="161" t="s">
        <v>2026</v>
      </c>
      <c r="G2796" s="161" t="s">
        <v>1338</v>
      </c>
      <c r="H2796" s="161" t="s">
        <v>1561</v>
      </c>
      <c r="I2796" s="15"/>
      <c r="J2796"/>
      <c r="K2796"/>
    </row>
    <row r="2797" spans="1:11" ht="15" customHeight="1" x14ac:dyDescent="0.35">
      <c r="A2797" s="160">
        <v>1015630</v>
      </c>
      <c r="B2797" s="161" t="s">
        <v>4937</v>
      </c>
      <c r="C2797" s="160">
        <v>161690</v>
      </c>
      <c r="D2797" s="161" t="s">
        <v>2231</v>
      </c>
      <c r="E2797" s="162" t="s">
        <v>6415</v>
      </c>
      <c r="F2797" s="161" t="s">
        <v>2026</v>
      </c>
      <c r="G2797" s="161" t="s">
        <v>1338</v>
      </c>
      <c r="H2797" s="161" t="s">
        <v>1561</v>
      </c>
      <c r="I2797" s="15"/>
      <c r="J2797"/>
      <c r="K2797"/>
    </row>
    <row r="2798" spans="1:11" ht="15" customHeight="1" x14ac:dyDescent="0.35">
      <c r="A2798" s="160">
        <v>1015532</v>
      </c>
      <c r="B2798" s="161" t="s">
        <v>4936</v>
      </c>
      <c r="C2798" s="160">
        <v>161690</v>
      </c>
      <c r="D2798" s="161" t="s">
        <v>2231</v>
      </c>
      <c r="E2798" s="162" t="s">
        <v>6415</v>
      </c>
      <c r="F2798" s="161" t="s">
        <v>2026</v>
      </c>
      <c r="G2798" s="161" t="s">
        <v>1338</v>
      </c>
      <c r="H2798" s="161" t="s">
        <v>1561</v>
      </c>
      <c r="I2798" s="15"/>
      <c r="J2798"/>
      <c r="K2798"/>
    </row>
    <row r="2799" spans="1:11" ht="15" customHeight="1" x14ac:dyDescent="0.35">
      <c r="A2799" s="160">
        <v>1015747</v>
      </c>
      <c r="B2799" s="161" t="s">
        <v>1347</v>
      </c>
      <c r="C2799" s="160">
        <v>161690</v>
      </c>
      <c r="D2799" s="161" t="s">
        <v>2231</v>
      </c>
      <c r="E2799" s="162" t="s">
        <v>6415</v>
      </c>
      <c r="F2799" s="161" t="s">
        <v>2026</v>
      </c>
      <c r="G2799" s="161" t="s">
        <v>1338</v>
      </c>
      <c r="H2799" s="161" t="s">
        <v>1561</v>
      </c>
      <c r="I2799" s="15"/>
      <c r="J2799"/>
      <c r="K2799"/>
    </row>
    <row r="2800" spans="1:11" ht="15" customHeight="1" x14ac:dyDescent="0.35">
      <c r="A2800" s="160">
        <v>1802519</v>
      </c>
      <c r="B2800" s="161" t="s">
        <v>1383</v>
      </c>
      <c r="C2800" s="160">
        <v>161706</v>
      </c>
      <c r="D2800" s="161" t="s">
        <v>2236</v>
      </c>
      <c r="E2800" s="162" t="s">
        <v>6415</v>
      </c>
      <c r="F2800" s="161" t="s">
        <v>2026</v>
      </c>
      <c r="G2800" s="161" t="s">
        <v>1381</v>
      </c>
      <c r="H2800" s="161" t="s">
        <v>1561</v>
      </c>
      <c r="I2800" s="15"/>
      <c r="J2800"/>
      <c r="K2800"/>
    </row>
    <row r="2801" spans="1:11" ht="15" customHeight="1" x14ac:dyDescent="0.35">
      <c r="A2801" s="160">
        <v>1802221</v>
      </c>
      <c r="B2801" s="161" t="s">
        <v>1384</v>
      </c>
      <c r="C2801" s="160">
        <v>161706</v>
      </c>
      <c r="D2801" s="161" t="s">
        <v>2236</v>
      </c>
      <c r="E2801" s="162" t="s">
        <v>6415</v>
      </c>
      <c r="F2801" s="161" t="s">
        <v>2026</v>
      </c>
      <c r="G2801" s="161" t="s">
        <v>1381</v>
      </c>
      <c r="H2801" s="161" t="s">
        <v>1561</v>
      </c>
      <c r="I2801" s="15"/>
      <c r="J2801"/>
      <c r="K2801"/>
    </row>
    <row r="2802" spans="1:11" ht="15" customHeight="1" x14ac:dyDescent="0.35">
      <c r="A2802" s="160">
        <v>1802001</v>
      </c>
      <c r="B2802" s="161" t="s">
        <v>4939</v>
      </c>
      <c r="C2802" s="160">
        <v>161706</v>
      </c>
      <c r="D2802" s="161" t="s">
        <v>2236</v>
      </c>
      <c r="E2802" s="162" t="s">
        <v>6415</v>
      </c>
      <c r="F2802" s="161" t="s">
        <v>2026</v>
      </c>
      <c r="G2802" s="161" t="s">
        <v>1381</v>
      </c>
      <c r="H2802" s="161" t="s">
        <v>1561</v>
      </c>
      <c r="I2802" s="15"/>
      <c r="J2802"/>
      <c r="K2802"/>
    </row>
    <row r="2803" spans="1:11" ht="15" customHeight="1" x14ac:dyDescent="0.35">
      <c r="A2803" s="160">
        <v>1802998</v>
      </c>
      <c r="B2803" s="161" t="s">
        <v>1385</v>
      </c>
      <c r="C2803" s="160">
        <v>161706</v>
      </c>
      <c r="D2803" s="161" t="s">
        <v>2236</v>
      </c>
      <c r="E2803" s="162" t="s">
        <v>6415</v>
      </c>
      <c r="F2803" s="161" t="s">
        <v>2026</v>
      </c>
      <c r="G2803" s="161" t="s">
        <v>1381</v>
      </c>
      <c r="H2803" s="161" t="s">
        <v>1561</v>
      </c>
      <c r="I2803" s="15"/>
      <c r="J2803"/>
      <c r="K2803"/>
    </row>
    <row r="2804" spans="1:11" ht="15" customHeight="1" x14ac:dyDescent="0.35">
      <c r="A2804" s="160">
        <v>1803504</v>
      </c>
      <c r="B2804" s="161" t="s">
        <v>4944</v>
      </c>
      <c r="C2804" s="160">
        <v>161718</v>
      </c>
      <c r="D2804" s="161" t="s">
        <v>2238</v>
      </c>
      <c r="E2804" s="162" t="s">
        <v>6415</v>
      </c>
      <c r="F2804" s="161" t="s">
        <v>2026</v>
      </c>
      <c r="G2804" s="161" t="s">
        <v>1381</v>
      </c>
      <c r="H2804" s="161" t="s">
        <v>1561</v>
      </c>
      <c r="I2804" s="15"/>
      <c r="J2804"/>
      <c r="K2804"/>
    </row>
    <row r="2805" spans="1:11" ht="15" customHeight="1" x14ac:dyDescent="0.35">
      <c r="A2805" s="160">
        <v>1803667</v>
      </c>
      <c r="B2805" s="161" t="s">
        <v>4946</v>
      </c>
      <c r="C2805" s="160">
        <v>161718</v>
      </c>
      <c r="D2805" s="161" t="s">
        <v>2238</v>
      </c>
      <c r="E2805" s="162" t="s">
        <v>6415</v>
      </c>
      <c r="F2805" s="161" t="s">
        <v>2026</v>
      </c>
      <c r="G2805" s="161" t="s">
        <v>1381</v>
      </c>
      <c r="H2805" s="161" t="s">
        <v>1561</v>
      </c>
      <c r="I2805" s="15"/>
      <c r="J2805"/>
      <c r="K2805"/>
    </row>
    <row r="2806" spans="1:11" ht="15" customHeight="1" x14ac:dyDescent="0.35">
      <c r="A2806" s="160">
        <v>1803270</v>
      </c>
      <c r="B2806" s="161" t="s">
        <v>1386</v>
      </c>
      <c r="C2806" s="160">
        <v>161718</v>
      </c>
      <c r="D2806" s="161" t="s">
        <v>2238</v>
      </c>
      <c r="E2806" s="162" t="s">
        <v>6415</v>
      </c>
      <c r="F2806" s="161" t="s">
        <v>2026</v>
      </c>
      <c r="G2806" s="161" t="s">
        <v>1381</v>
      </c>
      <c r="H2806" s="161" t="s">
        <v>1561</v>
      </c>
      <c r="I2806" s="15"/>
      <c r="J2806"/>
      <c r="K2806"/>
    </row>
    <row r="2807" spans="1:11" ht="15" customHeight="1" x14ac:dyDescent="0.35">
      <c r="A2807" s="160">
        <v>1803093</v>
      </c>
      <c r="B2807" s="161" t="s">
        <v>4940</v>
      </c>
      <c r="C2807" s="160">
        <v>161718</v>
      </c>
      <c r="D2807" s="161" t="s">
        <v>2238</v>
      </c>
      <c r="E2807" s="162" t="s">
        <v>6415</v>
      </c>
      <c r="F2807" s="161" t="s">
        <v>2026</v>
      </c>
      <c r="G2807" s="161" t="s">
        <v>1381</v>
      </c>
      <c r="H2807" s="161" t="s">
        <v>1561</v>
      </c>
      <c r="I2807" s="15"/>
      <c r="J2807"/>
      <c r="K2807"/>
    </row>
    <row r="2808" spans="1:11" ht="15" customHeight="1" x14ac:dyDescent="0.35">
      <c r="A2808" s="160">
        <v>1803370</v>
      </c>
      <c r="B2808" s="161" t="s">
        <v>4942</v>
      </c>
      <c r="C2808" s="160">
        <v>161718</v>
      </c>
      <c r="D2808" s="161" t="s">
        <v>2238</v>
      </c>
      <c r="E2808" s="162" t="s">
        <v>6415</v>
      </c>
      <c r="F2808" s="161" t="s">
        <v>2026</v>
      </c>
      <c r="G2808" s="161" t="s">
        <v>1381</v>
      </c>
      <c r="H2808" s="161" t="s">
        <v>1561</v>
      </c>
      <c r="I2808" s="15"/>
      <c r="J2808"/>
      <c r="K2808"/>
    </row>
    <row r="2809" spans="1:11" ht="15" customHeight="1" x14ac:dyDescent="0.35">
      <c r="A2809" s="160">
        <v>1803766</v>
      </c>
      <c r="B2809" s="161" t="s">
        <v>4947</v>
      </c>
      <c r="C2809" s="160">
        <v>161718</v>
      </c>
      <c r="D2809" s="161" t="s">
        <v>2238</v>
      </c>
      <c r="E2809" s="162" t="s">
        <v>6415</v>
      </c>
      <c r="F2809" s="161" t="s">
        <v>2026</v>
      </c>
      <c r="G2809" s="161" t="s">
        <v>1381</v>
      </c>
      <c r="H2809" s="161" t="s">
        <v>1561</v>
      </c>
      <c r="I2809" s="15"/>
      <c r="J2809"/>
      <c r="K2809"/>
    </row>
    <row r="2810" spans="1:11" ht="15" customHeight="1" x14ac:dyDescent="0.35">
      <c r="A2810" s="160">
        <v>1803126</v>
      </c>
      <c r="B2810" s="161" t="s">
        <v>1387</v>
      </c>
      <c r="C2810" s="160">
        <v>161718</v>
      </c>
      <c r="D2810" s="161" t="s">
        <v>2238</v>
      </c>
      <c r="E2810" s="162" t="s">
        <v>6415</v>
      </c>
      <c r="F2810" s="161" t="s">
        <v>2026</v>
      </c>
      <c r="G2810" s="161" t="s">
        <v>1381</v>
      </c>
      <c r="H2810" s="161" t="s">
        <v>1561</v>
      </c>
      <c r="I2810" s="15"/>
      <c r="J2810"/>
      <c r="K2810"/>
    </row>
    <row r="2811" spans="1:11" ht="15" customHeight="1" x14ac:dyDescent="0.35">
      <c r="A2811" s="160">
        <v>1803281</v>
      </c>
      <c r="B2811" s="161" t="s">
        <v>4941</v>
      </c>
      <c r="C2811" s="160">
        <v>161718</v>
      </c>
      <c r="D2811" s="161" t="s">
        <v>2238</v>
      </c>
      <c r="E2811" s="162" t="s">
        <v>6415</v>
      </c>
      <c r="F2811" s="161" t="s">
        <v>2026</v>
      </c>
      <c r="G2811" s="161" t="s">
        <v>1381</v>
      </c>
      <c r="H2811" s="161" t="s">
        <v>1561</v>
      </c>
      <c r="I2811" s="15"/>
      <c r="J2811"/>
      <c r="K2811"/>
    </row>
    <row r="2812" spans="1:11" ht="15" customHeight="1" x14ac:dyDescent="0.35">
      <c r="A2812" s="160">
        <v>1803656</v>
      </c>
      <c r="B2812" s="161" t="s">
        <v>4945</v>
      </c>
      <c r="C2812" s="160">
        <v>161718</v>
      </c>
      <c r="D2812" s="161" t="s">
        <v>2238</v>
      </c>
      <c r="E2812" s="162" t="s">
        <v>6415</v>
      </c>
      <c r="F2812" s="161" t="s">
        <v>2026</v>
      </c>
      <c r="G2812" s="161" t="s">
        <v>1381</v>
      </c>
      <c r="H2812" s="161" t="s">
        <v>1561</v>
      </c>
      <c r="I2812" s="15"/>
      <c r="J2812"/>
      <c r="K2812"/>
    </row>
    <row r="2813" spans="1:11" ht="15" customHeight="1" x14ac:dyDescent="0.35">
      <c r="A2813" s="160">
        <v>1803476</v>
      </c>
      <c r="B2813" s="161" t="s">
        <v>4943</v>
      </c>
      <c r="C2813" s="160">
        <v>161718</v>
      </c>
      <c r="D2813" s="161" t="s">
        <v>2238</v>
      </c>
      <c r="E2813" s="162" t="s">
        <v>6415</v>
      </c>
      <c r="F2813" s="161" t="s">
        <v>2026</v>
      </c>
      <c r="G2813" s="161" t="s">
        <v>1381</v>
      </c>
      <c r="H2813" s="161" t="s">
        <v>1561</v>
      </c>
      <c r="I2813" s="15"/>
      <c r="J2813"/>
      <c r="K2813"/>
    </row>
    <row r="2814" spans="1:11" ht="15" customHeight="1" x14ac:dyDescent="0.35">
      <c r="A2814" s="160">
        <v>1803795</v>
      </c>
      <c r="B2814" s="161" t="s">
        <v>4948</v>
      </c>
      <c r="C2814" s="160">
        <v>161718</v>
      </c>
      <c r="D2814" s="161" t="s">
        <v>2238</v>
      </c>
      <c r="E2814" s="162" t="s">
        <v>6415</v>
      </c>
      <c r="F2814" s="161" t="s">
        <v>2026</v>
      </c>
      <c r="G2814" s="161" t="s">
        <v>1381</v>
      </c>
      <c r="H2814" s="161" t="s">
        <v>1561</v>
      </c>
      <c r="I2814" s="15"/>
      <c r="J2814"/>
      <c r="K2814"/>
    </row>
    <row r="2815" spans="1:11" ht="15" customHeight="1" x14ac:dyDescent="0.35">
      <c r="A2815" s="160">
        <v>1803914</v>
      </c>
      <c r="B2815" s="161" t="s">
        <v>1388</v>
      </c>
      <c r="C2815" s="160">
        <v>161718</v>
      </c>
      <c r="D2815" s="161" t="s">
        <v>2238</v>
      </c>
      <c r="E2815" s="162" t="s">
        <v>6415</v>
      </c>
      <c r="F2815" s="161" t="s">
        <v>2026</v>
      </c>
      <c r="G2815" s="161" t="s">
        <v>1381</v>
      </c>
      <c r="H2815" s="161" t="s">
        <v>1561</v>
      </c>
      <c r="I2815" s="15"/>
      <c r="J2815"/>
      <c r="K2815"/>
    </row>
    <row r="2816" spans="1:11" ht="15" customHeight="1" x14ac:dyDescent="0.35">
      <c r="A2816" s="160">
        <v>1808001</v>
      </c>
      <c r="B2816" s="161" t="s">
        <v>1391</v>
      </c>
      <c r="C2816" s="160">
        <v>161743</v>
      </c>
      <c r="D2816" s="161" t="s">
        <v>2241</v>
      </c>
      <c r="E2816" s="162" t="s">
        <v>6415</v>
      </c>
      <c r="F2816" s="161" t="s">
        <v>2026</v>
      </c>
      <c r="G2816" s="161" t="s">
        <v>1381</v>
      </c>
      <c r="H2816" s="161" t="s">
        <v>1561</v>
      </c>
      <c r="I2816" s="15"/>
      <c r="J2816"/>
      <c r="K2816"/>
    </row>
    <row r="2817" spans="1:11" ht="15" customHeight="1" x14ac:dyDescent="0.35">
      <c r="A2817" s="160">
        <v>1808317</v>
      </c>
      <c r="B2817" s="161" t="s">
        <v>1392</v>
      </c>
      <c r="C2817" s="160">
        <v>161743</v>
      </c>
      <c r="D2817" s="161" t="s">
        <v>2241</v>
      </c>
      <c r="E2817" s="162" t="s">
        <v>6415</v>
      </c>
      <c r="F2817" s="161" t="s">
        <v>2026</v>
      </c>
      <c r="G2817" s="161" t="s">
        <v>1381</v>
      </c>
      <c r="H2817" s="161" t="s">
        <v>1561</v>
      </c>
      <c r="I2817" s="15"/>
      <c r="J2817"/>
      <c r="K2817"/>
    </row>
    <row r="2818" spans="1:11" ht="15" customHeight="1" x14ac:dyDescent="0.35">
      <c r="A2818" s="160">
        <v>1808049</v>
      </c>
      <c r="B2818" s="161" t="s">
        <v>1393</v>
      </c>
      <c r="C2818" s="160">
        <v>161743</v>
      </c>
      <c r="D2818" s="161" t="s">
        <v>2241</v>
      </c>
      <c r="E2818" s="162" t="s">
        <v>6415</v>
      </c>
      <c r="F2818" s="161" t="s">
        <v>2026</v>
      </c>
      <c r="G2818" s="161" t="s">
        <v>1381</v>
      </c>
      <c r="H2818" s="161" t="s">
        <v>1561</v>
      </c>
      <c r="I2818" s="15"/>
      <c r="J2818"/>
      <c r="K2818"/>
    </row>
    <row r="2819" spans="1:11" ht="15" customHeight="1" x14ac:dyDescent="0.35">
      <c r="A2819" s="160">
        <v>1809273</v>
      </c>
      <c r="B2819" s="161" t="s">
        <v>4950</v>
      </c>
      <c r="C2819" s="160">
        <v>161755</v>
      </c>
      <c r="D2819" s="161" t="s">
        <v>2242</v>
      </c>
      <c r="E2819" s="162" t="s">
        <v>6415</v>
      </c>
      <c r="F2819" s="161" t="s">
        <v>2026</v>
      </c>
      <c r="G2819" s="161" t="s">
        <v>1381</v>
      </c>
      <c r="H2819" s="161" t="s">
        <v>1561</v>
      </c>
      <c r="I2819" s="15"/>
      <c r="J2819"/>
      <c r="K2819"/>
    </row>
    <row r="2820" spans="1:11" ht="15" customHeight="1" x14ac:dyDescent="0.35">
      <c r="A2820" s="160">
        <v>1809670</v>
      </c>
      <c r="B2820" s="161" t="s">
        <v>4952</v>
      </c>
      <c r="C2820" s="160">
        <v>161755</v>
      </c>
      <c r="D2820" s="161" t="s">
        <v>2242</v>
      </c>
      <c r="E2820" s="162" t="s">
        <v>6415</v>
      </c>
      <c r="F2820" s="161" t="s">
        <v>2026</v>
      </c>
      <c r="G2820" s="161" t="s">
        <v>1381</v>
      </c>
      <c r="H2820" s="161" t="s">
        <v>1561</v>
      </c>
      <c r="I2820" s="15"/>
      <c r="J2820"/>
      <c r="K2820"/>
    </row>
    <row r="2821" spans="1:11" ht="15" customHeight="1" x14ac:dyDescent="0.35">
      <c r="A2821" s="160">
        <v>1809961</v>
      </c>
      <c r="B2821" s="161" t="s">
        <v>4953</v>
      </c>
      <c r="C2821" s="160">
        <v>161755</v>
      </c>
      <c r="D2821" s="161" t="s">
        <v>2242</v>
      </c>
      <c r="E2821" s="162" t="s">
        <v>6415</v>
      </c>
      <c r="F2821" s="161" t="s">
        <v>2026</v>
      </c>
      <c r="G2821" s="161" t="s">
        <v>1381</v>
      </c>
      <c r="H2821" s="161" t="s">
        <v>1561</v>
      </c>
      <c r="I2821" s="15"/>
      <c r="J2821"/>
      <c r="K2821"/>
    </row>
    <row r="2822" spans="1:11" ht="15" customHeight="1" x14ac:dyDescent="0.35">
      <c r="A2822" s="160">
        <v>1809365</v>
      </c>
      <c r="B2822" s="161" t="s">
        <v>4951</v>
      </c>
      <c r="C2822" s="160">
        <v>161755</v>
      </c>
      <c r="D2822" s="161" t="s">
        <v>2242</v>
      </c>
      <c r="E2822" s="162" t="s">
        <v>6415</v>
      </c>
      <c r="F2822" s="161" t="s">
        <v>2026</v>
      </c>
      <c r="G2822" s="161" t="s">
        <v>1381</v>
      </c>
      <c r="H2822" s="161" t="s">
        <v>1561</v>
      </c>
      <c r="I2822" s="15"/>
      <c r="J2822"/>
      <c r="K2822"/>
    </row>
    <row r="2823" spans="1:11" ht="15" customHeight="1" x14ac:dyDescent="0.35">
      <c r="A2823" s="160">
        <v>1809002</v>
      </c>
      <c r="B2823" s="161" t="s">
        <v>4949</v>
      </c>
      <c r="C2823" s="160">
        <v>161755</v>
      </c>
      <c r="D2823" s="161" t="s">
        <v>2242</v>
      </c>
      <c r="E2823" s="162" t="s">
        <v>6415</v>
      </c>
      <c r="F2823" s="161" t="s">
        <v>2026</v>
      </c>
      <c r="G2823" s="161" t="s">
        <v>1381</v>
      </c>
      <c r="H2823" s="161" t="s">
        <v>1561</v>
      </c>
      <c r="I2823" s="15"/>
      <c r="J2823"/>
      <c r="K2823"/>
    </row>
    <row r="2824" spans="1:11" ht="15" customHeight="1" x14ac:dyDescent="0.35">
      <c r="A2824" s="160">
        <v>1809877</v>
      </c>
      <c r="B2824" s="161" t="s">
        <v>1382</v>
      </c>
      <c r="C2824" s="160">
        <v>161755</v>
      </c>
      <c r="D2824" s="161" t="s">
        <v>2242</v>
      </c>
      <c r="E2824" s="162" t="s">
        <v>6415</v>
      </c>
      <c r="F2824" s="161" t="s">
        <v>2026</v>
      </c>
      <c r="G2824" s="161" t="s">
        <v>1381</v>
      </c>
      <c r="H2824" s="161" t="s">
        <v>1561</v>
      </c>
      <c r="I2824" s="15"/>
      <c r="J2824"/>
      <c r="K2824"/>
    </row>
    <row r="2825" spans="1:11" ht="15" customHeight="1" x14ac:dyDescent="0.35">
      <c r="A2825" s="160">
        <v>1809971</v>
      </c>
      <c r="B2825" s="161" t="s">
        <v>4957</v>
      </c>
      <c r="C2825" s="160">
        <v>161767</v>
      </c>
      <c r="D2825" s="161" t="s">
        <v>2243</v>
      </c>
      <c r="E2825" s="162" t="s">
        <v>6415</v>
      </c>
      <c r="F2825" s="161" t="s">
        <v>2026</v>
      </c>
      <c r="G2825" s="161" t="s">
        <v>1381</v>
      </c>
      <c r="H2825" s="161" t="s">
        <v>1561</v>
      </c>
      <c r="I2825" s="15"/>
      <c r="J2825"/>
      <c r="K2825"/>
    </row>
    <row r="2826" spans="1:11" ht="15" customHeight="1" x14ac:dyDescent="0.35">
      <c r="A2826" s="160">
        <v>1809001</v>
      </c>
      <c r="B2826" s="161" t="s">
        <v>4954</v>
      </c>
      <c r="C2826" s="160">
        <v>161767</v>
      </c>
      <c r="D2826" s="161" t="s">
        <v>2243</v>
      </c>
      <c r="E2826" s="162" t="s">
        <v>6415</v>
      </c>
      <c r="F2826" s="161" t="s">
        <v>2026</v>
      </c>
      <c r="G2826" s="161" t="s">
        <v>1381</v>
      </c>
      <c r="H2826" s="161" t="s">
        <v>1561</v>
      </c>
      <c r="I2826" s="15"/>
      <c r="J2826"/>
      <c r="K2826"/>
    </row>
    <row r="2827" spans="1:11" ht="15" customHeight="1" x14ac:dyDescent="0.35">
      <c r="A2827" s="160">
        <v>1809183</v>
      </c>
      <c r="B2827" s="161" t="s">
        <v>4955</v>
      </c>
      <c r="C2827" s="160">
        <v>161767</v>
      </c>
      <c r="D2827" s="161" t="s">
        <v>2243</v>
      </c>
      <c r="E2827" s="162" t="s">
        <v>6415</v>
      </c>
      <c r="F2827" s="161" t="s">
        <v>2026</v>
      </c>
      <c r="G2827" s="161" t="s">
        <v>1381</v>
      </c>
      <c r="H2827" s="161" t="s">
        <v>1561</v>
      </c>
      <c r="I2827" s="15"/>
      <c r="J2827"/>
      <c r="K2827"/>
    </row>
    <row r="2828" spans="1:11" ht="15" customHeight="1" x14ac:dyDescent="0.35">
      <c r="A2828" s="160">
        <v>1809385</v>
      </c>
      <c r="B2828" s="161" t="s">
        <v>4956</v>
      </c>
      <c r="C2828" s="160">
        <v>161767</v>
      </c>
      <c r="D2828" s="161" t="s">
        <v>2243</v>
      </c>
      <c r="E2828" s="162" t="s">
        <v>6415</v>
      </c>
      <c r="F2828" s="161" t="s">
        <v>2026</v>
      </c>
      <c r="G2828" s="161" t="s">
        <v>1381</v>
      </c>
      <c r="H2828" s="161" t="s">
        <v>1561</v>
      </c>
      <c r="I2828" s="15"/>
      <c r="J2828"/>
      <c r="K2828"/>
    </row>
    <row r="2829" spans="1:11" ht="15" customHeight="1" x14ac:dyDescent="0.35">
      <c r="A2829" s="160">
        <v>1809125</v>
      </c>
      <c r="B2829" s="161" t="s">
        <v>1395</v>
      </c>
      <c r="C2829" s="160">
        <v>161767</v>
      </c>
      <c r="D2829" s="161" t="s">
        <v>2243</v>
      </c>
      <c r="E2829" s="162" t="s">
        <v>6415</v>
      </c>
      <c r="F2829" s="161" t="s">
        <v>2026</v>
      </c>
      <c r="G2829" s="161" t="s">
        <v>1381</v>
      </c>
      <c r="H2829" s="161" t="s">
        <v>1561</v>
      </c>
      <c r="I2829" s="15"/>
      <c r="J2829"/>
      <c r="K2829"/>
    </row>
    <row r="2830" spans="1:11" ht="15" customHeight="1" x14ac:dyDescent="0.35">
      <c r="A2830" s="160">
        <v>1809969</v>
      </c>
      <c r="B2830" s="161" t="s">
        <v>1396</v>
      </c>
      <c r="C2830" s="160">
        <v>161767</v>
      </c>
      <c r="D2830" s="161" t="s">
        <v>2243</v>
      </c>
      <c r="E2830" s="162" t="s">
        <v>6415</v>
      </c>
      <c r="F2830" s="161" t="s">
        <v>2026</v>
      </c>
      <c r="G2830" s="161" t="s">
        <v>1381</v>
      </c>
      <c r="H2830" s="161" t="s">
        <v>1561</v>
      </c>
      <c r="I2830" s="15"/>
      <c r="J2830"/>
      <c r="K2830"/>
    </row>
    <row r="2831" spans="1:11" ht="15" customHeight="1" x14ac:dyDescent="0.35">
      <c r="A2831" s="160">
        <v>1810275</v>
      </c>
      <c r="B2831" s="161" t="s">
        <v>4959</v>
      </c>
      <c r="C2831" s="160">
        <v>161779</v>
      </c>
      <c r="D2831" s="161" t="s">
        <v>2244</v>
      </c>
      <c r="E2831" s="162" t="s">
        <v>6415</v>
      </c>
      <c r="F2831" s="161" t="s">
        <v>2026</v>
      </c>
      <c r="G2831" s="161" t="s">
        <v>1381</v>
      </c>
      <c r="H2831" s="161" t="s">
        <v>1561</v>
      </c>
      <c r="I2831" s="15"/>
      <c r="J2831"/>
      <c r="K2831"/>
    </row>
    <row r="2832" spans="1:11" ht="15" customHeight="1" x14ac:dyDescent="0.35">
      <c r="A2832" s="160">
        <v>1810159</v>
      </c>
      <c r="B2832" s="161" t="s">
        <v>4958</v>
      </c>
      <c r="C2832" s="160">
        <v>161779</v>
      </c>
      <c r="D2832" s="161" t="s">
        <v>2244</v>
      </c>
      <c r="E2832" s="162" t="s">
        <v>6415</v>
      </c>
      <c r="F2832" s="161" t="s">
        <v>2026</v>
      </c>
      <c r="G2832" s="161" t="s">
        <v>1381</v>
      </c>
      <c r="H2832" s="161" t="s">
        <v>1561</v>
      </c>
      <c r="I2832" s="15"/>
      <c r="J2832"/>
      <c r="K2832"/>
    </row>
    <row r="2833" spans="1:11" ht="15" customHeight="1" x14ac:dyDescent="0.35">
      <c r="A2833" s="160">
        <v>1810566</v>
      </c>
      <c r="B2833" s="161" t="s">
        <v>4960</v>
      </c>
      <c r="C2833" s="160">
        <v>161779</v>
      </c>
      <c r="D2833" s="161" t="s">
        <v>2244</v>
      </c>
      <c r="E2833" s="162" t="s">
        <v>6415</v>
      </c>
      <c r="F2833" s="161" t="s">
        <v>2026</v>
      </c>
      <c r="G2833" s="161" t="s">
        <v>1381</v>
      </c>
      <c r="H2833" s="161" t="s">
        <v>1561</v>
      </c>
      <c r="I2833" s="15"/>
      <c r="J2833"/>
      <c r="K2833"/>
    </row>
    <row r="2834" spans="1:11" ht="15" customHeight="1" x14ac:dyDescent="0.35">
      <c r="A2834" s="160">
        <v>1810946</v>
      </c>
      <c r="B2834" s="161" t="s">
        <v>1397</v>
      </c>
      <c r="C2834" s="160">
        <v>161779</v>
      </c>
      <c r="D2834" s="161" t="s">
        <v>2244</v>
      </c>
      <c r="E2834" s="162" t="s">
        <v>6415</v>
      </c>
      <c r="F2834" s="161" t="s">
        <v>2026</v>
      </c>
      <c r="G2834" s="161" t="s">
        <v>1381</v>
      </c>
      <c r="H2834" s="161" t="s">
        <v>1561</v>
      </c>
      <c r="I2834" s="15"/>
      <c r="J2834"/>
      <c r="K2834"/>
    </row>
    <row r="2835" spans="1:11" ht="15" customHeight="1" x14ac:dyDescent="0.35">
      <c r="A2835" s="160">
        <v>1816107</v>
      </c>
      <c r="B2835" s="161" t="s">
        <v>4962</v>
      </c>
      <c r="C2835" s="160">
        <v>161780</v>
      </c>
      <c r="D2835" s="161" t="s">
        <v>2248</v>
      </c>
      <c r="E2835" s="162" t="s">
        <v>6415</v>
      </c>
      <c r="F2835" s="161" t="s">
        <v>2026</v>
      </c>
      <c r="G2835" s="161" t="s">
        <v>1381</v>
      </c>
      <c r="H2835" s="161" t="s">
        <v>1561</v>
      </c>
      <c r="I2835" s="15"/>
      <c r="J2835"/>
      <c r="K2835"/>
    </row>
    <row r="2836" spans="1:11" ht="15" customHeight="1" x14ac:dyDescent="0.35">
      <c r="A2836" s="160">
        <v>1816619</v>
      </c>
      <c r="B2836" s="161" t="s">
        <v>4965</v>
      </c>
      <c r="C2836" s="160">
        <v>161780</v>
      </c>
      <c r="D2836" s="161" t="s">
        <v>2248</v>
      </c>
      <c r="E2836" s="162" t="s">
        <v>6415</v>
      </c>
      <c r="F2836" s="161" t="s">
        <v>2026</v>
      </c>
      <c r="G2836" s="161" t="s">
        <v>1381</v>
      </c>
      <c r="H2836" s="161" t="s">
        <v>1561</v>
      </c>
      <c r="I2836" s="15"/>
      <c r="J2836"/>
      <c r="K2836"/>
    </row>
    <row r="2837" spans="1:11" ht="15" customHeight="1" x14ac:dyDescent="0.35">
      <c r="A2837" s="160">
        <v>1816112</v>
      </c>
      <c r="B2837" s="161" t="s">
        <v>4963</v>
      </c>
      <c r="C2837" s="160">
        <v>161780</v>
      </c>
      <c r="D2837" s="161" t="s">
        <v>2248</v>
      </c>
      <c r="E2837" s="162" t="s">
        <v>6415</v>
      </c>
      <c r="F2837" s="161" t="s">
        <v>2026</v>
      </c>
      <c r="G2837" s="161" t="s">
        <v>1381</v>
      </c>
      <c r="H2837" s="161" t="s">
        <v>1561</v>
      </c>
      <c r="I2837" s="15"/>
      <c r="J2837"/>
      <c r="K2837"/>
    </row>
    <row r="2838" spans="1:11" ht="15" customHeight="1" x14ac:dyDescent="0.35">
      <c r="A2838" s="160">
        <v>1816487</v>
      </c>
      <c r="B2838" s="161" t="s">
        <v>4964</v>
      </c>
      <c r="C2838" s="160">
        <v>161780</v>
      </c>
      <c r="D2838" s="161" t="s">
        <v>2248</v>
      </c>
      <c r="E2838" s="162" t="s">
        <v>6415</v>
      </c>
      <c r="F2838" s="161" t="s">
        <v>2026</v>
      </c>
      <c r="G2838" s="161" t="s">
        <v>1381</v>
      </c>
      <c r="H2838" s="161" t="s">
        <v>1561</v>
      </c>
      <c r="I2838" s="15"/>
      <c r="J2838"/>
      <c r="K2838"/>
    </row>
    <row r="2839" spans="1:11" ht="15" customHeight="1" x14ac:dyDescent="0.35">
      <c r="A2839" s="160">
        <v>1816001</v>
      </c>
      <c r="B2839" s="161" t="s">
        <v>4961</v>
      </c>
      <c r="C2839" s="160">
        <v>161780</v>
      </c>
      <c r="D2839" s="161" t="s">
        <v>2248</v>
      </c>
      <c r="E2839" s="162" t="s">
        <v>6415</v>
      </c>
      <c r="F2839" s="161" t="s">
        <v>2026</v>
      </c>
      <c r="G2839" s="161" t="s">
        <v>1381</v>
      </c>
      <c r="H2839" s="161" t="s">
        <v>1561</v>
      </c>
      <c r="I2839" s="15"/>
      <c r="J2839"/>
      <c r="K2839"/>
    </row>
    <row r="2840" spans="1:11" ht="15" customHeight="1" x14ac:dyDescent="0.35">
      <c r="A2840" s="160">
        <v>1816992</v>
      </c>
      <c r="B2840" s="161" t="s">
        <v>1402</v>
      </c>
      <c r="C2840" s="160">
        <v>161780</v>
      </c>
      <c r="D2840" s="161" t="s">
        <v>2248</v>
      </c>
      <c r="E2840" s="162" t="s">
        <v>6415</v>
      </c>
      <c r="F2840" s="161" t="s">
        <v>2026</v>
      </c>
      <c r="G2840" s="161" t="s">
        <v>1381</v>
      </c>
      <c r="H2840" s="161" t="s">
        <v>1561</v>
      </c>
      <c r="I2840" s="15"/>
      <c r="J2840"/>
      <c r="K2840"/>
    </row>
    <row r="2841" spans="1:11" ht="15" customHeight="1" x14ac:dyDescent="0.35">
      <c r="A2841" s="160">
        <v>1816369</v>
      </c>
      <c r="B2841" s="161" t="s">
        <v>1403</v>
      </c>
      <c r="C2841" s="160">
        <v>161780</v>
      </c>
      <c r="D2841" s="161" t="s">
        <v>2248</v>
      </c>
      <c r="E2841" s="162" t="s">
        <v>6415</v>
      </c>
      <c r="F2841" s="161" t="s">
        <v>2026</v>
      </c>
      <c r="G2841" s="161" t="s">
        <v>1381</v>
      </c>
      <c r="H2841" s="161" t="s">
        <v>1561</v>
      </c>
      <c r="I2841" s="15"/>
      <c r="J2841"/>
      <c r="K2841"/>
    </row>
    <row r="2842" spans="1:11" ht="15" customHeight="1" x14ac:dyDescent="0.35">
      <c r="A2842" s="160">
        <v>1814829</v>
      </c>
      <c r="B2842" s="161" t="s">
        <v>1400</v>
      </c>
      <c r="C2842" s="160">
        <v>161792</v>
      </c>
      <c r="D2842" s="161" t="s">
        <v>2247</v>
      </c>
      <c r="E2842" s="162" t="s">
        <v>6415</v>
      </c>
      <c r="F2842" s="161" t="s">
        <v>2026</v>
      </c>
      <c r="G2842" s="161" t="s">
        <v>1381</v>
      </c>
      <c r="H2842" s="161" t="s">
        <v>1561</v>
      </c>
      <c r="I2842" s="15"/>
      <c r="J2842"/>
      <c r="K2842"/>
    </row>
    <row r="2843" spans="1:11" ht="15" customHeight="1" x14ac:dyDescent="0.35">
      <c r="A2843" s="160">
        <v>1814002</v>
      </c>
      <c r="B2843" s="161" t="s">
        <v>4966</v>
      </c>
      <c r="C2843" s="160">
        <v>161792</v>
      </c>
      <c r="D2843" s="161" t="s">
        <v>2247</v>
      </c>
      <c r="E2843" s="162" t="s">
        <v>6415</v>
      </c>
      <c r="F2843" s="161" t="s">
        <v>2026</v>
      </c>
      <c r="G2843" s="161" t="s">
        <v>1381</v>
      </c>
      <c r="H2843" s="161" t="s">
        <v>1561</v>
      </c>
      <c r="I2843" s="15"/>
      <c r="J2843"/>
      <c r="K2843"/>
    </row>
    <row r="2844" spans="1:11" ht="15" customHeight="1" x14ac:dyDescent="0.35">
      <c r="A2844" s="160">
        <v>1814004</v>
      </c>
      <c r="B2844" s="161" t="s">
        <v>4968</v>
      </c>
      <c r="C2844" s="160">
        <v>161792</v>
      </c>
      <c r="D2844" s="161" t="s">
        <v>2247</v>
      </c>
      <c r="E2844" s="162" t="s">
        <v>6415</v>
      </c>
      <c r="F2844" s="161" t="s">
        <v>2026</v>
      </c>
      <c r="G2844" s="161" t="s">
        <v>1381</v>
      </c>
      <c r="H2844" s="161" t="s">
        <v>1561</v>
      </c>
      <c r="I2844" s="15"/>
      <c r="J2844"/>
      <c r="K2844"/>
    </row>
    <row r="2845" spans="1:11" ht="15" customHeight="1" x14ac:dyDescent="0.35">
      <c r="A2845" s="160">
        <v>1814003</v>
      </c>
      <c r="B2845" s="161" t="s">
        <v>4967</v>
      </c>
      <c r="C2845" s="160">
        <v>161792</v>
      </c>
      <c r="D2845" s="161" t="s">
        <v>2247</v>
      </c>
      <c r="E2845" s="162" t="s">
        <v>6415</v>
      </c>
      <c r="F2845" s="161" t="s">
        <v>2026</v>
      </c>
      <c r="G2845" s="161" t="s">
        <v>1381</v>
      </c>
      <c r="H2845" s="161" t="s">
        <v>1561</v>
      </c>
      <c r="I2845" s="15"/>
      <c r="J2845"/>
      <c r="K2845"/>
    </row>
    <row r="2846" spans="1:11" ht="15" customHeight="1" x14ac:dyDescent="0.35">
      <c r="A2846" s="160">
        <v>1814142</v>
      </c>
      <c r="B2846" s="161" t="s">
        <v>1401</v>
      </c>
      <c r="C2846" s="160">
        <v>161792</v>
      </c>
      <c r="D2846" s="161" t="s">
        <v>2247</v>
      </c>
      <c r="E2846" s="162" t="s">
        <v>6415</v>
      </c>
      <c r="F2846" s="161" t="s">
        <v>2026</v>
      </c>
      <c r="G2846" s="161" t="s">
        <v>1381</v>
      </c>
      <c r="H2846" s="161" t="s">
        <v>1561</v>
      </c>
      <c r="I2846" s="15"/>
      <c r="J2846"/>
      <c r="K2846"/>
    </row>
    <row r="2847" spans="1:11" ht="15" customHeight="1" x14ac:dyDescent="0.35">
      <c r="A2847" s="160">
        <v>1821643</v>
      </c>
      <c r="B2847" s="161" t="s">
        <v>4970</v>
      </c>
      <c r="C2847" s="160">
        <v>161822</v>
      </c>
      <c r="D2847" s="161" t="s">
        <v>2251</v>
      </c>
      <c r="E2847" s="162" t="s">
        <v>6415</v>
      </c>
      <c r="F2847" s="161" t="s">
        <v>2026</v>
      </c>
      <c r="G2847" s="161" t="s">
        <v>1381</v>
      </c>
      <c r="H2847" s="161" t="s">
        <v>1561</v>
      </c>
      <c r="I2847" s="15"/>
      <c r="J2847"/>
      <c r="K2847"/>
    </row>
    <row r="2848" spans="1:11" ht="15" customHeight="1" x14ac:dyDescent="0.35">
      <c r="A2848" s="160">
        <v>1821532</v>
      </c>
      <c r="B2848" s="161" t="s">
        <v>4969</v>
      </c>
      <c r="C2848" s="160">
        <v>161822</v>
      </c>
      <c r="D2848" s="161" t="s">
        <v>2251</v>
      </c>
      <c r="E2848" s="162" t="s">
        <v>6415</v>
      </c>
      <c r="F2848" s="161" t="s">
        <v>2026</v>
      </c>
      <c r="G2848" s="161" t="s">
        <v>1381</v>
      </c>
      <c r="H2848" s="161" t="s">
        <v>1561</v>
      </c>
      <c r="I2848" s="15"/>
      <c r="J2848"/>
      <c r="K2848"/>
    </row>
    <row r="2849" spans="1:11" ht="15" customHeight="1" x14ac:dyDescent="0.35">
      <c r="A2849" s="160">
        <v>1821952</v>
      </c>
      <c r="B2849" s="161" t="s">
        <v>4975</v>
      </c>
      <c r="C2849" s="160">
        <v>161822</v>
      </c>
      <c r="D2849" s="161" t="s">
        <v>2251</v>
      </c>
      <c r="E2849" s="162" t="s">
        <v>6415</v>
      </c>
      <c r="F2849" s="161" t="s">
        <v>2026</v>
      </c>
      <c r="G2849" s="161" t="s">
        <v>1381</v>
      </c>
      <c r="H2849" s="161" t="s">
        <v>1561</v>
      </c>
      <c r="I2849" s="15"/>
      <c r="J2849"/>
      <c r="K2849"/>
    </row>
    <row r="2850" spans="1:11" ht="15" customHeight="1" x14ac:dyDescent="0.35">
      <c r="A2850" s="160">
        <v>1821849</v>
      </c>
      <c r="B2850" s="161" t="s">
        <v>4974</v>
      </c>
      <c r="C2850" s="160">
        <v>161822</v>
      </c>
      <c r="D2850" s="161" t="s">
        <v>2251</v>
      </c>
      <c r="E2850" s="162" t="s">
        <v>6415</v>
      </c>
      <c r="F2850" s="161" t="s">
        <v>2026</v>
      </c>
      <c r="G2850" s="161" t="s">
        <v>1381</v>
      </c>
      <c r="H2850" s="161" t="s">
        <v>1561</v>
      </c>
      <c r="I2850" s="15"/>
      <c r="J2850"/>
      <c r="K2850"/>
    </row>
    <row r="2851" spans="1:11" ht="15" customHeight="1" x14ac:dyDescent="0.35">
      <c r="A2851" s="160">
        <v>1821644</v>
      </c>
      <c r="B2851" s="161" t="s">
        <v>4971</v>
      </c>
      <c r="C2851" s="160">
        <v>161822</v>
      </c>
      <c r="D2851" s="161" t="s">
        <v>2251</v>
      </c>
      <c r="E2851" s="162" t="s">
        <v>6415</v>
      </c>
      <c r="F2851" s="161" t="s">
        <v>2026</v>
      </c>
      <c r="G2851" s="161" t="s">
        <v>1381</v>
      </c>
      <c r="H2851" s="161" t="s">
        <v>1561</v>
      </c>
      <c r="I2851" s="15"/>
      <c r="J2851"/>
      <c r="K2851"/>
    </row>
    <row r="2852" spans="1:11" ht="15" customHeight="1" x14ac:dyDescent="0.35">
      <c r="A2852" s="160">
        <v>1821836</v>
      </c>
      <c r="B2852" s="161" t="s">
        <v>4973</v>
      </c>
      <c r="C2852" s="160">
        <v>161822</v>
      </c>
      <c r="D2852" s="161" t="s">
        <v>2251</v>
      </c>
      <c r="E2852" s="162" t="s">
        <v>6415</v>
      </c>
      <c r="F2852" s="161" t="s">
        <v>2026</v>
      </c>
      <c r="G2852" s="161" t="s">
        <v>1381</v>
      </c>
      <c r="H2852" s="161" t="s">
        <v>1561</v>
      </c>
      <c r="I2852" s="15"/>
      <c r="J2852"/>
      <c r="K2852"/>
    </row>
    <row r="2853" spans="1:11" ht="15" customHeight="1" x14ac:dyDescent="0.35">
      <c r="A2853" s="160">
        <v>1821750</v>
      </c>
      <c r="B2853" s="161" t="s">
        <v>4972</v>
      </c>
      <c r="C2853" s="160">
        <v>161822</v>
      </c>
      <c r="D2853" s="161" t="s">
        <v>2251</v>
      </c>
      <c r="E2853" s="162" t="s">
        <v>6415</v>
      </c>
      <c r="F2853" s="161" t="s">
        <v>2026</v>
      </c>
      <c r="G2853" s="161" t="s">
        <v>1381</v>
      </c>
      <c r="H2853" s="161" t="s">
        <v>1561</v>
      </c>
      <c r="I2853" s="15"/>
      <c r="J2853"/>
      <c r="K2853"/>
    </row>
    <row r="2854" spans="1:11" ht="15" customHeight="1" x14ac:dyDescent="0.35">
      <c r="A2854" s="160">
        <v>1821880</v>
      </c>
      <c r="B2854" s="161" t="s">
        <v>1407</v>
      </c>
      <c r="C2854" s="160">
        <v>161822</v>
      </c>
      <c r="D2854" s="161" t="s">
        <v>2251</v>
      </c>
      <c r="E2854" s="162" t="s">
        <v>6415</v>
      </c>
      <c r="F2854" s="161" t="s">
        <v>2026</v>
      </c>
      <c r="G2854" s="161" t="s">
        <v>1381</v>
      </c>
      <c r="H2854" s="161" t="s">
        <v>1561</v>
      </c>
      <c r="I2854" s="15"/>
      <c r="J2854"/>
      <c r="K2854"/>
    </row>
    <row r="2855" spans="1:11" ht="15" customHeight="1" x14ac:dyDescent="0.35">
      <c r="A2855" s="160">
        <v>1821268</v>
      </c>
      <c r="B2855" s="161" t="s">
        <v>1408</v>
      </c>
      <c r="C2855" s="160">
        <v>161822</v>
      </c>
      <c r="D2855" s="161" t="s">
        <v>2251</v>
      </c>
      <c r="E2855" s="162" t="s">
        <v>6415</v>
      </c>
      <c r="F2855" s="161" t="s">
        <v>2026</v>
      </c>
      <c r="G2855" s="161" t="s">
        <v>1381</v>
      </c>
      <c r="H2855" s="161" t="s">
        <v>1561</v>
      </c>
      <c r="I2855" s="15"/>
      <c r="J2855"/>
      <c r="K2855"/>
    </row>
    <row r="2856" spans="1:11" ht="15" customHeight="1" x14ac:dyDescent="0.35">
      <c r="A2856" s="160">
        <v>1821220</v>
      </c>
      <c r="B2856" s="161" t="s">
        <v>1409</v>
      </c>
      <c r="C2856" s="160">
        <v>161822</v>
      </c>
      <c r="D2856" s="161" t="s">
        <v>2251</v>
      </c>
      <c r="E2856" s="162" t="s">
        <v>6415</v>
      </c>
      <c r="F2856" s="161" t="s">
        <v>2026</v>
      </c>
      <c r="G2856" s="161" t="s">
        <v>1381</v>
      </c>
      <c r="H2856" s="161" t="s">
        <v>1561</v>
      </c>
      <c r="I2856" s="15"/>
      <c r="J2856"/>
      <c r="K2856"/>
    </row>
    <row r="2857" spans="1:11" ht="15" customHeight="1" x14ac:dyDescent="0.35">
      <c r="A2857" s="160">
        <v>1823425</v>
      </c>
      <c r="B2857" s="161" t="s">
        <v>4979</v>
      </c>
      <c r="C2857" s="160">
        <v>161858</v>
      </c>
      <c r="D2857" s="161" t="s">
        <v>2264</v>
      </c>
      <c r="E2857" s="162" t="s">
        <v>6415</v>
      </c>
      <c r="F2857" s="161" t="s">
        <v>2026</v>
      </c>
      <c r="G2857" s="161" t="s">
        <v>1381</v>
      </c>
      <c r="H2857" s="161" t="s">
        <v>1561</v>
      </c>
      <c r="I2857" s="15"/>
      <c r="J2857"/>
      <c r="K2857"/>
    </row>
    <row r="2858" spans="1:11" ht="15" customHeight="1" x14ac:dyDescent="0.35">
      <c r="A2858" s="160">
        <v>1823605</v>
      </c>
      <c r="B2858" s="161" t="s">
        <v>4982</v>
      </c>
      <c r="C2858" s="160">
        <v>161858</v>
      </c>
      <c r="D2858" s="161" t="s">
        <v>2264</v>
      </c>
      <c r="E2858" s="162" t="s">
        <v>6415</v>
      </c>
      <c r="F2858" s="161" t="s">
        <v>2026</v>
      </c>
      <c r="G2858" s="161" t="s">
        <v>1381</v>
      </c>
      <c r="H2858" s="161" t="s">
        <v>1561</v>
      </c>
      <c r="I2858" s="15"/>
      <c r="J2858"/>
      <c r="K2858"/>
    </row>
    <row r="2859" spans="1:11" ht="15" customHeight="1" x14ac:dyDescent="0.35">
      <c r="A2859" s="160">
        <v>1823025</v>
      </c>
      <c r="B2859" s="161" t="s">
        <v>4977</v>
      </c>
      <c r="C2859" s="160">
        <v>161858</v>
      </c>
      <c r="D2859" s="161" t="s">
        <v>2264</v>
      </c>
      <c r="E2859" s="162" t="s">
        <v>6415</v>
      </c>
      <c r="F2859" s="161" t="s">
        <v>2026</v>
      </c>
      <c r="G2859" s="161" t="s">
        <v>1381</v>
      </c>
      <c r="H2859" s="161" t="s">
        <v>1561</v>
      </c>
      <c r="I2859" s="15"/>
      <c r="J2859"/>
      <c r="K2859"/>
    </row>
    <row r="2860" spans="1:11" ht="15" customHeight="1" x14ac:dyDescent="0.35">
      <c r="A2860" s="160">
        <v>1823445</v>
      </c>
      <c r="B2860" s="161" t="s">
        <v>4980</v>
      </c>
      <c r="C2860" s="160">
        <v>161858</v>
      </c>
      <c r="D2860" s="161" t="s">
        <v>2264</v>
      </c>
      <c r="E2860" s="162" t="s">
        <v>6415</v>
      </c>
      <c r="F2860" s="161" t="s">
        <v>2026</v>
      </c>
      <c r="G2860" s="161" t="s">
        <v>1381</v>
      </c>
      <c r="H2860" s="161" t="s">
        <v>1561</v>
      </c>
      <c r="I2860" s="15"/>
      <c r="J2860"/>
      <c r="K2860"/>
    </row>
    <row r="2861" spans="1:11" ht="15" customHeight="1" x14ac:dyDescent="0.35">
      <c r="A2861" s="160">
        <v>1823203</v>
      </c>
      <c r="B2861" s="161" t="s">
        <v>4978</v>
      </c>
      <c r="C2861" s="160">
        <v>161858</v>
      </c>
      <c r="D2861" s="161" t="s">
        <v>2264</v>
      </c>
      <c r="E2861" s="162" t="s">
        <v>6415</v>
      </c>
      <c r="F2861" s="161" t="s">
        <v>2026</v>
      </c>
      <c r="G2861" s="161" t="s">
        <v>1381</v>
      </c>
      <c r="H2861" s="161" t="s">
        <v>1561</v>
      </c>
      <c r="I2861" s="15"/>
      <c r="J2861"/>
      <c r="K2861"/>
    </row>
    <row r="2862" spans="1:11" ht="15" customHeight="1" x14ac:dyDescent="0.35">
      <c r="A2862" s="160">
        <v>1823016</v>
      </c>
      <c r="B2862" s="161" t="s">
        <v>4976</v>
      </c>
      <c r="C2862" s="160">
        <v>161858</v>
      </c>
      <c r="D2862" s="161" t="s">
        <v>2264</v>
      </c>
      <c r="E2862" s="162" t="s">
        <v>6415</v>
      </c>
      <c r="F2862" s="161" t="s">
        <v>2026</v>
      </c>
      <c r="G2862" s="161" t="s">
        <v>1381</v>
      </c>
      <c r="H2862" s="161" t="s">
        <v>1561</v>
      </c>
      <c r="I2862" s="15"/>
      <c r="J2862"/>
      <c r="K2862"/>
    </row>
    <row r="2863" spans="1:11" ht="15" customHeight="1" x14ac:dyDescent="0.35">
      <c r="A2863" s="160">
        <v>1823529</v>
      </c>
      <c r="B2863" s="161" t="s">
        <v>4981</v>
      </c>
      <c r="C2863" s="160">
        <v>161858</v>
      </c>
      <c r="D2863" s="161" t="s">
        <v>2264</v>
      </c>
      <c r="E2863" s="162" t="s">
        <v>6415</v>
      </c>
      <c r="F2863" s="161" t="s">
        <v>2026</v>
      </c>
      <c r="G2863" s="161" t="s">
        <v>1381</v>
      </c>
      <c r="H2863" s="161" t="s">
        <v>1561</v>
      </c>
      <c r="I2863" s="15"/>
      <c r="J2863"/>
      <c r="K2863"/>
    </row>
    <row r="2864" spans="1:11" ht="15" customHeight="1" x14ac:dyDescent="0.35">
      <c r="A2864" s="160">
        <v>1823898</v>
      </c>
      <c r="B2864" s="161" t="s">
        <v>4984</v>
      </c>
      <c r="C2864" s="160">
        <v>161858</v>
      </c>
      <c r="D2864" s="161" t="s">
        <v>2264</v>
      </c>
      <c r="E2864" s="162" t="s">
        <v>6415</v>
      </c>
      <c r="F2864" s="161" t="s">
        <v>2026</v>
      </c>
      <c r="G2864" s="161" t="s">
        <v>1381</v>
      </c>
      <c r="H2864" s="161" t="s">
        <v>1561</v>
      </c>
      <c r="I2864" s="15"/>
      <c r="J2864"/>
      <c r="K2864"/>
    </row>
    <row r="2865" spans="1:11" ht="15" customHeight="1" x14ac:dyDescent="0.35">
      <c r="A2865" s="160">
        <v>1823994</v>
      </c>
      <c r="B2865" s="161" t="s">
        <v>1419</v>
      </c>
      <c r="C2865" s="160">
        <v>161858</v>
      </c>
      <c r="D2865" s="161" t="s">
        <v>2264</v>
      </c>
      <c r="E2865" s="162" t="s">
        <v>6415</v>
      </c>
      <c r="F2865" s="161" t="s">
        <v>2026</v>
      </c>
      <c r="G2865" s="161" t="s">
        <v>1381</v>
      </c>
      <c r="H2865" s="161" t="s">
        <v>1561</v>
      </c>
      <c r="I2865" s="15"/>
      <c r="J2865"/>
      <c r="K2865"/>
    </row>
    <row r="2866" spans="1:11" ht="15" customHeight="1" x14ac:dyDescent="0.35">
      <c r="A2866" s="160">
        <v>1823120</v>
      </c>
      <c r="B2866" s="161" t="s">
        <v>1420</v>
      </c>
      <c r="C2866" s="160">
        <v>161858</v>
      </c>
      <c r="D2866" s="161" t="s">
        <v>2264</v>
      </c>
      <c r="E2866" s="162" t="s">
        <v>6415</v>
      </c>
      <c r="F2866" s="161" t="s">
        <v>2026</v>
      </c>
      <c r="G2866" s="161" t="s">
        <v>1381</v>
      </c>
      <c r="H2866" s="161" t="s">
        <v>1561</v>
      </c>
      <c r="I2866" s="15"/>
      <c r="J2866"/>
      <c r="K2866"/>
    </row>
    <row r="2867" spans="1:11" ht="15" customHeight="1" x14ac:dyDescent="0.35">
      <c r="A2867" s="160">
        <v>1823622</v>
      </c>
      <c r="B2867" s="161" t="s">
        <v>4983</v>
      </c>
      <c r="C2867" s="160">
        <v>161858</v>
      </c>
      <c r="D2867" s="161" t="s">
        <v>2264</v>
      </c>
      <c r="E2867" s="162" t="s">
        <v>6415</v>
      </c>
      <c r="F2867" s="161" t="s">
        <v>2026</v>
      </c>
      <c r="G2867" s="161" t="s">
        <v>1381</v>
      </c>
      <c r="H2867" s="161" t="s">
        <v>1561</v>
      </c>
      <c r="I2867" s="15"/>
      <c r="J2867"/>
      <c r="K2867"/>
    </row>
    <row r="2868" spans="1:11" ht="15" customHeight="1" x14ac:dyDescent="0.35">
      <c r="A2868" s="160">
        <v>1823004</v>
      </c>
      <c r="B2868" s="161" t="s">
        <v>4985</v>
      </c>
      <c r="C2868" s="160">
        <v>161860</v>
      </c>
      <c r="D2868" s="161" t="s">
        <v>2265</v>
      </c>
      <c r="E2868" s="162" t="s">
        <v>6415</v>
      </c>
      <c r="F2868" s="161" t="s">
        <v>2026</v>
      </c>
      <c r="G2868" s="161" t="s">
        <v>1381</v>
      </c>
      <c r="H2868" s="161" t="s">
        <v>1561</v>
      </c>
      <c r="I2868" s="15"/>
      <c r="J2868"/>
      <c r="K2868"/>
    </row>
    <row r="2869" spans="1:11" ht="15" customHeight="1" x14ac:dyDescent="0.35">
      <c r="A2869" s="160">
        <v>1823204</v>
      </c>
      <c r="B2869" s="161" t="s">
        <v>1421</v>
      </c>
      <c r="C2869" s="160">
        <v>161860</v>
      </c>
      <c r="D2869" s="161" t="s">
        <v>2265</v>
      </c>
      <c r="E2869" s="162" t="s">
        <v>6415</v>
      </c>
      <c r="F2869" s="161" t="s">
        <v>2026</v>
      </c>
      <c r="G2869" s="161" t="s">
        <v>1381</v>
      </c>
      <c r="H2869" s="161" t="s">
        <v>1561</v>
      </c>
      <c r="I2869" s="15"/>
      <c r="J2869"/>
      <c r="K2869"/>
    </row>
    <row r="2870" spans="1:11" ht="15" customHeight="1" x14ac:dyDescent="0.35">
      <c r="A2870" s="160">
        <v>1823709</v>
      </c>
      <c r="B2870" s="161" t="s">
        <v>4991</v>
      </c>
      <c r="C2870" s="160">
        <v>161860</v>
      </c>
      <c r="D2870" s="161" t="s">
        <v>2265</v>
      </c>
      <c r="E2870" s="162" t="s">
        <v>6415</v>
      </c>
      <c r="F2870" s="161" t="s">
        <v>2026</v>
      </c>
      <c r="G2870" s="161" t="s">
        <v>1381</v>
      </c>
      <c r="H2870" s="161" t="s">
        <v>1561</v>
      </c>
      <c r="I2870" s="15"/>
      <c r="J2870"/>
      <c r="K2870"/>
    </row>
    <row r="2871" spans="1:11" ht="15" customHeight="1" x14ac:dyDescent="0.35">
      <c r="A2871" s="160">
        <v>1823575</v>
      </c>
      <c r="B2871" s="161" t="s">
        <v>4989</v>
      </c>
      <c r="C2871" s="160">
        <v>161860</v>
      </c>
      <c r="D2871" s="161" t="s">
        <v>2265</v>
      </c>
      <c r="E2871" s="162" t="s">
        <v>6415</v>
      </c>
      <c r="F2871" s="161" t="s">
        <v>2026</v>
      </c>
      <c r="G2871" s="161" t="s">
        <v>1381</v>
      </c>
      <c r="H2871" s="161" t="s">
        <v>1561</v>
      </c>
      <c r="I2871" s="15"/>
      <c r="J2871"/>
      <c r="K2871"/>
    </row>
    <row r="2872" spans="1:11" ht="15" customHeight="1" x14ac:dyDescent="0.35">
      <c r="A2872" s="160">
        <v>1823616</v>
      </c>
      <c r="B2872" s="161" t="s">
        <v>4990</v>
      </c>
      <c r="C2872" s="160">
        <v>161860</v>
      </c>
      <c r="D2872" s="161" t="s">
        <v>2265</v>
      </c>
      <c r="E2872" s="162" t="s">
        <v>6415</v>
      </c>
      <c r="F2872" s="161" t="s">
        <v>2026</v>
      </c>
      <c r="G2872" s="161" t="s">
        <v>1381</v>
      </c>
      <c r="H2872" s="161" t="s">
        <v>1561</v>
      </c>
      <c r="I2872" s="15"/>
      <c r="J2872"/>
      <c r="K2872"/>
    </row>
    <row r="2873" spans="1:11" ht="15" customHeight="1" x14ac:dyDescent="0.35">
      <c r="A2873" s="160">
        <v>1823455</v>
      </c>
      <c r="B2873" s="161" t="s">
        <v>4988</v>
      </c>
      <c r="C2873" s="160">
        <v>161860</v>
      </c>
      <c r="D2873" s="161" t="s">
        <v>2265</v>
      </c>
      <c r="E2873" s="162" t="s">
        <v>6415</v>
      </c>
      <c r="F2873" s="161" t="s">
        <v>2026</v>
      </c>
      <c r="G2873" s="161" t="s">
        <v>1381</v>
      </c>
      <c r="H2873" s="161" t="s">
        <v>1561</v>
      </c>
      <c r="I2873" s="15"/>
      <c r="J2873"/>
      <c r="K2873"/>
    </row>
    <row r="2874" spans="1:11" ht="15" customHeight="1" x14ac:dyDescent="0.35">
      <c r="A2874" s="160">
        <v>1823907</v>
      </c>
      <c r="B2874" s="161" t="s">
        <v>4994</v>
      </c>
      <c r="C2874" s="160">
        <v>161860</v>
      </c>
      <c r="D2874" s="161" t="s">
        <v>2265</v>
      </c>
      <c r="E2874" s="162" t="s">
        <v>6415</v>
      </c>
      <c r="F2874" s="161" t="s">
        <v>2026</v>
      </c>
      <c r="G2874" s="161" t="s">
        <v>1381</v>
      </c>
      <c r="H2874" s="161" t="s">
        <v>1561</v>
      </c>
      <c r="I2874" s="15"/>
      <c r="J2874"/>
      <c r="K2874"/>
    </row>
    <row r="2875" spans="1:11" ht="15" customHeight="1" x14ac:dyDescent="0.35">
      <c r="A2875" s="160">
        <v>1823725</v>
      </c>
      <c r="B2875" s="161" t="s">
        <v>4992</v>
      </c>
      <c r="C2875" s="160">
        <v>161860</v>
      </c>
      <c r="D2875" s="161" t="s">
        <v>2265</v>
      </c>
      <c r="E2875" s="162" t="s">
        <v>6415</v>
      </c>
      <c r="F2875" s="161" t="s">
        <v>2026</v>
      </c>
      <c r="G2875" s="161" t="s">
        <v>1381</v>
      </c>
      <c r="H2875" s="161" t="s">
        <v>1561</v>
      </c>
      <c r="I2875" s="15"/>
      <c r="J2875"/>
      <c r="K2875"/>
    </row>
    <row r="2876" spans="1:11" ht="15" customHeight="1" x14ac:dyDescent="0.35">
      <c r="A2876" s="160">
        <v>1823998</v>
      </c>
      <c r="B2876" s="161" t="s">
        <v>4995</v>
      </c>
      <c r="C2876" s="160">
        <v>161860</v>
      </c>
      <c r="D2876" s="161" t="s">
        <v>2265</v>
      </c>
      <c r="E2876" s="162" t="s">
        <v>6415</v>
      </c>
      <c r="F2876" s="161" t="s">
        <v>2026</v>
      </c>
      <c r="G2876" s="161" t="s">
        <v>1381</v>
      </c>
      <c r="H2876" s="161" t="s">
        <v>1561</v>
      </c>
      <c r="I2876" s="15"/>
      <c r="J2876"/>
      <c r="K2876"/>
    </row>
    <row r="2877" spans="1:11" ht="15" customHeight="1" x14ac:dyDescent="0.35">
      <c r="A2877" s="160">
        <v>1823259</v>
      </c>
      <c r="B2877" s="161" t="s">
        <v>4987</v>
      </c>
      <c r="C2877" s="160">
        <v>161860</v>
      </c>
      <c r="D2877" s="161" t="s">
        <v>2265</v>
      </c>
      <c r="E2877" s="162" t="s">
        <v>6415</v>
      </c>
      <c r="F2877" s="161" t="s">
        <v>2026</v>
      </c>
      <c r="G2877" s="161" t="s">
        <v>1381</v>
      </c>
      <c r="H2877" s="161" t="s">
        <v>1561</v>
      </c>
      <c r="I2877" s="15"/>
      <c r="J2877"/>
      <c r="K2877"/>
    </row>
    <row r="2878" spans="1:11" ht="15" customHeight="1" x14ac:dyDescent="0.35">
      <c r="A2878" s="160">
        <v>1823772</v>
      </c>
      <c r="B2878" s="161" t="s">
        <v>4993</v>
      </c>
      <c r="C2878" s="160">
        <v>161860</v>
      </c>
      <c r="D2878" s="161" t="s">
        <v>2265</v>
      </c>
      <c r="E2878" s="162" t="s">
        <v>6415</v>
      </c>
      <c r="F2878" s="161" t="s">
        <v>2026</v>
      </c>
      <c r="G2878" s="161" t="s">
        <v>1381</v>
      </c>
      <c r="H2878" s="161" t="s">
        <v>1561</v>
      </c>
      <c r="I2878" s="15"/>
      <c r="J2878"/>
      <c r="K2878"/>
    </row>
    <row r="2879" spans="1:11" ht="15" customHeight="1" x14ac:dyDescent="0.35">
      <c r="A2879" s="160">
        <v>1823036</v>
      </c>
      <c r="B2879" s="161" t="s">
        <v>4986</v>
      </c>
      <c r="C2879" s="160">
        <v>161860</v>
      </c>
      <c r="D2879" s="161" t="s">
        <v>2265</v>
      </c>
      <c r="E2879" s="162" t="s">
        <v>6415</v>
      </c>
      <c r="F2879" s="161" t="s">
        <v>2026</v>
      </c>
      <c r="G2879" s="161" t="s">
        <v>1381</v>
      </c>
      <c r="H2879" s="161" t="s">
        <v>1561</v>
      </c>
      <c r="I2879" s="15"/>
      <c r="J2879"/>
      <c r="K2879"/>
    </row>
    <row r="2880" spans="1:11" ht="15" customHeight="1" x14ac:dyDescent="0.35">
      <c r="A2880" s="160">
        <v>1823567</v>
      </c>
      <c r="B2880" s="161" t="s">
        <v>1422</v>
      </c>
      <c r="C2880" s="160">
        <v>161860</v>
      </c>
      <c r="D2880" s="161" t="s">
        <v>2265</v>
      </c>
      <c r="E2880" s="162" t="s">
        <v>6415</v>
      </c>
      <c r="F2880" s="161" t="s">
        <v>2026</v>
      </c>
      <c r="G2880" s="161" t="s">
        <v>1381</v>
      </c>
      <c r="H2880" s="161" t="s">
        <v>1561</v>
      </c>
      <c r="I2880" s="15"/>
      <c r="J2880"/>
      <c r="K2880"/>
    </row>
    <row r="2881" spans="1:11" ht="15" customHeight="1" x14ac:dyDescent="0.35">
      <c r="A2881" s="160">
        <v>1823405</v>
      </c>
      <c r="B2881" s="161" t="s">
        <v>5001</v>
      </c>
      <c r="C2881" s="160">
        <v>161871</v>
      </c>
      <c r="D2881" s="161" t="s">
        <v>2263</v>
      </c>
      <c r="E2881" s="162" t="s">
        <v>6415</v>
      </c>
      <c r="F2881" s="161" t="s">
        <v>2026</v>
      </c>
      <c r="G2881" s="161" t="s">
        <v>1381</v>
      </c>
      <c r="H2881" s="161" t="s">
        <v>1561</v>
      </c>
      <c r="I2881" s="15"/>
      <c r="J2881"/>
      <c r="K2881"/>
    </row>
    <row r="2882" spans="1:11" ht="15" customHeight="1" x14ac:dyDescent="0.35">
      <c r="A2882" s="160">
        <v>1823347</v>
      </c>
      <c r="B2882" s="161" t="s">
        <v>5000</v>
      </c>
      <c r="C2882" s="160">
        <v>161871</v>
      </c>
      <c r="D2882" s="161" t="s">
        <v>2263</v>
      </c>
      <c r="E2882" s="162" t="s">
        <v>6415</v>
      </c>
      <c r="F2882" s="161" t="s">
        <v>2026</v>
      </c>
      <c r="G2882" s="161" t="s">
        <v>1381</v>
      </c>
      <c r="H2882" s="161" t="s">
        <v>1561</v>
      </c>
      <c r="I2882" s="15"/>
      <c r="J2882"/>
      <c r="K2882"/>
    </row>
    <row r="2883" spans="1:11" ht="15" customHeight="1" x14ac:dyDescent="0.35">
      <c r="A2883" s="160">
        <v>1823319</v>
      </c>
      <c r="B2883" s="161" t="s">
        <v>4999</v>
      </c>
      <c r="C2883" s="160">
        <v>161871</v>
      </c>
      <c r="D2883" s="161" t="s">
        <v>2263</v>
      </c>
      <c r="E2883" s="162" t="s">
        <v>6415</v>
      </c>
      <c r="F2883" s="161" t="s">
        <v>2026</v>
      </c>
      <c r="G2883" s="161" t="s">
        <v>1381</v>
      </c>
      <c r="H2883" s="161" t="s">
        <v>1561</v>
      </c>
      <c r="I2883" s="15"/>
      <c r="J2883"/>
      <c r="K2883"/>
    </row>
    <row r="2884" spans="1:11" ht="15" customHeight="1" x14ac:dyDescent="0.35">
      <c r="A2884" s="160">
        <v>1823200</v>
      </c>
      <c r="B2884" s="161" t="s">
        <v>4998</v>
      </c>
      <c r="C2884" s="160">
        <v>161871</v>
      </c>
      <c r="D2884" s="161" t="s">
        <v>2263</v>
      </c>
      <c r="E2884" s="162" t="s">
        <v>6415</v>
      </c>
      <c r="F2884" s="161" t="s">
        <v>2026</v>
      </c>
      <c r="G2884" s="161" t="s">
        <v>1381</v>
      </c>
      <c r="H2884" s="161" t="s">
        <v>1561</v>
      </c>
      <c r="I2884" s="15"/>
      <c r="J2884"/>
      <c r="K2884"/>
    </row>
    <row r="2885" spans="1:11" ht="15" customHeight="1" x14ac:dyDescent="0.35">
      <c r="A2885" s="160">
        <v>1823804</v>
      </c>
      <c r="B2885" s="161" t="s">
        <v>5003</v>
      </c>
      <c r="C2885" s="160">
        <v>161871</v>
      </c>
      <c r="D2885" s="161" t="s">
        <v>2263</v>
      </c>
      <c r="E2885" s="162" t="s">
        <v>6415</v>
      </c>
      <c r="F2885" s="161" t="s">
        <v>2026</v>
      </c>
      <c r="G2885" s="161" t="s">
        <v>1381</v>
      </c>
      <c r="H2885" s="161" t="s">
        <v>1561</v>
      </c>
      <c r="I2885" s="15"/>
      <c r="J2885"/>
      <c r="K2885"/>
    </row>
    <row r="2886" spans="1:11" ht="15" customHeight="1" x14ac:dyDescent="0.35">
      <c r="A2886" s="160">
        <v>1823976</v>
      </c>
      <c r="B2886" s="161" t="s">
        <v>5004</v>
      </c>
      <c r="C2886" s="160">
        <v>161871</v>
      </c>
      <c r="D2886" s="161" t="s">
        <v>2263</v>
      </c>
      <c r="E2886" s="162" t="s">
        <v>6415</v>
      </c>
      <c r="F2886" s="161" t="s">
        <v>2026</v>
      </c>
      <c r="G2886" s="161" t="s">
        <v>1381</v>
      </c>
      <c r="H2886" s="161" t="s">
        <v>1561</v>
      </c>
      <c r="I2886" s="15"/>
      <c r="J2886"/>
      <c r="K2886"/>
    </row>
    <row r="2887" spans="1:11" ht="15" customHeight="1" x14ac:dyDescent="0.35">
      <c r="A2887" s="160">
        <v>1823015</v>
      </c>
      <c r="B2887" s="161" t="s">
        <v>4997</v>
      </c>
      <c r="C2887" s="160">
        <v>161871</v>
      </c>
      <c r="D2887" s="161" t="s">
        <v>2263</v>
      </c>
      <c r="E2887" s="162" t="s">
        <v>6415</v>
      </c>
      <c r="F2887" s="161" t="s">
        <v>2026</v>
      </c>
      <c r="G2887" s="161" t="s">
        <v>1381</v>
      </c>
      <c r="H2887" s="161" t="s">
        <v>1561</v>
      </c>
      <c r="I2887" s="15"/>
      <c r="J2887"/>
      <c r="K2887"/>
    </row>
    <row r="2888" spans="1:11" ht="15" customHeight="1" x14ac:dyDescent="0.35">
      <c r="A2888" s="160">
        <v>1823619</v>
      </c>
      <c r="B2888" s="161" t="s">
        <v>5002</v>
      </c>
      <c r="C2888" s="160">
        <v>161871</v>
      </c>
      <c r="D2888" s="161" t="s">
        <v>2263</v>
      </c>
      <c r="E2888" s="162" t="s">
        <v>6415</v>
      </c>
      <c r="F2888" s="161" t="s">
        <v>2026</v>
      </c>
      <c r="G2888" s="161" t="s">
        <v>1381</v>
      </c>
      <c r="H2888" s="161" t="s">
        <v>1561</v>
      </c>
      <c r="I2888" s="15"/>
      <c r="J2888"/>
      <c r="K2888"/>
    </row>
    <row r="2889" spans="1:11" ht="15" customHeight="1" x14ac:dyDescent="0.35">
      <c r="A2889" s="160">
        <v>1823568</v>
      </c>
      <c r="B2889" s="161" t="s">
        <v>1415</v>
      </c>
      <c r="C2889" s="160">
        <v>161871</v>
      </c>
      <c r="D2889" s="161" t="s">
        <v>2263</v>
      </c>
      <c r="E2889" s="162" t="s">
        <v>6415</v>
      </c>
      <c r="F2889" s="161" t="s">
        <v>2026</v>
      </c>
      <c r="G2889" s="161" t="s">
        <v>1381</v>
      </c>
      <c r="H2889" s="161" t="s">
        <v>1561</v>
      </c>
      <c r="I2889" s="15"/>
      <c r="J2889"/>
      <c r="K2889"/>
    </row>
    <row r="2890" spans="1:11" ht="15" customHeight="1" x14ac:dyDescent="0.35">
      <c r="A2890" s="160">
        <v>1823003</v>
      </c>
      <c r="B2890" s="161" t="s">
        <v>4996</v>
      </c>
      <c r="C2890" s="160">
        <v>161871</v>
      </c>
      <c r="D2890" s="161" t="s">
        <v>2263</v>
      </c>
      <c r="E2890" s="162" t="s">
        <v>6415</v>
      </c>
      <c r="F2890" s="161" t="s">
        <v>2026</v>
      </c>
      <c r="G2890" s="161" t="s">
        <v>1381</v>
      </c>
      <c r="H2890" s="161" t="s">
        <v>1561</v>
      </c>
      <c r="I2890" s="15"/>
      <c r="J2890"/>
      <c r="K2890"/>
    </row>
    <row r="2891" spans="1:11" ht="15" customHeight="1" x14ac:dyDescent="0.35">
      <c r="A2891" s="160">
        <v>1822353</v>
      </c>
      <c r="B2891" s="161" t="s">
        <v>1413</v>
      </c>
      <c r="C2891" s="160">
        <v>161883</v>
      </c>
      <c r="D2891" s="161" t="s">
        <v>2253</v>
      </c>
      <c r="E2891" s="162" t="s">
        <v>6415</v>
      </c>
      <c r="F2891" s="161" t="s">
        <v>2026</v>
      </c>
      <c r="G2891" s="161" t="s">
        <v>1381</v>
      </c>
      <c r="H2891" s="161" t="s">
        <v>1561</v>
      </c>
      <c r="I2891" s="15"/>
      <c r="J2891"/>
      <c r="K2891"/>
    </row>
    <row r="2892" spans="1:11" ht="15" customHeight="1" x14ac:dyDescent="0.35">
      <c r="A2892" s="160">
        <v>1822938</v>
      </c>
      <c r="B2892" s="161" t="s">
        <v>5007</v>
      </c>
      <c r="C2892" s="160">
        <v>161883</v>
      </c>
      <c r="D2892" s="161" t="s">
        <v>2253</v>
      </c>
      <c r="E2892" s="162" t="s">
        <v>6415</v>
      </c>
      <c r="F2892" s="161" t="s">
        <v>2026</v>
      </c>
      <c r="G2892" s="161" t="s">
        <v>1381</v>
      </c>
      <c r="H2892" s="161" t="s">
        <v>1561</v>
      </c>
      <c r="I2892" s="15"/>
      <c r="J2892"/>
      <c r="K2892"/>
    </row>
    <row r="2893" spans="1:11" ht="15" customHeight="1" x14ac:dyDescent="0.35">
      <c r="A2893" s="160">
        <v>1822444</v>
      </c>
      <c r="B2893" s="161" t="s">
        <v>5005</v>
      </c>
      <c r="C2893" s="160">
        <v>161883</v>
      </c>
      <c r="D2893" s="161" t="s">
        <v>2253</v>
      </c>
      <c r="E2893" s="162" t="s">
        <v>6415</v>
      </c>
      <c r="F2893" s="161" t="s">
        <v>2026</v>
      </c>
      <c r="G2893" s="161" t="s">
        <v>1381</v>
      </c>
      <c r="H2893" s="161" t="s">
        <v>1561</v>
      </c>
      <c r="I2893" s="15"/>
      <c r="J2893"/>
      <c r="K2893"/>
    </row>
    <row r="2894" spans="1:11" ht="15" customHeight="1" x14ac:dyDescent="0.35">
      <c r="A2894" s="160">
        <v>1822919</v>
      </c>
      <c r="B2894" s="161" t="s">
        <v>5006</v>
      </c>
      <c r="C2894" s="160">
        <v>161883</v>
      </c>
      <c r="D2894" s="161" t="s">
        <v>2253</v>
      </c>
      <c r="E2894" s="162" t="s">
        <v>6415</v>
      </c>
      <c r="F2894" s="161" t="s">
        <v>2026</v>
      </c>
      <c r="G2894" s="161" t="s">
        <v>1381</v>
      </c>
      <c r="H2894" s="161" t="s">
        <v>1561</v>
      </c>
      <c r="I2894" s="15"/>
      <c r="J2894"/>
      <c r="K2894"/>
    </row>
    <row r="2895" spans="1:11" ht="15" customHeight="1" x14ac:dyDescent="0.35">
      <c r="A2895" s="160">
        <v>1822366</v>
      </c>
      <c r="B2895" s="161" t="s">
        <v>1414</v>
      </c>
      <c r="C2895" s="160">
        <v>161883</v>
      </c>
      <c r="D2895" s="161" t="s">
        <v>2253</v>
      </c>
      <c r="E2895" s="162" t="s">
        <v>6415</v>
      </c>
      <c r="F2895" s="161" t="s">
        <v>2026</v>
      </c>
      <c r="G2895" s="161" t="s">
        <v>1381</v>
      </c>
      <c r="H2895" s="161" t="s">
        <v>1561</v>
      </c>
      <c r="I2895" s="15"/>
      <c r="J2895"/>
      <c r="K2895"/>
    </row>
    <row r="2896" spans="1:11" ht="15" customHeight="1" x14ac:dyDescent="0.35">
      <c r="A2896" s="160">
        <v>1806731</v>
      </c>
      <c r="B2896" s="161" t="s">
        <v>2240</v>
      </c>
      <c r="C2896" s="160">
        <v>161895</v>
      </c>
      <c r="D2896" s="161" t="s">
        <v>2239</v>
      </c>
      <c r="E2896" s="162" t="s">
        <v>6415</v>
      </c>
      <c r="F2896" s="161" t="s">
        <v>2026</v>
      </c>
      <c r="G2896" s="161" t="s">
        <v>1381</v>
      </c>
      <c r="H2896" s="161" t="s">
        <v>1561</v>
      </c>
      <c r="I2896" s="15"/>
      <c r="J2896"/>
      <c r="K2896"/>
    </row>
    <row r="2897" spans="1:11" ht="15" customHeight="1" x14ac:dyDescent="0.35">
      <c r="A2897" s="160">
        <v>1806203</v>
      </c>
      <c r="B2897" s="161" t="s">
        <v>5009</v>
      </c>
      <c r="C2897" s="160">
        <v>161895</v>
      </c>
      <c r="D2897" s="161" t="s">
        <v>2239</v>
      </c>
      <c r="E2897" s="162" t="s">
        <v>6415</v>
      </c>
      <c r="F2897" s="161" t="s">
        <v>2026</v>
      </c>
      <c r="G2897" s="161" t="s">
        <v>1381</v>
      </c>
      <c r="H2897" s="161" t="s">
        <v>1561</v>
      </c>
      <c r="I2897" s="15"/>
      <c r="J2897"/>
      <c r="K2897"/>
    </row>
    <row r="2898" spans="1:11" ht="15" customHeight="1" x14ac:dyDescent="0.35">
      <c r="A2898" s="160">
        <v>1806510</v>
      </c>
      <c r="B2898" s="161" t="s">
        <v>5010</v>
      </c>
      <c r="C2898" s="160">
        <v>161895</v>
      </c>
      <c r="D2898" s="161" t="s">
        <v>2239</v>
      </c>
      <c r="E2898" s="162" t="s">
        <v>6415</v>
      </c>
      <c r="F2898" s="161" t="s">
        <v>2026</v>
      </c>
      <c r="G2898" s="161" t="s">
        <v>1381</v>
      </c>
      <c r="H2898" s="161" t="s">
        <v>1561</v>
      </c>
      <c r="I2898" s="15"/>
      <c r="J2898"/>
      <c r="K2898"/>
    </row>
    <row r="2899" spans="1:11" ht="15" customHeight="1" x14ac:dyDescent="0.35">
      <c r="A2899" s="160">
        <v>1806646</v>
      </c>
      <c r="B2899" s="161" t="s">
        <v>5012</v>
      </c>
      <c r="C2899" s="160">
        <v>161895</v>
      </c>
      <c r="D2899" s="161" t="s">
        <v>2239</v>
      </c>
      <c r="E2899" s="162" t="s">
        <v>6415</v>
      </c>
      <c r="F2899" s="161" t="s">
        <v>2026</v>
      </c>
      <c r="G2899" s="161" t="s">
        <v>1381</v>
      </c>
      <c r="H2899" s="161" t="s">
        <v>1561</v>
      </c>
      <c r="I2899" s="15"/>
      <c r="J2899"/>
      <c r="K2899"/>
    </row>
    <row r="2900" spans="1:11" ht="15" customHeight="1" x14ac:dyDescent="0.35">
      <c r="A2900" s="160">
        <v>1806128</v>
      </c>
      <c r="B2900" s="161" t="s">
        <v>5008</v>
      </c>
      <c r="C2900" s="160">
        <v>161895</v>
      </c>
      <c r="D2900" s="161" t="s">
        <v>2239</v>
      </c>
      <c r="E2900" s="162" t="s">
        <v>6415</v>
      </c>
      <c r="F2900" s="161" t="s">
        <v>2026</v>
      </c>
      <c r="G2900" s="161" t="s">
        <v>1381</v>
      </c>
      <c r="H2900" s="161" t="s">
        <v>1561</v>
      </c>
      <c r="I2900" s="15"/>
      <c r="J2900"/>
      <c r="K2900"/>
    </row>
    <row r="2901" spans="1:11" ht="15" customHeight="1" x14ac:dyDescent="0.35">
      <c r="A2901" s="160">
        <v>1806513</v>
      </c>
      <c r="B2901" s="161" t="s">
        <v>5011</v>
      </c>
      <c r="C2901" s="160">
        <v>161895</v>
      </c>
      <c r="D2901" s="161" t="s">
        <v>2239</v>
      </c>
      <c r="E2901" s="162" t="s">
        <v>6415</v>
      </c>
      <c r="F2901" s="161" t="s">
        <v>2026</v>
      </c>
      <c r="G2901" s="161" t="s">
        <v>1381</v>
      </c>
      <c r="H2901" s="161" t="s">
        <v>1561</v>
      </c>
      <c r="I2901" s="15"/>
      <c r="J2901"/>
      <c r="K2901"/>
    </row>
    <row r="2902" spans="1:11" ht="15" customHeight="1" x14ac:dyDescent="0.35">
      <c r="A2902" s="160">
        <v>1806833</v>
      </c>
      <c r="B2902" s="161" t="s">
        <v>5013</v>
      </c>
      <c r="C2902" s="160">
        <v>161895</v>
      </c>
      <c r="D2902" s="161" t="s">
        <v>2239</v>
      </c>
      <c r="E2902" s="162" t="s">
        <v>6415</v>
      </c>
      <c r="F2902" s="161" t="s">
        <v>2026</v>
      </c>
      <c r="G2902" s="161" t="s">
        <v>1381</v>
      </c>
      <c r="H2902" s="161" t="s">
        <v>1561</v>
      </c>
      <c r="I2902" s="15"/>
      <c r="J2902"/>
      <c r="K2902"/>
    </row>
    <row r="2903" spans="1:11" ht="15" customHeight="1" x14ac:dyDescent="0.35">
      <c r="A2903" s="160">
        <v>1806767</v>
      </c>
      <c r="B2903" s="161" t="s">
        <v>1389</v>
      </c>
      <c r="C2903" s="160">
        <v>161895</v>
      </c>
      <c r="D2903" s="161" t="s">
        <v>2239</v>
      </c>
      <c r="E2903" s="162" t="s">
        <v>6415</v>
      </c>
      <c r="F2903" s="161" t="s">
        <v>2026</v>
      </c>
      <c r="G2903" s="161" t="s">
        <v>1381</v>
      </c>
      <c r="H2903" s="161" t="s">
        <v>1561</v>
      </c>
      <c r="I2903" s="15"/>
      <c r="J2903"/>
      <c r="K2903"/>
    </row>
    <row r="2904" spans="1:11" ht="15" customHeight="1" x14ac:dyDescent="0.35">
      <c r="A2904" s="160">
        <v>1806682</v>
      </c>
      <c r="B2904" s="161" t="s">
        <v>1390</v>
      </c>
      <c r="C2904" s="160">
        <v>161895</v>
      </c>
      <c r="D2904" s="161" t="s">
        <v>2239</v>
      </c>
      <c r="E2904" s="162" t="s">
        <v>6415</v>
      </c>
      <c r="F2904" s="161" t="s">
        <v>2026</v>
      </c>
      <c r="G2904" s="161" t="s">
        <v>1381</v>
      </c>
      <c r="H2904" s="161" t="s">
        <v>1561</v>
      </c>
      <c r="I2904" s="15"/>
      <c r="J2904"/>
      <c r="K2904"/>
    </row>
    <row r="2905" spans="1:11" ht="15" customHeight="1" x14ac:dyDescent="0.35">
      <c r="A2905" s="160">
        <v>613135</v>
      </c>
      <c r="B2905" s="161" t="s">
        <v>5016</v>
      </c>
      <c r="C2905" s="160">
        <v>161901</v>
      </c>
      <c r="D2905" s="161" t="s">
        <v>2156</v>
      </c>
      <c r="E2905" s="162" t="s">
        <v>6415</v>
      </c>
      <c r="F2905" s="161" t="s">
        <v>2026</v>
      </c>
      <c r="G2905" s="161" t="s">
        <v>1246</v>
      </c>
      <c r="H2905" s="161" t="s">
        <v>1561</v>
      </c>
      <c r="I2905" s="15"/>
      <c r="J2905"/>
      <c r="K2905"/>
    </row>
    <row r="2906" spans="1:11" ht="15" customHeight="1" x14ac:dyDescent="0.35">
      <c r="A2906" s="160">
        <v>613794</v>
      </c>
      <c r="B2906" s="161" t="s">
        <v>5017</v>
      </c>
      <c r="C2906" s="160">
        <v>161901</v>
      </c>
      <c r="D2906" s="161" t="s">
        <v>2156</v>
      </c>
      <c r="E2906" s="162" t="s">
        <v>6415</v>
      </c>
      <c r="F2906" s="161" t="s">
        <v>2026</v>
      </c>
      <c r="G2906" s="161" t="s">
        <v>1246</v>
      </c>
      <c r="H2906" s="161" t="s">
        <v>1561</v>
      </c>
      <c r="I2906" s="15"/>
      <c r="J2906"/>
      <c r="K2906"/>
    </row>
    <row r="2907" spans="1:11" ht="15" customHeight="1" x14ac:dyDescent="0.35">
      <c r="A2907" s="160">
        <v>613001</v>
      </c>
      <c r="B2907" s="161" t="s">
        <v>5014</v>
      </c>
      <c r="C2907" s="160">
        <v>161901</v>
      </c>
      <c r="D2907" s="161" t="s">
        <v>2156</v>
      </c>
      <c r="E2907" s="162" t="s">
        <v>6415</v>
      </c>
      <c r="F2907" s="161" t="s">
        <v>2026</v>
      </c>
      <c r="G2907" s="161" t="s">
        <v>1246</v>
      </c>
      <c r="H2907" s="161" t="s">
        <v>1561</v>
      </c>
      <c r="I2907" s="15"/>
      <c r="J2907"/>
      <c r="K2907"/>
    </row>
    <row r="2908" spans="1:11" ht="15" customHeight="1" x14ac:dyDescent="0.35">
      <c r="A2908" s="160">
        <v>613180</v>
      </c>
      <c r="B2908" s="161" t="s">
        <v>1276</v>
      </c>
      <c r="C2908" s="160">
        <v>161901</v>
      </c>
      <c r="D2908" s="161" t="s">
        <v>2156</v>
      </c>
      <c r="E2908" s="162" t="s">
        <v>6415</v>
      </c>
      <c r="F2908" s="161" t="s">
        <v>2026</v>
      </c>
      <c r="G2908" s="161" t="s">
        <v>1246</v>
      </c>
      <c r="H2908" s="161" t="s">
        <v>1561</v>
      </c>
      <c r="I2908" s="15"/>
      <c r="J2908"/>
      <c r="K2908"/>
    </row>
    <row r="2909" spans="1:11" ht="15" customHeight="1" x14ac:dyDescent="0.35">
      <c r="A2909" s="160">
        <v>613122</v>
      </c>
      <c r="B2909" s="161" t="s">
        <v>5015</v>
      </c>
      <c r="C2909" s="160">
        <v>161901</v>
      </c>
      <c r="D2909" s="161" t="s">
        <v>2156</v>
      </c>
      <c r="E2909" s="162" t="s">
        <v>6415</v>
      </c>
      <c r="F2909" s="161" t="s">
        <v>2026</v>
      </c>
      <c r="G2909" s="161" t="s">
        <v>1246</v>
      </c>
      <c r="H2909" s="161" t="s">
        <v>1561</v>
      </c>
      <c r="I2909" s="15"/>
      <c r="J2909"/>
      <c r="K2909"/>
    </row>
    <row r="2910" spans="1:11" ht="15" customHeight="1" x14ac:dyDescent="0.35">
      <c r="A2910" s="160">
        <v>613159</v>
      </c>
      <c r="B2910" s="161" t="s">
        <v>1277</v>
      </c>
      <c r="C2910" s="160">
        <v>161901</v>
      </c>
      <c r="D2910" s="161" t="s">
        <v>2156</v>
      </c>
      <c r="E2910" s="162" t="s">
        <v>6415</v>
      </c>
      <c r="F2910" s="161" t="s">
        <v>2026</v>
      </c>
      <c r="G2910" s="161" t="s">
        <v>1246</v>
      </c>
      <c r="H2910" s="161" t="s">
        <v>1561</v>
      </c>
      <c r="I2910" s="15"/>
      <c r="J2910"/>
      <c r="K2910"/>
    </row>
    <row r="2911" spans="1:11" ht="15" customHeight="1" x14ac:dyDescent="0.35">
      <c r="A2911" s="160">
        <v>613833</v>
      </c>
      <c r="B2911" s="161" t="s">
        <v>5018</v>
      </c>
      <c r="C2911" s="160">
        <v>161901</v>
      </c>
      <c r="D2911" s="161" t="s">
        <v>2156</v>
      </c>
      <c r="E2911" s="162" t="s">
        <v>6415</v>
      </c>
      <c r="F2911" s="161" t="s">
        <v>2026</v>
      </c>
      <c r="G2911" s="161" t="s">
        <v>1246</v>
      </c>
      <c r="H2911" s="161" t="s">
        <v>1561</v>
      </c>
      <c r="I2911" s="15"/>
      <c r="J2911"/>
      <c r="K2911"/>
    </row>
    <row r="2912" spans="1:11" ht="15" customHeight="1" x14ac:dyDescent="0.35">
      <c r="A2912" s="160">
        <v>1817758</v>
      </c>
      <c r="B2912" s="161" t="s">
        <v>5021</v>
      </c>
      <c r="C2912" s="160">
        <v>161913</v>
      </c>
      <c r="D2912" s="161" t="s">
        <v>2249</v>
      </c>
      <c r="E2912" s="162" t="s">
        <v>6415</v>
      </c>
      <c r="F2912" s="161" t="s">
        <v>2026</v>
      </c>
      <c r="G2912" s="161" t="s">
        <v>1381</v>
      </c>
      <c r="H2912" s="161" t="s">
        <v>1561</v>
      </c>
      <c r="I2912" s="15"/>
      <c r="J2912"/>
      <c r="K2912"/>
    </row>
    <row r="2913" spans="1:11" ht="15" customHeight="1" x14ac:dyDescent="0.35">
      <c r="A2913" s="160">
        <v>1817364</v>
      </c>
      <c r="B2913" s="161" t="s">
        <v>1404</v>
      </c>
      <c r="C2913" s="160">
        <v>161913</v>
      </c>
      <c r="D2913" s="161" t="s">
        <v>2249</v>
      </c>
      <c r="E2913" s="162" t="s">
        <v>6415</v>
      </c>
      <c r="F2913" s="161" t="s">
        <v>2026</v>
      </c>
      <c r="G2913" s="161" t="s">
        <v>1381</v>
      </c>
      <c r="H2913" s="161" t="s">
        <v>1561</v>
      </c>
      <c r="I2913" s="15"/>
      <c r="J2913"/>
      <c r="K2913"/>
    </row>
    <row r="2914" spans="1:11" ht="15" customHeight="1" x14ac:dyDescent="0.35">
      <c r="A2914" s="160">
        <v>1817042</v>
      </c>
      <c r="B2914" s="161" t="s">
        <v>5020</v>
      </c>
      <c r="C2914" s="160">
        <v>161913</v>
      </c>
      <c r="D2914" s="161" t="s">
        <v>2249</v>
      </c>
      <c r="E2914" s="162" t="s">
        <v>6415</v>
      </c>
      <c r="F2914" s="161" t="s">
        <v>2026</v>
      </c>
      <c r="G2914" s="161" t="s">
        <v>1381</v>
      </c>
      <c r="H2914" s="161" t="s">
        <v>1561</v>
      </c>
      <c r="I2914" s="15"/>
      <c r="J2914"/>
      <c r="K2914"/>
    </row>
    <row r="2915" spans="1:11" ht="15" customHeight="1" x14ac:dyDescent="0.35">
      <c r="A2915" s="160">
        <v>1817001</v>
      </c>
      <c r="B2915" s="161" t="s">
        <v>5019</v>
      </c>
      <c r="C2915" s="160">
        <v>161913</v>
      </c>
      <c r="D2915" s="161" t="s">
        <v>2249</v>
      </c>
      <c r="E2915" s="162" t="s">
        <v>6415</v>
      </c>
      <c r="F2915" s="161" t="s">
        <v>2026</v>
      </c>
      <c r="G2915" s="161" t="s">
        <v>1381</v>
      </c>
      <c r="H2915" s="161" t="s">
        <v>1561</v>
      </c>
      <c r="I2915" s="15"/>
      <c r="J2915"/>
      <c r="K2915"/>
    </row>
    <row r="2916" spans="1:11" ht="15" customHeight="1" x14ac:dyDescent="0.35">
      <c r="A2916" s="160">
        <v>1817158</v>
      </c>
      <c r="B2916" s="161" t="s">
        <v>1405</v>
      </c>
      <c r="C2916" s="160">
        <v>161913</v>
      </c>
      <c r="D2916" s="161" t="s">
        <v>2249</v>
      </c>
      <c r="E2916" s="162" t="s">
        <v>6415</v>
      </c>
      <c r="F2916" s="161" t="s">
        <v>2026</v>
      </c>
      <c r="G2916" s="161" t="s">
        <v>1381</v>
      </c>
      <c r="H2916" s="161" t="s">
        <v>1561</v>
      </c>
      <c r="I2916" s="15"/>
      <c r="J2916"/>
      <c r="K2916"/>
    </row>
    <row r="2917" spans="1:11" ht="15" customHeight="1" x14ac:dyDescent="0.35">
      <c r="A2917" s="160">
        <v>1817696</v>
      </c>
      <c r="B2917" s="161" t="s">
        <v>1406</v>
      </c>
      <c r="C2917" s="160">
        <v>161913</v>
      </c>
      <c r="D2917" s="161" t="s">
        <v>2249</v>
      </c>
      <c r="E2917" s="162" t="s">
        <v>6415</v>
      </c>
      <c r="F2917" s="161" t="s">
        <v>2026</v>
      </c>
      <c r="G2917" s="161" t="s">
        <v>1381</v>
      </c>
      <c r="H2917" s="161" t="s">
        <v>1561</v>
      </c>
      <c r="I2917" s="15"/>
      <c r="J2917"/>
      <c r="K2917"/>
    </row>
    <row r="2918" spans="1:11" ht="15" customHeight="1" x14ac:dyDescent="0.35">
      <c r="A2918" s="160">
        <v>912074</v>
      </c>
      <c r="B2918" s="161" t="s">
        <v>5022</v>
      </c>
      <c r="C2918" s="160">
        <v>161925</v>
      </c>
      <c r="D2918" s="161" t="s">
        <v>2190</v>
      </c>
      <c r="E2918" s="162" t="s">
        <v>6415</v>
      </c>
      <c r="F2918" s="161" t="s">
        <v>2026</v>
      </c>
      <c r="G2918" s="161" t="s">
        <v>1311</v>
      </c>
      <c r="H2918" s="161" t="s">
        <v>1561</v>
      </c>
      <c r="I2918" s="15"/>
      <c r="J2918"/>
      <c r="K2918"/>
    </row>
    <row r="2919" spans="1:11" ht="15" customHeight="1" x14ac:dyDescent="0.35">
      <c r="A2919" s="160">
        <v>912797</v>
      </c>
      <c r="B2919" s="161" t="s">
        <v>1329</v>
      </c>
      <c r="C2919" s="160">
        <v>161925</v>
      </c>
      <c r="D2919" s="161" t="s">
        <v>2190</v>
      </c>
      <c r="E2919" s="162" t="s">
        <v>6415</v>
      </c>
      <c r="F2919" s="161" t="s">
        <v>2026</v>
      </c>
      <c r="G2919" s="161" t="s">
        <v>1311</v>
      </c>
      <c r="H2919" s="161" t="s">
        <v>1561</v>
      </c>
      <c r="I2919" s="15"/>
      <c r="J2919"/>
      <c r="K2919"/>
    </row>
    <row r="2920" spans="1:11" ht="15" customHeight="1" x14ac:dyDescent="0.35">
      <c r="A2920" s="160">
        <v>912009</v>
      </c>
      <c r="B2920" s="161" t="s">
        <v>1330</v>
      </c>
      <c r="C2920" s="160">
        <v>161925</v>
      </c>
      <c r="D2920" s="161" t="s">
        <v>2190</v>
      </c>
      <c r="E2920" s="162" t="s">
        <v>6415</v>
      </c>
      <c r="F2920" s="161" t="s">
        <v>2026</v>
      </c>
      <c r="G2920" s="161" t="s">
        <v>1311</v>
      </c>
      <c r="H2920" s="161" t="s">
        <v>1561</v>
      </c>
      <c r="I2920" s="15"/>
      <c r="J2920"/>
      <c r="K2920"/>
    </row>
    <row r="2921" spans="1:11" ht="15" customHeight="1" x14ac:dyDescent="0.35">
      <c r="A2921" s="160">
        <v>912034</v>
      </c>
      <c r="B2921" s="161" t="s">
        <v>1331</v>
      </c>
      <c r="C2921" s="160">
        <v>161925</v>
      </c>
      <c r="D2921" s="161" t="s">
        <v>2190</v>
      </c>
      <c r="E2921" s="162" t="s">
        <v>6415</v>
      </c>
      <c r="F2921" s="161" t="s">
        <v>2026</v>
      </c>
      <c r="G2921" s="161" t="s">
        <v>1311</v>
      </c>
      <c r="H2921" s="161" t="s">
        <v>1561</v>
      </c>
      <c r="I2921" s="15"/>
      <c r="J2921"/>
      <c r="K2921"/>
    </row>
    <row r="2922" spans="1:11" ht="15" customHeight="1" x14ac:dyDescent="0.35">
      <c r="A2922" s="160">
        <v>912659</v>
      </c>
      <c r="B2922" s="161" t="s">
        <v>5024</v>
      </c>
      <c r="C2922" s="160">
        <v>161937</v>
      </c>
      <c r="D2922" s="161" t="s">
        <v>2191</v>
      </c>
      <c r="E2922" s="162" t="s">
        <v>6415</v>
      </c>
      <c r="F2922" s="161" t="s">
        <v>2026</v>
      </c>
      <c r="G2922" s="161" t="s">
        <v>1311</v>
      </c>
      <c r="H2922" s="161" t="s">
        <v>1561</v>
      </c>
      <c r="I2922" s="15"/>
      <c r="J2922"/>
      <c r="K2922"/>
    </row>
    <row r="2923" spans="1:11" ht="15" customHeight="1" x14ac:dyDescent="0.35">
      <c r="A2923" s="160">
        <v>912001</v>
      </c>
      <c r="B2923" s="161" t="s">
        <v>5023</v>
      </c>
      <c r="C2923" s="160">
        <v>161937</v>
      </c>
      <c r="D2923" s="161" t="s">
        <v>2191</v>
      </c>
      <c r="E2923" s="162" t="s">
        <v>6415</v>
      </c>
      <c r="F2923" s="161" t="s">
        <v>2026</v>
      </c>
      <c r="G2923" s="161" t="s">
        <v>1311</v>
      </c>
      <c r="H2923" s="161" t="s">
        <v>1561</v>
      </c>
      <c r="I2923" s="15"/>
      <c r="J2923"/>
      <c r="K2923"/>
    </row>
    <row r="2924" spans="1:11" ht="15" customHeight="1" x14ac:dyDescent="0.35">
      <c r="A2924" s="160">
        <v>912010</v>
      </c>
      <c r="B2924" s="161" t="s">
        <v>1335</v>
      </c>
      <c r="C2924" s="160">
        <v>161937</v>
      </c>
      <c r="D2924" s="161" t="s">
        <v>2191</v>
      </c>
      <c r="E2924" s="162" t="s">
        <v>6415</v>
      </c>
      <c r="F2924" s="161" t="s">
        <v>2026</v>
      </c>
      <c r="G2924" s="161" t="s">
        <v>1311</v>
      </c>
      <c r="H2924" s="161" t="s">
        <v>1561</v>
      </c>
      <c r="I2924" s="15"/>
      <c r="J2924"/>
      <c r="K2924"/>
    </row>
    <row r="2925" spans="1:11" ht="15" customHeight="1" x14ac:dyDescent="0.35">
      <c r="A2925" s="160">
        <v>912105</v>
      </c>
      <c r="B2925" s="161" t="s">
        <v>2192</v>
      </c>
      <c r="C2925" s="160">
        <v>161937</v>
      </c>
      <c r="D2925" s="161" t="s">
        <v>2191</v>
      </c>
      <c r="E2925" s="162" t="s">
        <v>6415</v>
      </c>
      <c r="F2925" s="161" t="s">
        <v>2026</v>
      </c>
      <c r="G2925" s="161" t="s">
        <v>1311</v>
      </c>
      <c r="H2925" s="161" t="s">
        <v>1561</v>
      </c>
      <c r="I2925" s="15"/>
      <c r="J2925"/>
      <c r="K2925"/>
    </row>
    <row r="2926" spans="1:11" ht="15" customHeight="1" x14ac:dyDescent="0.35">
      <c r="A2926" s="160">
        <v>115043</v>
      </c>
      <c r="B2926" s="161" t="s">
        <v>5025</v>
      </c>
      <c r="C2926" s="160">
        <v>161949</v>
      </c>
      <c r="D2926" s="161" t="s">
        <v>2070</v>
      </c>
      <c r="E2926" s="162" t="s">
        <v>6415</v>
      </c>
      <c r="F2926" s="161" t="s">
        <v>2026</v>
      </c>
      <c r="G2926" s="161" t="s">
        <v>1144</v>
      </c>
      <c r="H2926" s="161" t="s">
        <v>1561</v>
      </c>
      <c r="I2926" s="15"/>
      <c r="J2926"/>
      <c r="K2926"/>
    </row>
    <row r="2927" spans="1:11" ht="15" customHeight="1" x14ac:dyDescent="0.35">
      <c r="A2927" s="160">
        <v>115560</v>
      </c>
      <c r="B2927" s="161" t="s">
        <v>5029</v>
      </c>
      <c r="C2927" s="160">
        <v>161949</v>
      </c>
      <c r="D2927" s="161" t="s">
        <v>2070</v>
      </c>
      <c r="E2927" s="162" t="s">
        <v>6415</v>
      </c>
      <c r="F2927" s="161" t="s">
        <v>2026</v>
      </c>
      <c r="G2927" s="161" t="s">
        <v>1144</v>
      </c>
      <c r="H2927" s="161" t="s">
        <v>1561</v>
      </c>
      <c r="I2927" s="15"/>
      <c r="J2927"/>
      <c r="K2927"/>
    </row>
    <row r="2928" spans="1:11" ht="15" customHeight="1" x14ac:dyDescent="0.35">
      <c r="A2928" s="160">
        <v>115657</v>
      </c>
      <c r="B2928" s="161" t="s">
        <v>5031</v>
      </c>
      <c r="C2928" s="160">
        <v>161949</v>
      </c>
      <c r="D2928" s="161" t="s">
        <v>2070</v>
      </c>
      <c r="E2928" s="162" t="s">
        <v>6415</v>
      </c>
      <c r="F2928" s="161" t="s">
        <v>2026</v>
      </c>
      <c r="G2928" s="161" t="s">
        <v>1144</v>
      </c>
      <c r="H2928" s="161" t="s">
        <v>1561</v>
      </c>
      <c r="I2928" s="15"/>
      <c r="J2928"/>
      <c r="K2928"/>
    </row>
    <row r="2929" spans="1:11" ht="15" customHeight="1" x14ac:dyDescent="0.35">
      <c r="A2929" s="160">
        <v>115039</v>
      </c>
      <c r="B2929" s="161" t="s">
        <v>1155</v>
      </c>
      <c r="C2929" s="160">
        <v>161949</v>
      </c>
      <c r="D2929" s="161" t="s">
        <v>2070</v>
      </c>
      <c r="E2929" s="162" t="s">
        <v>6415</v>
      </c>
      <c r="F2929" s="161" t="s">
        <v>2026</v>
      </c>
      <c r="G2929" s="161" t="s">
        <v>1144</v>
      </c>
      <c r="H2929" s="161" t="s">
        <v>1561</v>
      </c>
      <c r="I2929" s="15"/>
      <c r="J2929"/>
      <c r="K2929"/>
    </row>
    <row r="2930" spans="1:11" ht="15" customHeight="1" x14ac:dyDescent="0.35">
      <c r="A2930" s="160">
        <v>115958</v>
      </c>
      <c r="B2930" s="161" t="s">
        <v>5033</v>
      </c>
      <c r="C2930" s="160">
        <v>161949</v>
      </c>
      <c r="D2930" s="161" t="s">
        <v>2070</v>
      </c>
      <c r="E2930" s="162" t="s">
        <v>6415</v>
      </c>
      <c r="F2930" s="161" t="s">
        <v>2026</v>
      </c>
      <c r="G2930" s="161" t="s">
        <v>1144</v>
      </c>
      <c r="H2930" s="161" t="s">
        <v>1561</v>
      </c>
      <c r="I2930" s="15"/>
      <c r="J2930"/>
      <c r="K2930"/>
    </row>
    <row r="2931" spans="1:11" ht="15" customHeight="1" x14ac:dyDescent="0.35">
      <c r="A2931" s="160">
        <v>115789</v>
      </c>
      <c r="B2931" s="161" t="s">
        <v>5032</v>
      </c>
      <c r="C2931" s="160">
        <v>161949</v>
      </c>
      <c r="D2931" s="161" t="s">
        <v>2070</v>
      </c>
      <c r="E2931" s="162" t="s">
        <v>6415</v>
      </c>
      <c r="F2931" s="161" t="s">
        <v>2026</v>
      </c>
      <c r="G2931" s="161" t="s">
        <v>1144</v>
      </c>
      <c r="H2931" s="161" t="s">
        <v>1561</v>
      </c>
      <c r="I2931" s="15"/>
      <c r="J2931"/>
      <c r="K2931"/>
    </row>
    <row r="2932" spans="1:11" ht="15" customHeight="1" x14ac:dyDescent="0.35">
      <c r="A2932" s="160">
        <v>115259</v>
      </c>
      <c r="B2932" s="161" t="s">
        <v>5027</v>
      </c>
      <c r="C2932" s="160">
        <v>161949</v>
      </c>
      <c r="D2932" s="161" t="s">
        <v>2070</v>
      </c>
      <c r="E2932" s="162" t="s">
        <v>6415</v>
      </c>
      <c r="F2932" s="161" t="s">
        <v>2026</v>
      </c>
      <c r="G2932" s="161" t="s">
        <v>1144</v>
      </c>
      <c r="H2932" s="161" t="s">
        <v>1561</v>
      </c>
      <c r="I2932" s="15"/>
      <c r="J2932"/>
      <c r="K2932"/>
    </row>
    <row r="2933" spans="1:11" ht="15" customHeight="1" x14ac:dyDescent="0.35">
      <c r="A2933" s="160">
        <v>115614</v>
      </c>
      <c r="B2933" s="161" t="s">
        <v>5030</v>
      </c>
      <c r="C2933" s="160">
        <v>161949</v>
      </c>
      <c r="D2933" s="161" t="s">
        <v>2070</v>
      </c>
      <c r="E2933" s="162" t="s">
        <v>6415</v>
      </c>
      <c r="F2933" s="161" t="s">
        <v>2026</v>
      </c>
      <c r="G2933" s="161" t="s">
        <v>1144</v>
      </c>
      <c r="H2933" s="161" t="s">
        <v>1561</v>
      </c>
      <c r="I2933" s="15"/>
      <c r="J2933"/>
      <c r="K2933"/>
    </row>
    <row r="2934" spans="1:11" ht="15" customHeight="1" x14ac:dyDescent="0.35">
      <c r="A2934" s="160">
        <v>115191</v>
      </c>
      <c r="B2934" s="161" t="s">
        <v>5026</v>
      </c>
      <c r="C2934" s="160">
        <v>161949</v>
      </c>
      <c r="D2934" s="161" t="s">
        <v>2070</v>
      </c>
      <c r="E2934" s="162" t="s">
        <v>6415</v>
      </c>
      <c r="F2934" s="161" t="s">
        <v>2026</v>
      </c>
      <c r="G2934" s="161" t="s">
        <v>1144</v>
      </c>
      <c r="H2934" s="161" t="s">
        <v>1561</v>
      </c>
      <c r="I2934" s="15"/>
      <c r="J2934"/>
      <c r="K2934"/>
    </row>
    <row r="2935" spans="1:11" ht="15" customHeight="1" x14ac:dyDescent="0.35">
      <c r="A2935" s="160">
        <v>115342</v>
      </c>
      <c r="B2935" s="161" t="s">
        <v>5028</v>
      </c>
      <c r="C2935" s="160">
        <v>161949</v>
      </c>
      <c r="D2935" s="161" t="s">
        <v>2070</v>
      </c>
      <c r="E2935" s="162" t="s">
        <v>6415</v>
      </c>
      <c r="F2935" s="161" t="s">
        <v>2026</v>
      </c>
      <c r="G2935" s="161" t="s">
        <v>1144</v>
      </c>
      <c r="H2935" s="161" t="s">
        <v>1561</v>
      </c>
      <c r="I2935" s="15"/>
      <c r="J2935"/>
      <c r="K2935"/>
    </row>
    <row r="2936" spans="1:11" ht="15" customHeight="1" x14ac:dyDescent="0.35">
      <c r="A2936" s="160">
        <v>115308</v>
      </c>
      <c r="B2936" s="161" t="s">
        <v>1156</v>
      </c>
      <c r="C2936" s="160">
        <v>161949</v>
      </c>
      <c r="D2936" s="161" t="s">
        <v>2070</v>
      </c>
      <c r="E2936" s="162" t="s">
        <v>6415</v>
      </c>
      <c r="F2936" s="161" t="s">
        <v>2026</v>
      </c>
      <c r="G2936" s="161" t="s">
        <v>1144</v>
      </c>
      <c r="H2936" s="161" t="s">
        <v>1561</v>
      </c>
      <c r="I2936" s="15"/>
      <c r="J2936"/>
      <c r="K2936"/>
    </row>
    <row r="2937" spans="1:11" ht="15" customHeight="1" x14ac:dyDescent="0.35">
      <c r="A2937" s="160">
        <v>115986</v>
      </c>
      <c r="B2937" s="161" t="s">
        <v>1157</v>
      </c>
      <c r="C2937" s="160">
        <v>161949</v>
      </c>
      <c r="D2937" s="161" t="s">
        <v>2070</v>
      </c>
      <c r="E2937" s="162" t="s">
        <v>6415</v>
      </c>
      <c r="F2937" s="161" t="s">
        <v>2026</v>
      </c>
      <c r="G2937" s="161" t="s">
        <v>1144</v>
      </c>
      <c r="H2937" s="161" t="s">
        <v>1561</v>
      </c>
      <c r="I2937" s="15"/>
      <c r="J2937"/>
      <c r="K2937"/>
    </row>
    <row r="2938" spans="1:11" ht="15" customHeight="1" x14ac:dyDescent="0.35">
      <c r="A2938" s="160">
        <v>115521</v>
      </c>
      <c r="B2938" s="161" t="s">
        <v>5034</v>
      </c>
      <c r="C2938" s="160">
        <v>161950</v>
      </c>
      <c r="D2938" s="161" t="s">
        <v>2072</v>
      </c>
      <c r="E2938" s="162" t="s">
        <v>6415</v>
      </c>
      <c r="F2938" s="161" t="s">
        <v>2026</v>
      </c>
      <c r="G2938" s="161" t="s">
        <v>1144</v>
      </c>
      <c r="H2938" s="161" t="s">
        <v>1561</v>
      </c>
      <c r="I2938" s="15"/>
      <c r="J2938"/>
      <c r="K2938"/>
    </row>
    <row r="2939" spans="1:11" ht="15" customHeight="1" x14ac:dyDescent="0.35">
      <c r="A2939" s="160">
        <v>115704</v>
      </c>
      <c r="B2939" s="161" t="s">
        <v>1171</v>
      </c>
      <c r="C2939" s="160">
        <v>161950</v>
      </c>
      <c r="D2939" s="161" t="s">
        <v>2072</v>
      </c>
      <c r="E2939" s="162" t="s">
        <v>6415</v>
      </c>
      <c r="F2939" s="161" t="s">
        <v>2026</v>
      </c>
      <c r="G2939" s="161" t="s">
        <v>1144</v>
      </c>
      <c r="H2939" s="161" t="s">
        <v>1561</v>
      </c>
      <c r="I2939" s="15"/>
      <c r="J2939"/>
      <c r="K2939"/>
    </row>
    <row r="2940" spans="1:11" ht="15" customHeight="1" x14ac:dyDescent="0.35">
      <c r="A2940" s="160">
        <v>115212</v>
      </c>
      <c r="B2940" s="161" t="s">
        <v>1172</v>
      </c>
      <c r="C2940" s="160">
        <v>161950</v>
      </c>
      <c r="D2940" s="161" t="s">
        <v>2072</v>
      </c>
      <c r="E2940" s="162" t="s">
        <v>6415</v>
      </c>
      <c r="F2940" s="161" t="s">
        <v>2026</v>
      </c>
      <c r="G2940" s="161" t="s">
        <v>1144</v>
      </c>
      <c r="H2940" s="161" t="s">
        <v>1561</v>
      </c>
      <c r="I2940" s="15"/>
      <c r="J2940"/>
      <c r="K2940"/>
    </row>
    <row r="2941" spans="1:11" ht="15" customHeight="1" x14ac:dyDescent="0.35">
      <c r="A2941" s="160">
        <v>115490</v>
      </c>
      <c r="B2941" s="161" t="s">
        <v>1173</v>
      </c>
      <c r="C2941" s="160">
        <v>161950</v>
      </c>
      <c r="D2941" s="161" t="s">
        <v>2072</v>
      </c>
      <c r="E2941" s="162" t="s">
        <v>6415</v>
      </c>
      <c r="F2941" s="161" t="s">
        <v>2026</v>
      </c>
      <c r="G2941" s="161" t="s">
        <v>1144</v>
      </c>
      <c r="H2941" s="161" t="s">
        <v>1561</v>
      </c>
      <c r="I2941" s="15"/>
      <c r="J2941"/>
      <c r="K2941"/>
    </row>
    <row r="2942" spans="1:11" ht="15" customHeight="1" x14ac:dyDescent="0.35">
      <c r="A2942" s="160">
        <v>101001</v>
      </c>
      <c r="B2942" s="161" t="s">
        <v>5035</v>
      </c>
      <c r="C2942" s="160">
        <v>161962</v>
      </c>
      <c r="D2942" s="161" t="s">
        <v>1188</v>
      </c>
      <c r="E2942" s="162" t="s">
        <v>6415</v>
      </c>
      <c r="F2942" s="161" t="s">
        <v>2026</v>
      </c>
      <c r="G2942" s="161" t="s">
        <v>1144</v>
      </c>
      <c r="H2942" s="161" t="s">
        <v>1561</v>
      </c>
      <c r="I2942" s="15"/>
      <c r="J2942"/>
      <c r="K2942"/>
    </row>
    <row r="2943" spans="1:11" ht="15" customHeight="1" x14ac:dyDescent="0.35">
      <c r="A2943" s="160">
        <v>101312</v>
      </c>
      <c r="B2943" s="161" t="s">
        <v>5037</v>
      </c>
      <c r="C2943" s="160">
        <v>161962</v>
      </c>
      <c r="D2943" s="161" t="s">
        <v>1188</v>
      </c>
      <c r="E2943" s="162" t="s">
        <v>6415</v>
      </c>
      <c r="F2943" s="161" t="s">
        <v>2026</v>
      </c>
      <c r="G2943" s="161" t="s">
        <v>1144</v>
      </c>
      <c r="H2943" s="161" t="s">
        <v>1561</v>
      </c>
      <c r="I2943" s="15"/>
      <c r="J2943"/>
      <c r="K2943"/>
    </row>
    <row r="2944" spans="1:11" ht="15" customHeight="1" x14ac:dyDescent="0.35">
      <c r="A2944" s="160">
        <v>101258</v>
      </c>
      <c r="B2944" s="161" t="s">
        <v>1189</v>
      </c>
      <c r="C2944" s="160">
        <v>161962</v>
      </c>
      <c r="D2944" s="161" t="s">
        <v>1188</v>
      </c>
      <c r="E2944" s="162" t="s">
        <v>6415</v>
      </c>
      <c r="F2944" s="161" t="s">
        <v>2026</v>
      </c>
      <c r="G2944" s="161" t="s">
        <v>1144</v>
      </c>
      <c r="H2944" s="161" t="s">
        <v>1561</v>
      </c>
      <c r="I2944" s="15"/>
      <c r="J2944"/>
      <c r="K2944"/>
    </row>
    <row r="2945" spans="1:11" ht="15" customHeight="1" x14ac:dyDescent="0.35">
      <c r="A2945" s="160">
        <v>101214</v>
      </c>
      <c r="B2945" s="161" t="s">
        <v>5036</v>
      </c>
      <c r="C2945" s="160">
        <v>161962</v>
      </c>
      <c r="D2945" s="161" t="s">
        <v>1188</v>
      </c>
      <c r="E2945" s="162" t="s">
        <v>6415</v>
      </c>
      <c r="F2945" s="161" t="s">
        <v>2026</v>
      </c>
      <c r="G2945" s="161" t="s">
        <v>1144</v>
      </c>
      <c r="H2945" s="161" t="s">
        <v>1561</v>
      </c>
      <c r="I2945" s="15"/>
      <c r="J2945"/>
      <c r="K2945"/>
    </row>
    <row r="2946" spans="1:11" ht="15" customHeight="1" x14ac:dyDescent="0.35">
      <c r="A2946" s="160">
        <v>101083</v>
      </c>
      <c r="B2946" s="161" t="s">
        <v>1190</v>
      </c>
      <c r="C2946" s="160">
        <v>161962</v>
      </c>
      <c r="D2946" s="161" t="s">
        <v>1188</v>
      </c>
      <c r="E2946" s="162" t="s">
        <v>6415</v>
      </c>
      <c r="F2946" s="161" t="s">
        <v>2026</v>
      </c>
      <c r="G2946" s="161" t="s">
        <v>1144</v>
      </c>
      <c r="H2946" s="161" t="s">
        <v>1561</v>
      </c>
      <c r="I2946" s="15"/>
      <c r="J2946"/>
      <c r="K2946"/>
    </row>
    <row r="2947" spans="1:11" ht="15" customHeight="1" x14ac:dyDescent="0.35">
      <c r="A2947" s="160">
        <v>101615</v>
      </c>
      <c r="B2947" s="161" t="s">
        <v>1191</v>
      </c>
      <c r="C2947" s="160">
        <v>161962</v>
      </c>
      <c r="D2947" s="161" t="s">
        <v>1188</v>
      </c>
      <c r="E2947" s="162" t="s">
        <v>6415</v>
      </c>
      <c r="F2947" s="161" t="s">
        <v>2026</v>
      </c>
      <c r="G2947" s="161" t="s">
        <v>1144</v>
      </c>
      <c r="H2947" s="161" t="s">
        <v>1561</v>
      </c>
      <c r="I2947" s="15"/>
      <c r="J2947"/>
      <c r="K2947"/>
    </row>
    <row r="2948" spans="1:11" ht="15" customHeight="1" x14ac:dyDescent="0.35">
      <c r="A2948" s="160">
        <v>603684</v>
      </c>
      <c r="B2948" s="161" t="s">
        <v>5048</v>
      </c>
      <c r="C2948" s="160">
        <v>161974</v>
      </c>
      <c r="D2948" s="161" t="s">
        <v>2127</v>
      </c>
      <c r="E2948" s="162" t="s">
        <v>6415</v>
      </c>
      <c r="F2948" s="161" t="s">
        <v>2026</v>
      </c>
      <c r="G2948" s="161" t="s">
        <v>1246</v>
      </c>
      <c r="H2948" s="161" t="s">
        <v>1561</v>
      </c>
      <c r="I2948" s="15"/>
      <c r="J2948"/>
      <c r="K2948"/>
    </row>
    <row r="2949" spans="1:11" ht="15" customHeight="1" x14ac:dyDescent="0.35">
      <c r="A2949" s="160">
        <v>603879</v>
      </c>
      <c r="B2949" s="161" t="s">
        <v>5052</v>
      </c>
      <c r="C2949" s="160">
        <v>161974</v>
      </c>
      <c r="D2949" s="161" t="s">
        <v>2127</v>
      </c>
      <c r="E2949" s="162" t="s">
        <v>6415</v>
      </c>
      <c r="F2949" s="161" t="s">
        <v>2026</v>
      </c>
      <c r="G2949" s="161" t="s">
        <v>1246</v>
      </c>
      <c r="H2949" s="161" t="s">
        <v>1561</v>
      </c>
      <c r="I2949" s="15"/>
      <c r="J2949"/>
      <c r="K2949"/>
    </row>
    <row r="2950" spans="1:11" ht="15" customHeight="1" x14ac:dyDescent="0.35">
      <c r="A2950" s="160">
        <v>603208</v>
      </c>
      <c r="B2950" s="161" t="s">
        <v>5040</v>
      </c>
      <c r="C2950" s="160">
        <v>161974</v>
      </c>
      <c r="D2950" s="161" t="s">
        <v>2127</v>
      </c>
      <c r="E2950" s="162" t="s">
        <v>6415</v>
      </c>
      <c r="F2950" s="161" t="s">
        <v>2026</v>
      </c>
      <c r="G2950" s="161" t="s">
        <v>1246</v>
      </c>
      <c r="H2950" s="161" t="s">
        <v>1561</v>
      </c>
      <c r="I2950" s="15"/>
      <c r="J2950"/>
      <c r="K2950"/>
    </row>
    <row r="2951" spans="1:11" ht="15" customHeight="1" x14ac:dyDescent="0.35">
      <c r="A2951" s="160">
        <v>603831</v>
      </c>
      <c r="B2951" s="161" t="s">
        <v>5051</v>
      </c>
      <c r="C2951" s="160">
        <v>161974</v>
      </c>
      <c r="D2951" s="161" t="s">
        <v>2127</v>
      </c>
      <c r="E2951" s="162" t="s">
        <v>6415</v>
      </c>
      <c r="F2951" s="161" t="s">
        <v>2026</v>
      </c>
      <c r="G2951" s="161" t="s">
        <v>1246</v>
      </c>
      <c r="H2951" s="161" t="s">
        <v>1561</v>
      </c>
      <c r="I2951" s="15"/>
      <c r="J2951"/>
      <c r="K2951"/>
    </row>
    <row r="2952" spans="1:11" ht="15" customHeight="1" x14ac:dyDescent="0.35">
      <c r="A2952" s="160">
        <v>603010</v>
      </c>
      <c r="B2952" s="161" t="s">
        <v>5038</v>
      </c>
      <c r="C2952" s="160">
        <v>161974</v>
      </c>
      <c r="D2952" s="161" t="s">
        <v>2127</v>
      </c>
      <c r="E2952" s="162" t="s">
        <v>6415</v>
      </c>
      <c r="F2952" s="161" t="s">
        <v>2026</v>
      </c>
      <c r="G2952" s="161" t="s">
        <v>1246</v>
      </c>
      <c r="H2952" s="161" t="s">
        <v>1561</v>
      </c>
      <c r="I2952" s="15"/>
      <c r="J2952"/>
      <c r="K2952"/>
    </row>
    <row r="2953" spans="1:11" ht="15" customHeight="1" x14ac:dyDescent="0.35">
      <c r="A2953" s="160">
        <v>603273</v>
      </c>
      <c r="B2953" s="161" t="s">
        <v>5042</v>
      </c>
      <c r="C2953" s="160">
        <v>161974</v>
      </c>
      <c r="D2953" s="161" t="s">
        <v>2127</v>
      </c>
      <c r="E2953" s="162" t="s">
        <v>6415</v>
      </c>
      <c r="F2953" s="161" t="s">
        <v>2026</v>
      </c>
      <c r="G2953" s="161" t="s">
        <v>1246</v>
      </c>
      <c r="H2953" s="161" t="s">
        <v>1561</v>
      </c>
      <c r="I2953" s="15"/>
      <c r="J2953"/>
      <c r="K2953"/>
    </row>
    <row r="2954" spans="1:11" ht="15" customHeight="1" x14ac:dyDescent="0.35">
      <c r="A2954" s="160">
        <v>603136</v>
      </c>
      <c r="B2954" s="161" t="s">
        <v>5039</v>
      </c>
      <c r="C2954" s="160">
        <v>161974</v>
      </c>
      <c r="D2954" s="161" t="s">
        <v>2127</v>
      </c>
      <c r="E2954" s="162" t="s">
        <v>6415</v>
      </c>
      <c r="F2954" s="161" t="s">
        <v>2026</v>
      </c>
      <c r="G2954" s="161" t="s">
        <v>1246</v>
      </c>
      <c r="H2954" s="161" t="s">
        <v>1561</v>
      </c>
      <c r="I2954" s="15"/>
      <c r="J2954"/>
      <c r="K2954"/>
    </row>
    <row r="2955" spans="1:11" ht="15" customHeight="1" x14ac:dyDescent="0.35">
      <c r="A2955" s="160">
        <v>603523</v>
      </c>
      <c r="B2955" s="161" t="s">
        <v>5046</v>
      </c>
      <c r="C2955" s="160">
        <v>161974</v>
      </c>
      <c r="D2955" s="161" t="s">
        <v>2127</v>
      </c>
      <c r="E2955" s="162" t="s">
        <v>6415</v>
      </c>
      <c r="F2955" s="161" t="s">
        <v>2026</v>
      </c>
      <c r="G2955" s="161" t="s">
        <v>1246</v>
      </c>
      <c r="H2955" s="161" t="s">
        <v>1561</v>
      </c>
      <c r="I2955" s="15"/>
      <c r="J2955"/>
      <c r="K2955"/>
    </row>
    <row r="2956" spans="1:11" ht="15" customHeight="1" x14ac:dyDescent="0.35">
      <c r="A2956" s="160">
        <v>603392</v>
      </c>
      <c r="B2956" s="161" t="s">
        <v>5043</v>
      </c>
      <c r="C2956" s="160">
        <v>161974</v>
      </c>
      <c r="D2956" s="161" t="s">
        <v>2127</v>
      </c>
      <c r="E2956" s="162" t="s">
        <v>6415</v>
      </c>
      <c r="F2956" s="161" t="s">
        <v>2026</v>
      </c>
      <c r="G2956" s="161" t="s">
        <v>1246</v>
      </c>
      <c r="H2956" s="161" t="s">
        <v>1561</v>
      </c>
      <c r="I2956" s="15"/>
      <c r="J2956"/>
      <c r="K2956"/>
    </row>
    <row r="2957" spans="1:11" ht="15" customHeight="1" x14ac:dyDescent="0.35">
      <c r="A2957" s="160">
        <v>603419</v>
      </c>
      <c r="B2957" s="161" t="s">
        <v>5044</v>
      </c>
      <c r="C2957" s="160">
        <v>161974</v>
      </c>
      <c r="D2957" s="161" t="s">
        <v>2127</v>
      </c>
      <c r="E2957" s="162" t="s">
        <v>6415</v>
      </c>
      <c r="F2957" s="161" t="s">
        <v>2026</v>
      </c>
      <c r="G2957" s="161" t="s">
        <v>1246</v>
      </c>
      <c r="H2957" s="161" t="s">
        <v>1561</v>
      </c>
      <c r="I2957" s="15"/>
      <c r="J2957"/>
      <c r="K2957"/>
    </row>
    <row r="2958" spans="1:11" ht="15" customHeight="1" x14ac:dyDescent="0.35">
      <c r="A2958" s="160">
        <v>603593</v>
      </c>
      <c r="B2958" s="161" t="s">
        <v>5047</v>
      </c>
      <c r="C2958" s="160">
        <v>161974</v>
      </c>
      <c r="D2958" s="161" t="s">
        <v>2127</v>
      </c>
      <c r="E2958" s="162" t="s">
        <v>6415</v>
      </c>
      <c r="F2958" s="161" t="s">
        <v>2026</v>
      </c>
      <c r="G2958" s="161" t="s">
        <v>1246</v>
      </c>
      <c r="H2958" s="161" t="s">
        <v>1561</v>
      </c>
      <c r="I2958" s="15"/>
      <c r="J2958"/>
      <c r="K2958"/>
    </row>
    <row r="2959" spans="1:11" ht="15" customHeight="1" x14ac:dyDescent="0.35">
      <c r="A2959" s="160">
        <v>603790</v>
      </c>
      <c r="B2959" s="161" t="s">
        <v>5050</v>
      </c>
      <c r="C2959" s="160">
        <v>161974</v>
      </c>
      <c r="D2959" s="161" t="s">
        <v>2127</v>
      </c>
      <c r="E2959" s="162" t="s">
        <v>6415</v>
      </c>
      <c r="F2959" s="161" t="s">
        <v>2026</v>
      </c>
      <c r="G2959" s="161" t="s">
        <v>1246</v>
      </c>
      <c r="H2959" s="161" t="s">
        <v>1561</v>
      </c>
      <c r="I2959" s="15"/>
      <c r="J2959"/>
      <c r="K2959"/>
    </row>
    <row r="2960" spans="1:11" ht="15" customHeight="1" x14ac:dyDescent="0.35">
      <c r="A2960" s="160">
        <v>603722</v>
      </c>
      <c r="B2960" s="161" t="s">
        <v>5049</v>
      </c>
      <c r="C2960" s="160">
        <v>161974</v>
      </c>
      <c r="D2960" s="161" t="s">
        <v>2127</v>
      </c>
      <c r="E2960" s="162" t="s">
        <v>6415</v>
      </c>
      <c r="F2960" s="161" t="s">
        <v>2026</v>
      </c>
      <c r="G2960" s="161" t="s">
        <v>1246</v>
      </c>
      <c r="H2960" s="161" t="s">
        <v>1561</v>
      </c>
      <c r="I2960" s="15"/>
      <c r="J2960"/>
      <c r="K2960"/>
    </row>
    <row r="2961" spans="1:11" ht="15" customHeight="1" x14ac:dyDescent="0.35">
      <c r="A2961" s="160">
        <v>603476</v>
      </c>
      <c r="B2961" s="161" t="s">
        <v>5045</v>
      </c>
      <c r="C2961" s="160">
        <v>161974</v>
      </c>
      <c r="D2961" s="161" t="s">
        <v>2127</v>
      </c>
      <c r="E2961" s="162" t="s">
        <v>6415</v>
      </c>
      <c r="F2961" s="161" t="s">
        <v>2026</v>
      </c>
      <c r="G2961" s="161" t="s">
        <v>1246</v>
      </c>
      <c r="H2961" s="161" t="s">
        <v>1561</v>
      </c>
      <c r="I2961" s="15"/>
      <c r="J2961"/>
      <c r="K2961"/>
    </row>
    <row r="2962" spans="1:11" ht="15" customHeight="1" x14ac:dyDescent="0.35">
      <c r="A2962" s="160">
        <v>603231</v>
      </c>
      <c r="B2962" s="161" t="s">
        <v>5041</v>
      </c>
      <c r="C2962" s="160">
        <v>161974</v>
      </c>
      <c r="D2962" s="161" t="s">
        <v>2127</v>
      </c>
      <c r="E2962" s="162" t="s">
        <v>6415</v>
      </c>
      <c r="F2962" s="161" t="s">
        <v>2026</v>
      </c>
      <c r="G2962" s="161" t="s">
        <v>1246</v>
      </c>
      <c r="H2962" s="161" t="s">
        <v>1561</v>
      </c>
      <c r="I2962" s="15"/>
      <c r="J2962"/>
      <c r="K2962"/>
    </row>
    <row r="2963" spans="1:11" ht="15" customHeight="1" x14ac:dyDescent="0.35">
      <c r="A2963" s="160">
        <v>603009</v>
      </c>
      <c r="B2963" s="161" t="s">
        <v>1247</v>
      </c>
      <c r="C2963" s="160">
        <v>161974</v>
      </c>
      <c r="D2963" s="161" t="s">
        <v>2127</v>
      </c>
      <c r="E2963" s="162" t="s">
        <v>6415</v>
      </c>
      <c r="F2963" s="161" t="s">
        <v>2026</v>
      </c>
      <c r="G2963" s="161" t="s">
        <v>1246</v>
      </c>
      <c r="H2963" s="161" t="s">
        <v>1561</v>
      </c>
      <c r="I2963" s="15"/>
      <c r="J2963"/>
      <c r="K2963"/>
    </row>
    <row r="2964" spans="1:11" ht="15" customHeight="1" x14ac:dyDescent="0.35">
      <c r="A2964" s="160">
        <v>603052</v>
      </c>
      <c r="B2964" s="161" t="s">
        <v>1248</v>
      </c>
      <c r="C2964" s="160">
        <v>161974</v>
      </c>
      <c r="D2964" s="161" t="s">
        <v>2127</v>
      </c>
      <c r="E2964" s="162" t="s">
        <v>6415</v>
      </c>
      <c r="F2964" s="161" t="s">
        <v>2026</v>
      </c>
      <c r="G2964" s="161" t="s">
        <v>1246</v>
      </c>
      <c r="H2964" s="161" t="s">
        <v>1561</v>
      </c>
      <c r="I2964" s="15"/>
      <c r="J2964"/>
      <c r="K2964"/>
    </row>
    <row r="2965" spans="1:11" ht="15" customHeight="1" x14ac:dyDescent="0.35">
      <c r="A2965" s="160">
        <v>603271</v>
      </c>
      <c r="B2965" s="161" t="s">
        <v>1249</v>
      </c>
      <c r="C2965" s="160">
        <v>161974</v>
      </c>
      <c r="D2965" s="161" t="s">
        <v>2127</v>
      </c>
      <c r="E2965" s="162" t="s">
        <v>6415</v>
      </c>
      <c r="F2965" s="161" t="s">
        <v>2026</v>
      </c>
      <c r="G2965" s="161" t="s">
        <v>1246</v>
      </c>
      <c r="H2965" s="161" t="s">
        <v>1561</v>
      </c>
      <c r="I2965" s="15"/>
      <c r="J2965"/>
      <c r="K2965"/>
    </row>
    <row r="2966" spans="1:11" ht="15" customHeight="1" x14ac:dyDescent="0.35">
      <c r="A2966" s="160">
        <v>603892</v>
      </c>
      <c r="B2966" s="161" t="s">
        <v>5061</v>
      </c>
      <c r="C2966" s="160">
        <v>161986</v>
      </c>
      <c r="D2966" s="161" t="s">
        <v>2128</v>
      </c>
      <c r="E2966" s="162" t="s">
        <v>6415</v>
      </c>
      <c r="F2966" s="161" t="s">
        <v>2026</v>
      </c>
      <c r="G2966" s="161" t="s">
        <v>1246</v>
      </c>
      <c r="H2966" s="161" t="s">
        <v>1561</v>
      </c>
      <c r="I2966" s="15"/>
      <c r="J2966"/>
      <c r="K2966"/>
    </row>
    <row r="2967" spans="1:11" ht="15" customHeight="1" x14ac:dyDescent="0.35">
      <c r="A2967" s="160">
        <v>603688</v>
      </c>
      <c r="B2967" s="161" t="s">
        <v>5058</v>
      </c>
      <c r="C2967" s="160">
        <v>161986</v>
      </c>
      <c r="D2967" s="161" t="s">
        <v>2128</v>
      </c>
      <c r="E2967" s="162" t="s">
        <v>6415</v>
      </c>
      <c r="F2967" s="161" t="s">
        <v>2026</v>
      </c>
      <c r="G2967" s="161" t="s">
        <v>1246</v>
      </c>
      <c r="H2967" s="161" t="s">
        <v>1561</v>
      </c>
      <c r="I2967" s="15"/>
      <c r="J2967"/>
      <c r="K2967"/>
    </row>
    <row r="2968" spans="1:11" ht="15" customHeight="1" x14ac:dyDescent="0.35">
      <c r="A2968" s="160">
        <v>603885</v>
      </c>
      <c r="B2968" s="161" t="s">
        <v>5060</v>
      </c>
      <c r="C2968" s="160">
        <v>161986</v>
      </c>
      <c r="D2968" s="161" t="s">
        <v>2128</v>
      </c>
      <c r="E2968" s="162" t="s">
        <v>6415</v>
      </c>
      <c r="F2968" s="161" t="s">
        <v>2026</v>
      </c>
      <c r="G2968" s="161" t="s">
        <v>1246</v>
      </c>
      <c r="H2968" s="161" t="s">
        <v>1561</v>
      </c>
      <c r="I2968" s="15"/>
      <c r="J2968"/>
      <c r="K2968"/>
    </row>
    <row r="2969" spans="1:11" ht="15" customHeight="1" x14ac:dyDescent="0.35">
      <c r="A2969" s="160">
        <v>603465</v>
      </c>
      <c r="B2969" s="161" t="s">
        <v>5056</v>
      </c>
      <c r="C2969" s="160">
        <v>161986</v>
      </c>
      <c r="D2969" s="161" t="s">
        <v>2128</v>
      </c>
      <c r="E2969" s="162" t="s">
        <v>6415</v>
      </c>
      <c r="F2969" s="161" t="s">
        <v>2026</v>
      </c>
      <c r="G2969" s="161" t="s">
        <v>1246</v>
      </c>
      <c r="H2969" s="161" t="s">
        <v>1561</v>
      </c>
      <c r="I2969" s="15"/>
      <c r="J2969"/>
      <c r="K2969"/>
    </row>
    <row r="2970" spans="1:11" ht="15" customHeight="1" x14ac:dyDescent="0.35">
      <c r="A2970" s="160">
        <v>603293</v>
      </c>
      <c r="B2970" s="161" t="s">
        <v>5055</v>
      </c>
      <c r="C2970" s="160">
        <v>161986</v>
      </c>
      <c r="D2970" s="161" t="s">
        <v>2128</v>
      </c>
      <c r="E2970" s="162" t="s">
        <v>6415</v>
      </c>
      <c r="F2970" s="161" t="s">
        <v>2026</v>
      </c>
      <c r="G2970" s="161" t="s">
        <v>1246</v>
      </c>
      <c r="H2970" s="161" t="s">
        <v>1561</v>
      </c>
      <c r="I2970" s="15"/>
      <c r="J2970"/>
      <c r="K2970"/>
    </row>
    <row r="2971" spans="1:11" ht="15" customHeight="1" x14ac:dyDescent="0.35">
      <c r="A2971" s="160">
        <v>603276</v>
      </c>
      <c r="B2971" s="161" t="s">
        <v>5054</v>
      </c>
      <c r="C2971" s="160">
        <v>161986</v>
      </c>
      <c r="D2971" s="161" t="s">
        <v>2128</v>
      </c>
      <c r="E2971" s="162" t="s">
        <v>6415</v>
      </c>
      <c r="F2971" s="161" t="s">
        <v>2026</v>
      </c>
      <c r="G2971" s="161" t="s">
        <v>1246</v>
      </c>
      <c r="H2971" s="161" t="s">
        <v>1561</v>
      </c>
      <c r="I2971" s="15"/>
      <c r="J2971"/>
      <c r="K2971"/>
    </row>
    <row r="2972" spans="1:11" ht="15" customHeight="1" x14ac:dyDescent="0.35">
      <c r="A2972" s="160">
        <v>603975</v>
      </c>
      <c r="B2972" s="161" t="s">
        <v>5063</v>
      </c>
      <c r="C2972" s="160">
        <v>161986</v>
      </c>
      <c r="D2972" s="161" t="s">
        <v>2128</v>
      </c>
      <c r="E2972" s="162" t="s">
        <v>6415</v>
      </c>
      <c r="F2972" s="161" t="s">
        <v>2026</v>
      </c>
      <c r="G2972" s="161" t="s">
        <v>1246</v>
      </c>
      <c r="H2972" s="161" t="s">
        <v>1561</v>
      </c>
      <c r="I2972" s="15"/>
      <c r="J2972"/>
      <c r="K2972"/>
    </row>
    <row r="2973" spans="1:11" ht="15" customHeight="1" x14ac:dyDescent="0.35">
      <c r="A2973" s="160">
        <v>603935</v>
      </c>
      <c r="B2973" s="161" t="s">
        <v>5062</v>
      </c>
      <c r="C2973" s="160">
        <v>161986</v>
      </c>
      <c r="D2973" s="161" t="s">
        <v>2128</v>
      </c>
      <c r="E2973" s="162" t="s">
        <v>6415</v>
      </c>
      <c r="F2973" s="161" t="s">
        <v>2026</v>
      </c>
      <c r="G2973" s="161" t="s">
        <v>1246</v>
      </c>
      <c r="H2973" s="161" t="s">
        <v>1561</v>
      </c>
      <c r="I2973" s="15"/>
      <c r="J2973"/>
      <c r="K2973"/>
    </row>
    <row r="2974" spans="1:11" ht="15" customHeight="1" x14ac:dyDescent="0.35">
      <c r="A2974" s="160">
        <v>603064</v>
      </c>
      <c r="B2974" s="161" t="s">
        <v>5053</v>
      </c>
      <c r="C2974" s="160">
        <v>161986</v>
      </c>
      <c r="D2974" s="161" t="s">
        <v>2128</v>
      </c>
      <c r="E2974" s="162" t="s">
        <v>6415</v>
      </c>
      <c r="F2974" s="161" t="s">
        <v>2026</v>
      </c>
      <c r="G2974" s="161" t="s">
        <v>1246</v>
      </c>
      <c r="H2974" s="161" t="s">
        <v>1561</v>
      </c>
      <c r="I2974" s="15"/>
      <c r="J2974"/>
      <c r="K2974"/>
    </row>
    <row r="2975" spans="1:11" ht="15" customHeight="1" x14ac:dyDescent="0.35">
      <c r="A2975" s="160">
        <v>603859</v>
      </c>
      <c r="B2975" s="161" t="s">
        <v>5059</v>
      </c>
      <c r="C2975" s="160">
        <v>161986</v>
      </c>
      <c r="D2975" s="161" t="s">
        <v>2128</v>
      </c>
      <c r="E2975" s="162" t="s">
        <v>6415</v>
      </c>
      <c r="F2975" s="161" t="s">
        <v>2026</v>
      </c>
      <c r="G2975" s="161" t="s">
        <v>1246</v>
      </c>
      <c r="H2975" s="161" t="s">
        <v>1561</v>
      </c>
      <c r="I2975" s="15"/>
      <c r="J2975"/>
      <c r="K2975"/>
    </row>
    <row r="2976" spans="1:11" ht="15" customHeight="1" x14ac:dyDescent="0.35">
      <c r="A2976" s="160">
        <v>603775</v>
      </c>
      <c r="B2976" s="161" t="s">
        <v>1250</v>
      </c>
      <c r="C2976" s="160">
        <v>161986</v>
      </c>
      <c r="D2976" s="161" t="s">
        <v>2128</v>
      </c>
      <c r="E2976" s="162" t="s">
        <v>6415</v>
      </c>
      <c r="F2976" s="161" t="s">
        <v>2026</v>
      </c>
      <c r="G2976" s="161" t="s">
        <v>1246</v>
      </c>
      <c r="H2976" s="161" t="s">
        <v>1561</v>
      </c>
      <c r="I2976" s="15"/>
      <c r="J2976"/>
      <c r="K2976"/>
    </row>
    <row r="2977" spans="1:11" ht="15" customHeight="1" x14ac:dyDescent="0.35">
      <c r="A2977" s="160">
        <v>603615</v>
      </c>
      <c r="B2977" s="161" t="s">
        <v>5057</v>
      </c>
      <c r="C2977" s="160">
        <v>161986</v>
      </c>
      <c r="D2977" s="161" t="s">
        <v>2128</v>
      </c>
      <c r="E2977" s="162" t="s">
        <v>6415</v>
      </c>
      <c r="F2977" s="161" t="s">
        <v>2026</v>
      </c>
      <c r="G2977" s="161" t="s">
        <v>1246</v>
      </c>
      <c r="H2977" s="161" t="s">
        <v>1561</v>
      </c>
      <c r="I2977" s="15"/>
      <c r="J2977"/>
      <c r="K2977"/>
    </row>
    <row r="2978" spans="1:11" ht="15" customHeight="1" x14ac:dyDescent="0.35">
      <c r="A2978" s="160">
        <v>603749</v>
      </c>
      <c r="B2978" s="161" t="s">
        <v>1251</v>
      </c>
      <c r="C2978" s="160">
        <v>161986</v>
      </c>
      <c r="D2978" s="161" t="s">
        <v>2128</v>
      </c>
      <c r="E2978" s="162" t="s">
        <v>6415</v>
      </c>
      <c r="F2978" s="161" t="s">
        <v>2026</v>
      </c>
      <c r="G2978" s="161" t="s">
        <v>1246</v>
      </c>
      <c r="H2978" s="161" t="s">
        <v>1561</v>
      </c>
      <c r="I2978" s="15"/>
      <c r="J2978"/>
      <c r="K2978"/>
    </row>
    <row r="2979" spans="1:11" ht="15" customHeight="1" x14ac:dyDescent="0.35">
      <c r="A2979" s="160">
        <v>603582</v>
      </c>
      <c r="B2979" s="161" t="s">
        <v>1252</v>
      </c>
      <c r="C2979" s="160">
        <v>161986</v>
      </c>
      <c r="D2979" s="161" t="s">
        <v>2128</v>
      </c>
      <c r="E2979" s="162" t="s">
        <v>6415</v>
      </c>
      <c r="F2979" s="161" t="s">
        <v>2026</v>
      </c>
      <c r="G2979" s="161" t="s">
        <v>1246</v>
      </c>
      <c r="H2979" s="161" t="s">
        <v>1561</v>
      </c>
      <c r="I2979" s="15"/>
      <c r="J2979"/>
      <c r="K2979"/>
    </row>
    <row r="2980" spans="1:11" ht="15" customHeight="1" x14ac:dyDescent="0.35">
      <c r="A2980" s="160">
        <v>1821552</v>
      </c>
      <c r="B2980" s="161" t="s">
        <v>1410</v>
      </c>
      <c r="C2980" s="160">
        <v>161998</v>
      </c>
      <c r="D2980" s="161" t="s">
        <v>2252</v>
      </c>
      <c r="E2980" s="162" t="s">
        <v>6415</v>
      </c>
      <c r="F2980" s="161" t="s">
        <v>2026</v>
      </c>
      <c r="G2980" s="161" t="s">
        <v>1381</v>
      </c>
      <c r="H2980" s="161" t="s">
        <v>1561</v>
      </c>
      <c r="I2980" s="15"/>
      <c r="J2980"/>
      <c r="K2980"/>
    </row>
    <row r="2981" spans="1:11" ht="15" customHeight="1" x14ac:dyDescent="0.35">
      <c r="A2981" s="160">
        <v>1821681</v>
      </c>
      <c r="B2981" s="161" t="s">
        <v>1411</v>
      </c>
      <c r="C2981" s="160">
        <v>161998</v>
      </c>
      <c r="D2981" s="161" t="s">
        <v>2252</v>
      </c>
      <c r="E2981" s="162" t="s">
        <v>6415</v>
      </c>
      <c r="F2981" s="161" t="s">
        <v>2026</v>
      </c>
      <c r="G2981" s="161" t="s">
        <v>1381</v>
      </c>
      <c r="H2981" s="161" t="s">
        <v>1561</v>
      </c>
      <c r="I2981" s="15"/>
      <c r="J2981"/>
      <c r="K2981"/>
    </row>
    <row r="2982" spans="1:11" ht="15" customHeight="1" x14ac:dyDescent="0.35">
      <c r="A2982" s="160">
        <v>1821657</v>
      </c>
      <c r="B2982" s="161" t="s">
        <v>5065</v>
      </c>
      <c r="C2982" s="160">
        <v>161998</v>
      </c>
      <c r="D2982" s="161" t="s">
        <v>2252</v>
      </c>
      <c r="E2982" s="162" t="s">
        <v>6415</v>
      </c>
      <c r="F2982" s="161" t="s">
        <v>2026</v>
      </c>
      <c r="G2982" s="161" t="s">
        <v>1381</v>
      </c>
      <c r="H2982" s="161" t="s">
        <v>1561</v>
      </c>
      <c r="I2982" s="15"/>
      <c r="J2982"/>
      <c r="K2982"/>
    </row>
    <row r="2983" spans="1:11" ht="15" customHeight="1" x14ac:dyDescent="0.35">
      <c r="A2983" s="160">
        <v>1821827</v>
      </c>
      <c r="B2983" s="161" t="s">
        <v>5066</v>
      </c>
      <c r="C2983" s="160">
        <v>161998</v>
      </c>
      <c r="D2983" s="161" t="s">
        <v>2252</v>
      </c>
      <c r="E2983" s="162" t="s">
        <v>6415</v>
      </c>
      <c r="F2983" s="161" t="s">
        <v>2026</v>
      </c>
      <c r="G2983" s="161" t="s">
        <v>1381</v>
      </c>
      <c r="H2983" s="161" t="s">
        <v>1561</v>
      </c>
      <c r="I2983" s="15"/>
      <c r="J2983"/>
      <c r="K2983"/>
    </row>
    <row r="2984" spans="1:11" ht="15" customHeight="1" x14ac:dyDescent="0.35">
      <c r="A2984" s="160">
        <v>1821454</v>
      </c>
      <c r="B2984" s="161" t="s">
        <v>5064</v>
      </c>
      <c r="C2984" s="160">
        <v>161998</v>
      </c>
      <c r="D2984" s="161" t="s">
        <v>2252</v>
      </c>
      <c r="E2984" s="162" t="s">
        <v>6415</v>
      </c>
      <c r="F2984" s="161" t="s">
        <v>2026</v>
      </c>
      <c r="G2984" s="161" t="s">
        <v>1381</v>
      </c>
      <c r="H2984" s="161" t="s">
        <v>1561</v>
      </c>
      <c r="I2984" s="15"/>
      <c r="J2984"/>
      <c r="K2984"/>
    </row>
    <row r="2985" spans="1:11" ht="15" customHeight="1" x14ac:dyDescent="0.35">
      <c r="A2985" s="160">
        <v>1821927</v>
      </c>
      <c r="B2985" s="161" t="s">
        <v>1412</v>
      </c>
      <c r="C2985" s="160">
        <v>161998</v>
      </c>
      <c r="D2985" s="161" t="s">
        <v>2252</v>
      </c>
      <c r="E2985" s="162" t="s">
        <v>6415</v>
      </c>
      <c r="F2985" s="161" t="s">
        <v>2026</v>
      </c>
      <c r="G2985" s="161" t="s">
        <v>1381</v>
      </c>
      <c r="H2985" s="161" t="s">
        <v>1561</v>
      </c>
      <c r="I2985" s="15"/>
      <c r="J2985"/>
      <c r="K2985"/>
    </row>
    <row r="2986" spans="1:11" ht="15" customHeight="1" x14ac:dyDescent="0.35">
      <c r="A2986" s="160">
        <v>611750</v>
      </c>
      <c r="B2986" s="161" t="s">
        <v>5073</v>
      </c>
      <c r="C2986" s="160">
        <v>162000</v>
      </c>
      <c r="D2986" s="161" t="s">
        <v>2151</v>
      </c>
      <c r="E2986" s="162" t="s">
        <v>6415</v>
      </c>
      <c r="F2986" s="161" t="s">
        <v>2026</v>
      </c>
      <c r="G2986" s="161" t="s">
        <v>1246</v>
      </c>
      <c r="H2986" s="161" t="s">
        <v>1561</v>
      </c>
      <c r="I2986" s="15"/>
      <c r="J2986"/>
      <c r="K2986"/>
    </row>
    <row r="2987" spans="1:11" ht="15" customHeight="1" x14ac:dyDescent="0.35">
      <c r="A2987" s="160">
        <v>611009</v>
      </c>
      <c r="B2987" s="161" t="s">
        <v>1271</v>
      </c>
      <c r="C2987" s="160">
        <v>162000</v>
      </c>
      <c r="D2987" s="161" t="s">
        <v>2151</v>
      </c>
      <c r="E2987" s="162" t="s">
        <v>6415</v>
      </c>
      <c r="F2987" s="161" t="s">
        <v>2026</v>
      </c>
      <c r="G2987" s="161" t="s">
        <v>1246</v>
      </c>
      <c r="H2987" s="161" t="s">
        <v>1561</v>
      </c>
      <c r="I2987" s="15"/>
      <c r="J2987"/>
      <c r="K2987"/>
    </row>
    <row r="2988" spans="1:11" ht="15" customHeight="1" x14ac:dyDescent="0.35">
      <c r="A2988" s="160">
        <v>611850</v>
      </c>
      <c r="B2988" s="161" t="s">
        <v>1272</v>
      </c>
      <c r="C2988" s="160">
        <v>162000</v>
      </c>
      <c r="D2988" s="161" t="s">
        <v>2151</v>
      </c>
      <c r="E2988" s="162" t="s">
        <v>6415</v>
      </c>
      <c r="F2988" s="161" t="s">
        <v>2026</v>
      </c>
      <c r="G2988" s="161" t="s">
        <v>1246</v>
      </c>
      <c r="H2988" s="161" t="s">
        <v>1561</v>
      </c>
      <c r="I2988" s="15"/>
      <c r="J2988"/>
      <c r="K2988"/>
    </row>
    <row r="2989" spans="1:11" ht="15" customHeight="1" x14ac:dyDescent="0.35">
      <c r="A2989" s="160">
        <v>611505</v>
      </c>
      <c r="B2989" s="161" t="s">
        <v>5070</v>
      </c>
      <c r="C2989" s="160">
        <v>162000</v>
      </c>
      <c r="D2989" s="161" t="s">
        <v>2151</v>
      </c>
      <c r="E2989" s="162" t="s">
        <v>6415</v>
      </c>
      <c r="F2989" s="161" t="s">
        <v>2026</v>
      </c>
      <c r="G2989" s="161" t="s">
        <v>1246</v>
      </c>
      <c r="H2989" s="161" t="s">
        <v>1561</v>
      </c>
      <c r="I2989" s="15"/>
      <c r="J2989"/>
      <c r="K2989"/>
    </row>
    <row r="2990" spans="1:11" ht="15" customHeight="1" x14ac:dyDescent="0.35">
      <c r="A2990" s="160">
        <v>611617</v>
      </c>
      <c r="B2990" s="161" t="s">
        <v>5071</v>
      </c>
      <c r="C2990" s="160">
        <v>162000</v>
      </c>
      <c r="D2990" s="161" t="s">
        <v>2151</v>
      </c>
      <c r="E2990" s="162" t="s">
        <v>6415</v>
      </c>
      <c r="F2990" s="161" t="s">
        <v>2026</v>
      </c>
      <c r="G2990" s="161" t="s">
        <v>1246</v>
      </c>
      <c r="H2990" s="161" t="s">
        <v>1561</v>
      </c>
      <c r="I2990" s="15"/>
      <c r="J2990"/>
      <c r="K2990"/>
    </row>
    <row r="2991" spans="1:11" ht="15" customHeight="1" x14ac:dyDescent="0.35">
      <c r="A2991" s="160">
        <v>611698</v>
      </c>
      <c r="B2991" s="161" t="s">
        <v>1273</v>
      </c>
      <c r="C2991" s="160">
        <v>162000</v>
      </c>
      <c r="D2991" s="161" t="s">
        <v>2151</v>
      </c>
      <c r="E2991" s="162" t="s">
        <v>6415</v>
      </c>
      <c r="F2991" s="161" t="s">
        <v>2026</v>
      </c>
      <c r="G2991" s="161" t="s">
        <v>1246</v>
      </c>
      <c r="H2991" s="161" t="s">
        <v>1561</v>
      </c>
      <c r="I2991" s="15"/>
      <c r="J2991"/>
      <c r="K2991"/>
    </row>
    <row r="2992" spans="1:11" ht="15" customHeight="1" x14ac:dyDescent="0.35">
      <c r="A2992" s="160">
        <v>611705</v>
      </c>
      <c r="B2992" s="161" t="s">
        <v>5072</v>
      </c>
      <c r="C2992" s="160">
        <v>162000</v>
      </c>
      <c r="D2992" s="161" t="s">
        <v>2151</v>
      </c>
      <c r="E2992" s="162" t="s">
        <v>6415</v>
      </c>
      <c r="F2992" s="161" t="s">
        <v>2026</v>
      </c>
      <c r="G2992" s="161" t="s">
        <v>1246</v>
      </c>
      <c r="H2992" s="161" t="s">
        <v>1561</v>
      </c>
      <c r="I2992" s="15"/>
      <c r="J2992"/>
      <c r="K2992"/>
    </row>
    <row r="2993" spans="1:11" ht="15" customHeight="1" x14ac:dyDescent="0.35">
      <c r="A2993" s="160">
        <v>611321</v>
      </c>
      <c r="B2993" s="161" t="s">
        <v>5068</v>
      </c>
      <c r="C2993" s="160">
        <v>162000</v>
      </c>
      <c r="D2993" s="161" t="s">
        <v>2151</v>
      </c>
      <c r="E2993" s="162" t="s">
        <v>6415</v>
      </c>
      <c r="F2993" s="161" t="s">
        <v>2026</v>
      </c>
      <c r="G2993" s="161" t="s">
        <v>1246</v>
      </c>
      <c r="H2993" s="161" t="s">
        <v>1561</v>
      </c>
      <c r="I2993" s="15"/>
      <c r="J2993"/>
      <c r="K2993"/>
    </row>
    <row r="2994" spans="1:11" ht="15" customHeight="1" x14ac:dyDescent="0.35">
      <c r="A2994" s="160">
        <v>611474</v>
      </c>
      <c r="B2994" s="161" t="s">
        <v>5069</v>
      </c>
      <c r="C2994" s="160">
        <v>162000</v>
      </c>
      <c r="D2994" s="161" t="s">
        <v>2151</v>
      </c>
      <c r="E2994" s="162" t="s">
        <v>6415</v>
      </c>
      <c r="F2994" s="161" t="s">
        <v>2026</v>
      </c>
      <c r="G2994" s="161" t="s">
        <v>1246</v>
      </c>
      <c r="H2994" s="161" t="s">
        <v>1561</v>
      </c>
      <c r="I2994" s="15"/>
      <c r="J2994"/>
      <c r="K2994"/>
    </row>
    <row r="2995" spans="1:11" ht="15" customHeight="1" x14ac:dyDescent="0.35">
      <c r="A2995" s="160">
        <v>611299</v>
      </c>
      <c r="B2995" s="161" t="s">
        <v>5067</v>
      </c>
      <c r="C2995" s="160">
        <v>162000</v>
      </c>
      <c r="D2995" s="161" t="s">
        <v>2151</v>
      </c>
      <c r="E2995" s="162" t="s">
        <v>6415</v>
      </c>
      <c r="F2995" s="161" t="s">
        <v>2026</v>
      </c>
      <c r="G2995" s="161" t="s">
        <v>1246</v>
      </c>
      <c r="H2995" s="161" t="s">
        <v>1561</v>
      </c>
      <c r="I2995" s="15"/>
      <c r="J2995"/>
      <c r="K2995"/>
    </row>
    <row r="2996" spans="1:11" ht="15" customHeight="1" x14ac:dyDescent="0.35">
      <c r="A2996" s="160">
        <v>611865</v>
      </c>
      <c r="B2996" s="161" t="s">
        <v>2152</v>
      </c>
      <c r="C2996" s="160">
        <v>162000</v>
      </c>
      <c r="D2996" s="161" t="s">
        <v>2151</v>
      </c>
      <c r="E2996" s="162" t="s">
        <v>6415</v>
      </c>
      <c r="F2996" s="161" t="s">
        <v>2026</v>
      </c>
      <c r="G2996" s="161" t="s">
        <v>1246</v>
      </c>
      <c r="H2996" s="161" t="s">
        <v>1561</v>
      </c>
      <c r="I2996" s="15"/>
      <c r="J2996"/>
      <c r="K2996"/>
    </row>
    <row r="2997" spans="1:11" ht="15" customHeight="1" x14ac:dyDescent="0.35">
      <c r="A2997" s="160">
        <v>611221</v>
      </c>
      <c r="B2997" s="161" t="s">
        <v>1274</v>
      </c>
      <c r="C2997" s="160">
        <v>162000</v>
      </c>
      <c r="D2997" s="161" t="s">
        <v>2151</v>
      </c>
      <c r="E2997" s="162" t="s">
        <v>6415</v>
      </c>
      <c r="F2997" s="161" t="s">
        <v>2026</v>
      </c>
      <c r="G2997" s="161" t="s">
        <v>1246</v>
      </c>
      <c r="H2997" s="161" t="s">
        <v>1561</v>
      </c>
      <c r="I2997" s="15"/>
      <c r="J2997"/>
      <c r="K2997"/>
    </row>
    <row r="2998" spans="1:11" ht="15" customHeight="1" x14ac:dyDescent="0.35">
      <c r="A2998" s="160">
        <v>907186</v>
      </c>
      <c r="B2998" s="161" t="s">
        <v>1314</v>
      </c>
      <c r="C2998" s="160">
        <v>162012</v>
      </c>
      <c r="D2998" s="161" t="s">
        <v>2178</v>
      </c>
      <c r="E2998" s="162" t="s">
        <v>6415</v>
      </c>
      <c r="F2998" s="161" t="s">
        <v>2026</v>
      </c>
      <c r="G2998" s="161" t="s">
        <v>1311</v>
      </c>
      <c r="H2998" s="161" t="s">
        <v>1561</v>
      </c>
      <c r="I2998" s="15"/>
      <c r="J2998"/>
      <c r="K2998"/>
    </row>
    <row r="2999" spans="1:11" ht="15" customHeight="1" x14ac:dyDescent="0.35">
      <c r="A2999" s="160">
        <v>907035</v>
      </c>
      <c r="B2999" s="161" t="s">
        <v>5077</v>
      </c>
      <c r="C2999" s="160">
        <v>162012</v>
      </c>
      <c r="D2999" s="161" t="s">
        <v>2178</v>
      </c>
      <c r="E2999" s="162" t="s">
        <v>6415</v>
      </c>
      <c r="F2999" s="161" t="s">
        <v>2026</v>
      </c>
      <c r="G2999" s="161" t="s">
        <v>1311</v>
      </c>
      <c r="H2999" s="161" t="s">
        <v>1561</v>
      </c>
      <c r="I2999" s="15"/>
      <c r="J2999"/>
      <c r="K2999"/>
    </row>
    <row r="3000" spans="1:11" ht="15" customHeight="1" x14ac:dyDescent="0.35">
      <c r="A3000" s="160">
        <v>907009</v>
      </c>
      <c r="B3000" s="161" t="s">
        <v>5076</v>
      </c>
      <c r="C3000" s="160">
        <v>162012</v>
      </c>
      <c r="D3000" s="161" t="s">
        <v>2178</v>
      </c>
      <c r="E3000" s="162" t="s">
        <v>6415</v>
      </c>
      <c r="F3000" s="161" t="s">
        <v>2026</v>
      </c>
      <c r="G3000" s="161" t="s">
        <v>1311</v>
      </c>
      <c r="H3000" s="161" t="s">
        <v>1561</v>
      </c>
      <c r="I3000" s="15"/>
      <c r="J3000"/>
      <c r="K3000"/>
    </row>
    <row r="3001" spans="1:11" ht="15" customHeight="1" x14ac:dyDescent="0.35">
      <c r="A3001" s="160">
        <v>907497</v>
      </c>
      <c r="B3001" s="161" t="s">
        <v>5084</v>
      </c>
      <c r="C3001" s="160">
        <v>162012</v>
      </c>
      <c r="D3001" s="161" t="s">
        <v>2178</v>
      </c>
      <c r="E3001" s="162" t="s">
        <v>6415</v>
      </c>
      <c r="F3001" s="161" t="s">
        <v>2026</v>
      </c>
      <c r="G3001" s="161" t="s">
        <v>1311</v>
      </c>
      <c r="H3001" s="161" t="s">
        <v>1561</v>
      </c>
      <c r="I3001" s="15"/>
      <c r="J3001"/>
      <c r="K3001"/>
    </row>
    <row r="3002" spans="1:11" ht="15" customHeight="1" x14ac:dyDescent="0.35">
      <c r="A3002" s="160">
        <v>907360</v>
      </c>
      <c r="B3002" s="161" t="s">
        <v>5082</v>
      </c>
      <c r="C3002" s="160">
        <v>162012</v>
      </c>
      <c r="D3002" s="161" t="s">
        <v>2178</v>
      </c>
      <c r="E3002" s="162" t="s">
        <v>6415</v>
      </c>
      <c r="F3002" s="161" t="s">
        <v>2026</v>
      </c>
      <c r="G3002" s="161" t="s">
        <v>1311</v>
      </c>
      <c r="H3002" s="161" t="s">
        <v>1561</v>
      </c>
      <c r="I3002" s="15"/>
      <c r="J3002"/>
      <c r="K3002"/>
    </row>
    <row r="3003" spans="1:11" ht="15" customHeight="1" x14ac:dyDescent="0.35">
      <c r="A3003" s="160">
        <v>907973</v>
      </c>
      <c r="B3003" s="161" t="s">
        <v>5085</v>
      </c>
      <c r="C3003" s="160">
        <v>162012</v>
      </c>
      <c r="D3003" s="161" t="s">
        <v>2178</v>
      </c>
      <c r="E3003" s="162" t="s">
        <v>6415</v>
      </c>
      <c r="F3003" s="161" t="s">
        <v>2026</v>
      </c>
      <c r="G3003" s="161" t="s">
        <v>1311</v>
      </c>
      <c r="H3003" s="161" t="s">
        <v>1561</v>
      </c>
      <c r="I3003" s="15"/>
      <c r="J3003"/>
      <c r="K3003"/>
    </row>
    <row r="3004" spans="1:11" ht="15" customHeight="1" x14ac:dyDescent="0.35">
      <c r="A3004" s="160">
        <v>907093</v>
      </c>
      <c r="B3004" s="161" t="s">
        <v>5079</v>
      </c>
      <c r="C3004" s="160">
        <v>162012</v>
      </c>
      <c r="D3004" s="161" t="s">
        <v>2178</v>
      </c>
      <c r="E3004" s="162" t="s">
        <v>6415</v>
      </c>
      <c r="F3004" s="161" t="s">
        <v>2026</v>
      </c>
      <c r="G3004" s="161" t="s">
        <v>1311</v>
      </c>
      <c r="H3004" s="161" t="s">
        <v>1561</v>
      </c>
      <c r="I3004" s="15"/>
      <c r="J3004"/>
      <c r="K3004"/>
    </row>
    <row r="3005" spans="1:11" ht="15" customHeight="1" x14ac:dyDescent="0.35">
      <c r="A3005" s="160">
        <v>907437</v>
      </c>
      <c r="B3005" s="161" t="s">
        <v>5083</v>
      </c>
      <c r="C3005" s="160">
        <v>162012</v>
      </c>
      <c r="D3005" s="161" t="s">
        <v>2178</v>
      </c>
      <c r="E3005" s="162" t="s">
        <v>6415</v>
      </c>
      <c r="F3005" s="161" t="s">
        <v>2026</v>
      </c>
      <c r="G3005" s="161" t="s">
        <v>1311</v>
      </c>
      <c r="H3005" s="161" t="s">
        <v>1561</v>
      </c>
      <c r="I3005" s="15"/>
      <c r="J3005"/>
      <c r="K3005"/>
    </row>
    <row r="3006" spans="1:11" ht="15" customHeight="1" x14ac:dyDescent="0.35">
      <c r="A3006" s="160">
        <v>907001</v>
      </c>
      <c r="B3006" s="161" t="s">
        <v>5074</v>
      </c>
      <c r="C3006" s="160">
        <v>162012</v>
      </c>
      <c r="D3006" s="161" t="s">
        <v>2178</v>
      </c>
      <c r="E3006" s="162" t="s">
        <v>6415</v>
      </c>
      <c r="F3006" s="161" t="s">
        <v>2026</v>
      </c>
      <c r="G3006" s="161" t="s">
        <v>1311</v>
      </c>
      <c r="H3006" s="161" t="s">
        <v>1561</v>
      </c>
      <c r="I3006" s="15"/>
      <c r="J3006"/>
      <c r="K3006"/>
    </row>
    <row r="3007" spans="1:11" ht="15" customHeight="1" x14ac:dyDescent="0.35">
      <c r="A3007" s="160">
        <v>907123</v>
      </c>
      <c r="B3007" s="161" t="s">
        <v>5080</v>
      </c>
      <c r="C3007" s="160">
        <v>162012</v>
      </c>
      <c r="D3007" s="161" t="s">
        <v>2178</v>
      </c>
      <c r="E3007" s="162" t="s">
        <v>6415</v>
      </c>
      <c r="F3007" s="161" t="s">
        <v>2026</v>
      </c>
      <c r="G3007" s="161" t="s">
        <v>1311</v>
      </c>
      <c r="H3007" s="161" t="s">
        <v>1561</v>
      </c>
      <c r="I3007" s="15"/>
      <c r="J3007"/>
      <c r="K3007"/>
    </row>
    <row r="3008" spans="1:11" ht="15" customHeight="1" x14ac:dyDescent="0.35">
      <c r="A3008" s="160">
        <v>907173</v>
      </c>
      <c r="B3008" s="161" t="s">
        <v>5081</v>
      </c>
      <c r="C3008" s="160">
        <v>162012</v>
      </c>
      <c r="D3008" s="161" t="s">
        <v>2178</v>
      </c>
      <c r="E3008" s="162" t="s">
        <v>6415</v>
      </c>
      <c r="F3008" s="161" t="s">
        <v>2026</v>
      </c>
      <c r="G3008" s="161" t="s">
        <v>1311</v>
      </c>
      <c r="H3008" s="161" t="s">
        <v>1561</v>
      </c>
      <c r="I3008" s="15"/>
      <c r="J3008"/>
      <c r="K3008"/>
    </row>
    <row r="3009" spans="1:11" ht="15" customHeight="1" x14ac:dyDescent="0.35">
      <c r="A3009" s="160">
        <v>907002</v>
      </c>
      <c r="B3009" s="161" t="s">
        <v>5075</v>
      </c>
      <c r="C3009" s="160">
        <v>162012</v>
      </c>
      <c r="D3009" s="161" t="s">
        <v>2178</v>
      </c>
      <c r="E3009" s="162" t="s">
        <v>6415</v>
      </c>
      <c r="F3009" s="161" t="s">
        <v>2026</v>
      </c>
      <c r="G3009" s="161" t="s">
        <v>1311</v>
      </c>
      <c r="H3009" s="161" t="s">
        <v>1561</v>
      </c>
      <c r="I3009" s="15"/>
      <c r="J3009"/>
      <c r="K3009"/>
    </row>
    <row r="3010" spans="1:11" ht="15" customHeight="1" x14ac:dyDescent="0.35">
      <c r="A3010" s="160">
        <v>907230</v>
      </c>
      <c r="B3010" s="161" t="s">
        <v>1315</v>
      </c>
      <c r="C3010" s="160">
        <v>162012</v>
      </c>
      <c r="D3010" s="161" t="s">
        <v>2178</v>
      </c>
      <c r="E3010" s="162" t="s">
        <v>6415</v>
      </c>
      <c r="F3010" s="161" t="s">
        <v>2026</v>
      </c>
      <c r="G3010" s="161" t="s">
        <v>1311</v>
      </c>
      <c r="H3010" s="161" t="s">
        <v>1561</v>
      </c>
      <c r="I3010" s="15"/>
      <c r="J3010"/>
      <c r="K3010"/>
    </row>
    <row r="3011" spans="1:11" ht="15" customHeight="1" x14ac:dyDescent="0.35">
      <c r="A3011" s="160">
        <v>907047</v>
      </c>
      <c r="B3011" s="161" t="s">
        <v>5078</v>
      </c>
      <c r="C3011" s="160">
        <v>162012</v>
      </c>
      <c r="D3011" s="161" t="s">
        <v>2178</v>
      </c>
      <c r="E3011" s="162" t="s">
        <v>6415</v>
      </c>
      <c r="F3011" s="161" t="s">
        <v>2026</v>
      </c>
      <c r="G3011" s="161" t="s">
        <v>1311</v>
      </c>
      <c r="H3011" s="161" t="s">
        <v>1561</v>
      </c>
      <c r="I3011" s="15"/>
      <c r="J3011"/>
      <c r="K3011"/>
    </row>
    <row r="3012" spans="1:11" ht="15" customHeight="1" x14ac:dyDescent="0.35">
      <c r="A3012" s="160">
        <v>502266</v>
      </c>
      <c r="B3012" s="161" t="s">
        <v>1238</v>
      </c>
      <c r="C3012" s="160">
        <v>162024</v>
      </c>
      <c r="D3012" s="161" t="s">
        <v>1237</v>
      </c>
      <c r="E3012" s="162" t="s">
        <v>6415</v>
      </c>
      <c r="F3012" s="161" t="s">
        <v>2026</v>
      </c>
      <c r="G3012" s="161" t="s">
        <v>1205</v>
      </c>
      <c r="H3012" s="161" t="s">
        <v>1561</v>
      </c>
      <c r="I3012" s="15"/>
      <c r="J3012"/>
      <c r="K3012"/>
    </row>
    <row r="3013" spans="1:11" ht="15" customHeight="1" x14ac:dyDescent="0.35">
      <c r="A3013" s="160">
        <v>502649</v>
      </c>
      <c r="B3013" s="161" t="s">
        <v>5088</v>
      </c>
      <c r="C3013" s="160">
        <v>162024</v>
      </c>
      <c r="D3013" s="161" t="s">
        <v>1237</v>
      </c>
      <c r="E3013" s="162" t="s">
        <v>6415</v>
      </c>
      <c r="F3013" s="161" t="s">
        <v>2026</v>
      </c>
      <c r="G3013" s="161" t="s">
        <v>1205</v>
      </c>
      <c r="H3013" s="161" t="s">
        <v>1561</v>
      </c>
      <c r="I3013" s="15"/>
      <c r="J3013"/>
      <c r="K3013"/>
    </row>
    <row r="3014" spans="1:11" ht="15" customHeight="1" x14ac:dyDescent="0.35">
      <c r="A3014" s="160">
        <v>502900</v>
      </c>
      <c r="B3014" s="161" t="s">
        <v>5089</v>
      </c>
      <c r="C3014" s="160">
        <v>162024</v>
      </c>
      <c r="D3014" s="161" t="s">
        <v>1237</v>
      </c>
      <c r="E3014" s="162" t="s">
        <v>6415</v>
      </c>
      <c r="F3014" s="161" t="s">
        <v>2026</v>
      </c>
      <c r="G3014" s="161" t="s">
        <v>1205</v>
      </c>
      <c r="H3014" s="161" t="s">
        <v>1561</v>
      </c>
      <c r="I3014" s="15"/>
      <c r="J3014"/>
      <c r="K3014"/>
    </row>
    <row r="3015" spans="1:11" ht="15" customHeight="1" x14ac:dyDescent="0.35">
      <c r="A3015" s="160">
        <v>502121</v>
      </c>
      <c r="B3015" s="161" t="s">
        <v>5086</v>
      </c>
      <c r="C3015" s="160">
        <v>162024</v>
      </c>
      <c r="D3015" s="161" t="s">
        <v>1237</v>
      </c>
      <c r="E3015" s="162" t="s">
        <v>6415</v>
      </c>
      <c r="F3015" s="161" t="s">
        <v>2026</v>
      </c>
      <c r="G3015" s="161" t="s">
        <v>1205</v>
      </c>
      <c r="H3015" s="161" t="s">
        <v>1561</v>
      </c>
      <c r="I3015" s="15"/>
      <c r="J3015"/>
      <c r="K3015"/>
    </row>
    <row r="3016" spans="1:11" ht="15" customHeight="1" x14ac:dyDescent="0.35">
      <c r="A3016" s="160">
        <v>502232</v>
      </c>
      <c r="B3016" s="161" t="s">
        <v>5087</v>
      </c>
      <c r="C3016" s="160">
        <v>162024</v>
      </c>
      <c r="D3016" s="161" t="s">
        <v>1237</v>
      </c>
      <c r="E3016" s="162" t="s">
        <v>6415</v>
      </c>
      <c r="F3016" s="161" t="s">
        <v>2026</v>
      </c>
      <c r="G3016" s="161" t="s">
        <v>1205</v>
      </c>
      <c r="H3016" s="161" t="s">
        <v>1561</v>
      </c>
      <c r="I3016" s="15"/>
      <c r="J3016"/>
      <c r="K3016"/>
    </row>
    <row r="3017" spans="1:11" ht="15" customHeight="1" x14ac:dyDescent="0.35">
      <c r="A3017" s="160">
        <v>502392</v>
      </c>
      <c r="B3017" s="161" t="s">
        <v>1239</v>
      </c>
      <c r="C3017" s="160">
        <v>162024</v>
      </c>
      <c r="D3017" s="161" t="s">
        <v>1237</v>
      </c>
      <c r="E3017" s="162" t="s">
        <v>6415</v>
      </c>
      <c r="F3017" s="161" t="s">
        <v>2026</v>
      </c>
      <c r="G3017" s="161" t="s">
        <v>1205</v>
      </c>
      <c r="H3017" s="161" t="s">
        <v>1561</v>
      </c>
      <c r="I3017" s="15"/>
      <c r="J3017"/>
      <c r="K3017"/>
    </row>
    <row r="3018" spans="1:11" ht="15" customHeight="1" x14ac:dyDescent="0.35">
      <c r="A3018" s="160">
        <v>502755</v>
      </c>
      <c r="B3018" s="161" t="s">
        <v>1240</v>
      </c>
      <c r="C3018" s="160">
        <v>162024</v>
      </c>
      <c r="D3018" s="161" t="s">
        <v>1237</v>
      </c>
      <c r="E3018" s="162" t="s">
        <v>6415</v>
      </c>
      <c r="F3018" s="161" t="s">
        <v>2026</v>
      </c>
      <c r="G3018" s="161" t="s">
        <v>1205</v>
      </c>
      <c r="H3018" s="161" t="s">
        <v>1561</v>
      </c>
      <c r="I3018" s="15"/>
      <c r="J3018"/>
      <c r="K3018"/>
    </row>
    <row r="3019" spans="1:11" ht="15" customHeight="1" x14ac:dyDescent="0.35">
      <c r="A3019" s="160">
        <v>503233</v>
      </c>
      <c r="B3019" s="161" t="s">
        <v>5092</v>
      </c>
      <c r="C3019" s="160">
        <v>162036</v>
      </c>
      <c r="D3019" s="161" t="s">
        <v>2088</v>
      </c>
      <c r="E3019" s="162" t="s">
        <v>6415</v>
      </c>
      <c r="F3019" s="161" t="s">
        <v>2026</v>
      </c>
      <c r="G3019" s="161" t="s">
        <v>1205</v>
      </c>
      <c r="H3019" s="161" t="s">
        <v>1561</v>
      </c>
      <c r="I3019" s="15"/>
      <c r="J3019"/>
      <c r="K3019"/>
    </row>
    <row r="3020" spans="1:11" ht="15" customHeight="1" x14ac:dyDescent="0.35">
      <c r="A3020" s="160">
        <v>503201</v>
      </c>
      <c r="B3020" s="161" t="s">
        <v>5091</v>
      </c>
      <c r="C3020" s="160">
        <v>162036</v>
      </c>
      <c r="D3020" s="161" t="s">
        <v>2088</v>
      </c>
      <c r="E3020" s="162" t="s">
        <v>6415</v>
      </c>
      <c r="F3020" s="161" t="s">
        <v>2026</v>
      </c>
      <c r="G3020" s="161" t="s">
        <v>1205</v>
      </c>
      <c r="H3020" s="161" t="s">
        <v>1561</v>
      </c>
      <c r="I3020" s="15"/>
      <c r="J3020"/>
      <c r="K3020"/>
    </row>
    <row r="3021" spans="1:11" ht="15" customHeight="1" x14ac:dyDescent="0.35">
      <c r="A3021" s="160">
        <v>503440</v>
      </c>
      <c r="B3021" s="161" t="s">
        <v>5097</v>
      </c>
      <c r="C3021" s="160">
        <v>162036</v>
      </c>
      <c r="D3021" s="161" t="s">
        <v>2088</v>
      </c>
      <c r="E3021" s="162" t="s">
        <v>6415</v>
      </c>
      <c r="F3021" s="161" t="s">
        <v>2026</v>
      </c>
      <c r="G3021" s="161" t="s">
        <v>1205</v>
      </c>
      <c r="H3021" s="161" t="s">
        <v>1561</v>
      </c>
      <c r="I3021" s="15"/>
      <c r="J3021"/>
      <c r="K3021"/>
    </row>
    <row r="3022" spans="1:11" ht="15" customHeight="1" x14ac:dyDescent="0.35">
      <c r="A3022" s="160">
        <v>503254</v>
      </c>
      <c r="B3022" s="161" t="s">
        <v>5093</v>
      </c>
      <c r="C3022" s="160">
        <v>162036</v>
      </c>
      <c r="D3022" s="161" t="s">
        <v>2088</v>
      </c>
      <c r="E3022" s="162" t="s">
        <v>6415</v>
      </c>
      <c r="F3022" s="161" t="s">
        <v>2026</v>
      </c>
      <c r="G3022" s="161" t="s">
        <v>1205</v>
      </c>
      <c r="H3022" s="161" t="s">
        <v>1561</v>
      </c>
      <c r="I3022" s="15"/>
      <c r="J3022"/>
      <c r="K3022"/>
    </row>
    <row r="3023" spans="1:11" ht="15" customHeight="1" x14ac:dyDescent="0.35">
      <c r="A3023" s="160">
        <v>503416</v>
      </c>
      <c r="B3023" s="161" t="s">
        <v>5096</v>
      </c>
      <c r="C3023" s="160">
        <v>162036</v>
      </c>
      <c r="D3023" s="161" t="s">
        <v>2088</v>
      </c>
      <c r="E3023" s="162" t="s">
        <v>6415</v>
      </c>
      <c r="F3023" s="161" t="s">
        <v>2026</v>
      </c>
      <c r="G3023" s="161" t="s">
        <v>1205</v>
      </c>
      <c r="H3023" s="161" t="s">
        <v>1561</v>
      </c>
      <c r="I3023" s="15"/>
      <c r="J3023"/>
      <c r="K3023"/>
    </row>
    <row r="3024" spans="1:11" ht="15" customHeight="1" x14ac:dyDescent="0.35">
      <c r="A3024" s="160">
        <v>503500</v>
      </c>
      <c r="B3024" s="161" t="s">
        <v>5098</v>
      </c>
      <c r="C3024" s="160">
        <v>162036</v>
      </c>
      <c r="D3024" s="161" t="s">
        <v>2088</v>
      </c>
      <c r="E3024" s="162" t="s">
        <v>6415</v>
      </c>
      <c r="F3024" s="161" t="s">
        <v>2026</v>
      </c>
      <c r="G3024" s="161" t="s">
        <v>1205</v>
      </c>
      <c r="H3024" s="161" t="s">
        <v>1561</v>
      </c>
      <c r="I3024" s="15"/>
      <c r="J3024"/>
      <c r="K3024"/>
    </row>
    <row r="3025" spans="1:11" ht="15" customHeight="1" x14ac:dyDescent="0.35">
      <c r="A3025" s="160">
        <v>503098</v>
      </c>
      <c r="B3025" s="161" t="s">
        <v>1217</v>
      </c>
      <c r="C3025" s="160">
        <v>162036</v>
      </c>
      <c r="D3025" s="161" t="s">
        <v>2088</v>
      </c>
      <c r="E3025" s="162" t="s">
        <v>6415</v>
      </c>
      <c r="F3025" s="161" t="s">
        <v>2026</v>
      </c>
      <c r="G3025" s="161" t="s">
        <v>1205</v>
      </c>
      <c r="H3025" s="161" t="s">
        <v>1561</v>
      </c>
      <c r="I3025" s="15"/>
      <c r="J3025"/>
      <c r="K3025"/>
    </row>
    <row r="3026" spans="1:11" ht="15" customHeight="1" x14ac:dyDescent="0.35">
      <c r="A3026" s="160">
        <v>503047</v>
      </c>
      <c r="B3026" s="161" t="s">
        <v>5090</v>
      </c>
      <c r="C3026" s="160">
        <v>162036</v>
      </c>
      <c r="D3026" s="161" t="s">
        <v>2088</v>
      </c>
      <c r="E3026" s="162" t="s">
        <v>6415</v>
      </c>
      <c r="F3026" s="161" t="s">
        <v>2026</v>
      </c>
      <c r="G3026" s="161" t="s">
        <v>1205</v>
      </c>
      <c r="H3026" s="161" t="s">
        <v>1561</v>
      </c>
      <c r="I3026" s="15"/>
      <c r="J3026"/>
      <c r="K3026"/>
    </row>
    <row r="3027" spans="1:11" ht="15" customHeight="1" x14ac:dyDescent="0.35">
      <c r="A3027" s="160">
        <v>503900</v>
      </c>
      <c r="B3027" s="161" t="s">
        <v>5100</v>
      </c>
      <c r="C3027" s="160">
        <v>162036</v>
      </c>
      <c r="D3027" s="161" t="s">
        <v>2088</v>
      </c>
      <c r="E3027" s="162" t="s">
        <v>6415</v>
      </c>
      <c r="F3027" s="161" t="s">
        <v>2026</v>
      </c>
      <c r="G3027" s="161" t="s">
        <v>1205</v>
      </c>
      <c r="H3027" s="161" t="s">
        <v>1561</v>
      </c>
      <c r="I3027" s="15"/>
      <c r="J3027"/>
      <c r="K3027"/>
    </row>
    <row r="3028" spans="1:11" ht="15" customHeight="1" x14ac:dyDescent="0.35">
      <c r="A3028" s="160">
        <v>503396</v>
      </c>
      <c r="B3028" s="161" t="s">
        <v>5095</v>
      </c>
      <c r="C3028" s="160">
        <v>162036</v>
      </c>
      <c r="D3028" s="161" t="s">
        <v>2088</v>
      </c>
      <c r="E3028" s="162" t="s">
        <v>6415</v>
      </c>
      <c r="F3028" s="161" t="s">
        <v>2026</v>
      </c>
      <c r="G3028" s="161" t="s">
        <v>1205</v>
      </c>
      <c r="H3028" s="161" t="s">
        <v>1561</v>
      </c>
      <c r="I3028" s="15"/>
      <c r="J3028"/>
      <c r="K3028"/>
    </row>
    <row r="3029" spans="1:11" ht="15" customHeight="1" x14ac:dyDescent="0.35">
      <c r="A3029" s="160">
        <v>503563</v>
      </c>
      <c r="B3029" s="161" t="s">
        <v>1218</v>
      </c>
      <c r="C3029" s="160">
        <v>162036</v>
      </c>
      <c r="D3029" s="161" t="s">
        <v>2088</v>
      </c>
      <c r="E3029" s="162" t="s">
        <v>6415</v>
      </c>
      <c r="F3029" s="161" t="s">
        <v>2026</v>
      </c>
      <c r="G3029" s="161" t="s">
        <v>1205</v>
      </c>
      <c r="H3029" s="161" t="s">
        <v>1561</v>
      </c>
      <c r="I3029" s="15"/>
      <c r="J3029"/>
      <c r="K3029"/>
    </row>
    <row r="3030" spans="1:11" ht="15" customHeight="1" x14ac:dyDescent="0.35">
      <c r="A3030" s="160">
        <v>503911</v>
      </c>
      <c r="B3030" s="161" t="s">
        <v>1219</v>
      </c>
      <c r="C3030" s="160">
        <v>162036</v>
      </c>
      <c r="D3030" s="161" t="s">
        <v>2088</v>
      </c>
      <c r="E3030" s="162" t="s">
        <v>6415</v>
      </c>
      <c r="F3030" s="161" t="s">
        <v>2026</v>
      </c>
      <c r="G3030" s="161" t="s">
        <v>1205</v>
      </c>
      <c r="H3030" s="161" t="s">
        <v>1561</v>
      </c>
      <c r="I3030" s="15"/>
      <c r="J3030"/>
      <c r="K3030"/>
    </row>
    <row r="3031" spans="1:11" ht="15" customHeight="1" x14ac:dyDescent="0.35">
      <c r="A3031" s="160">
        <v>503861</v>
      </c>
      <c r="B3031" s="161" t="s">
        <v>5099</v>
      </c>
      <c r="C3031" s="160">
        <v>162036</v>
      </c>
      <c r="D3031" s="161" t="s">
        <v>2088</v>
      </c>
      <c r="E3031" s="162" t="s">
        <v>6415</v>
      </c>
      <c r="F3031" s="161" t="s">
        <v>2026</v>
      </c>
      <c r="G3031" s="161" t="s">
        <v>1205</v>
      </c>
      <c r="H3031" s="161" t="s">
        <v>1561</v>
      </c>
      <c r="I3031" s="15"/>
      <c r="J3031"/>
      <c r="K3031"/>
    </row>
    <row r="3032" spans="1:11" ht="15" customHeight="1" x14ac:dyDescent="0.35">
      <c r="A3032" s="160">
        <v>503347</v>
      </c>
      <c r="B3032" s="161" t="s">
        <v>5094</v>
      </c>
      <c r="C3032" s="160">
        <v>162036</v>
      </c>
      <c r="D3032" s="161" t="s">
        <v>2088</v>
      </c>
      <c r="E3032" s="162" t="s">
        <v>6415</v>
      </c>
      <c r="F3032" s="161" t="s">
        <v>2026</v>
      </c>
      <c r="G3032" s="161" t="s">
        <v>1205</v>
      </c>
      <c r="H3032" s="161" t="s">
        <v>1561</v>
      </c>
      <c r="I3032" s="15"/>
      <c r="J3032"/>
      <c r="K3032"/>
    </row>
    <row r="3033" spans="1:11" ht="15" customHeight="1" x14ac:dyDescent="0.35">
      <c r="A3033" s="160">
        <v>1014936</v>
      </c>
      <c r="B3033" s="161" t="s">
        <v>5106</v>
      </c>
      <c r="C3033" s="160">
        <v>170008</v>
      </c>
      <c r="D3033" s="161" t="s">
        <v>2298</v>
      </c>
      <c r="E3033" s="162" t="s">
        <v>6415</v>
      </c>
      <c r="F3033" s="161" t="s">
        <v>644</v>
      </c>
      <c r="G3033" s="161" t="s">
        <v>933</v>
      </c>
      <c r="H3033" s="161" t="s">
        <v>1561</v>
      </c>
      <c r="I3033" s="15"/>
      <c r="J3033"/>
      <c r="K3033"/>
    </row>
    <row r="3034" spans="1:11" ht="15" customHeight="1" x14ac:dyDescent="0.35">
      <c r="A3034" s="160">
        <v>1014097</v>
      </c>
      <c r="B3034" s="161" t="s">
        <v>5101</v>
      </c>
      <c r="C3034" s="160">
        <v>170008</v>
      </c>
      <c r="D3034" s="161" t="s">
        <v>2298</v>
      </c>
      <c r="E3034" s="162" t="s">
        <v>6415</v>
      </c>
      <c r="F3034" s="161" t="s">
        <v>644</v>
      </c>
      <c r="G3034" s="161" t="s">
        <v>933</v>
      </c>
      <c r="H3034" s="161" t="s">
        <v>1561</v>
      </c>
      <c r="I3034" s="15"/>
      <c r="J3034"/>
      <c r="K3034"/>
    </row>
    <row r="3035" spans="1:11" ht="15" customHeight="1" x14ac:dyDescent="0.35">
      <c r="A3035" s="160">
        <v>1014546</v>
      </c>
      <c r="B3035" s="161" t="s">
        <v>5103</v>
      </c>
      <c r="C3035" s="160">
        <v>170008</v>
      </c>
      <c r="D3035" s="161" t="s">
        <v>2298</v>
      </c>
      <c r="E3035" s="162" t="s">
        <v>6415</v>
      </c>
      <c r="F3035" s="161" t="s">
        <v>644</v>
      </c>
      <c r="G3035" s="161" t="s">
        <v>933</v>
      </c>
      <c r="H3035" s="161" t="s">
        <v>1561</v>
      </c>
      <c r="I3035" s="15"/>
      <c r="J3035"/>
      <c r="K3035"/>
    </row>
    <row r="3036" spans="1:11" ht="15" customHeight="1" x14ac:dyDescent="0.35">
      <c r="A3036" s="160">
        <v>1014858</v>
      </c>
      <c r="B3036" s="161" t="s">
        <v>944</v>
      </c>
      <c r="C3036" s="160">
        <v>170008</v>
      </c>
      <c r="D3036" s="161" t="s">
        <v>2298</v>
      </c>
      <c r="E3036" s="162" t="s">
        <v>6415</v>
      </c>
      <c r="F3036" s="161" t="s">
        <v>644</v>
      </c>
      <c r="G3036" s="161" t="s">
        <v>933</v>
      </c>
      <c r="H3036" s="161" t="s">
        <v>1561</v>
      </c>
      <c r="I3036" s="15"/>
      <c r="J3036"/>
      <c r="K3036"/>
    </row>
    <row r="3037" spans="1:11" ht="15" customHeight="1" x14ac:dyDescent="0.35">
      <c r="A3037" s="160">
        <v>1014637</v>
      </c>
      <c r="B3037" s="161" t="s">
        <v>5104</v>
      </c>
      <c r="C3037" s="160">
        <v>170008</v>
      </c>
      <c r="D3037" s="161" t="s">
        <v>2298</v>
      </c>
      <c r="E3037" s="162" t="s">
        <v>6415</v>
      </c>
      <c r="F3037" s="161" t="s">
        <v>644</v>
      </c>
      <c r="G3037" s="161" t="s">
        <v>933</v>
      </c>
      <c r="H3037" s="161" t="s">
        <v>1561</v>
      </c>
      <c r="I3037" s="15"/>
      <c r="J3037"/>
      <c r="K3037"/>
    </row>
    <row r="3038" spans="1:11" ht="15" customHeight="1" x14ac:dyDescent="0.35">
      <c r="A3038" s="160">
        <v>1014758</v>
      </c>
      <c r="B3038" s="161" t="s">
        <v>5105</v>
      </c>
      <c r="C3038" s="160">
        <v>170008</v>
      </c>
      <c r="D3038" s="161" t="s">
        <v>2298</v>
      </c>
      <c r="E3038" s="162" t="s">
        <v>6415</v>
      </c>
      <c r="F3038" s="161" t="s">
        <v>644</v>
      </c>
      <c r="G3038" s="161" t="s">
        <v>933</v>
      </c>
      <c r="H3038" s="161" t="s">
        <v>1561</v>
      </c>
      <c r="I3038" s="15"/>
      <c r="J3038"/>
      <c r="K3038"/>
    </row>
    <row r="3039" spans="1:11" ht="15" customHeight="1" x14ac:dyDescent="0.35">
      <c r="A3039" s="160">
        <v>1014488</v>
      </c>
      <c r="B3039" s="161" t="s">
        <v>5102</v>
      </c>
      <c r="C3039" s="160">
        <v>170008</v>
      </c>
      <c r="D3039" s="161" t="s">
        <v>2298</v>
      </c>
      <c r="E3039" s="162" t="s">
        <v>6415</v>
      </c>
      <c r="F3039" s="161" t="s">
        <v>644</v>
      </c>
      <c r="G3039" s="161" t="s">
        <v>933</v>
      </c>
      <c r="H3039" s="161" t="s">
        <v>1561</v>
      </c>
      <c r="I3039" s="15"/>
      <c r="J3039"/>
      <c r="K3039"/>
    </row>
    <row r="3040" spans="1:11" ht="15" customHeight="1" x14ac:dyDescent="0.35">
      <c r="A3040" s="160">
        <v>1421966</v>
      </c>
      <c r="B3040" s="161" t="s">
        <v>716</v>
      </c>
      <c r="C3040" s="160">
        <v>170021</v>
      </c>
      <c r="D3040" s="161" t="s">
        <v>715</v>
      </c>
      <c r="E3040" s="162" t="s">
        <v>6415</v>
      </c>
      <c r="F3040" s="161" t="s">
        <v>644</v>
      </c>
      <c r="G3040" s="6" t="s">
        <v>708</v>
      </c>
      <c r="H3040" s="161" t="s">
        <v>1561</v>
      </c>
      <c r="I3040" s="15"/>
      <c r="J3040"/>
      <c r="K3040"/>
    </row>
    <row r="3041" spans="1:11" ht="15" customHeight="1" x14ac:dyDescent="0.35">
      <c r="A3041" s="160">
        <v>1421421</v>
      </c>
      <c r="B3041" s="161" t="s">
        <v>5108</v>
      </c>
      <c r="C3041" s="160">
        <v>170021</v>
      </c>
      <c r="D3041" s="161" t="s">
        <v>715</v>
      </c>
      <c r="E3041" s="162" t="s">
        <v>6415</v>
      </c>
      <c r="F3041" s="161" t="s">
        <v>644</v>
      </c>
      <c r="G3041" s="6" t="s">
        <v>708</v>
      </c>
      <c r="H3041" s="161" t="s">
        <v>1561</v>
      </c>
      <c r="I3041" s="15"/>
      <c r="J3041"/>
      <c r="K3041"/>
    </row>
    <row r="3042" spans="1:11" ht="15" customHeight="1" x14ac:dyDescent="0.35">
      <c r="A3042" s="160">
        <v>1421904</v>
      </c>
      <c r="B3042" s="161" t="s">
        <v>5111</v>
      </c>
      <c r="C3042" s="160">
        <v>170021</v>
      </c>
      <c r="D3042" s="161" t="s">
        <v>715</v>
      </c>
      <c r="E3042" s="162" t="s">
        <v>6415</v>
      </c>
      <c r="F3042" s="161" t="s">
        <v>644</v>
      </c>
      <c r="G3042" s="6" t="s">
        <v>708</v>
      </c>
      <c r="H3042" s="161" t="s">
        <v>1561</v>
      </c>
      <c r="I3042" s="15"/>
      <c r="J3042"/>
      <c r="K3042"/>
    </row>
    <row r="3043" spans="1:11" ht="15" customHeight="1" x14ac:dyDescent="0.35">
      <c r="A3043" s="160">
        <v>1421426</v>
      </c>
      <c r="B3043" s="161" t="s">
        <v>5109</v>
      </c>
      <c r="C3043" s="160">
        <v>170021</v>
      </c>
      <c r="D3043" s="161" t="s">
        <v>715</v>
      </c>
      <c r="E3043" s="162" t="s">
        <v>6415</v>
      </c>
      <c r="F3043" s="161" t="s">
        <v>644</v>
      </c>
      <c r="G3043" s="6" t="s">
        <v>708</v>
      </c>
      <c r="H3043" s="161" t="s">
        <v>1561</v>
      </c>
      <c r="I3043" s="15"/>
      <c r="J3043"/>
      <c r="K3043"/>
    </row>
    <row r="3044" spans="1:11" ht="15" customHeight="1" x14ac:dyDescent="0.35">
      <c r="A3044" s="160">
        <v>1421405</v>
      </c>
      <c r="B3044" s="161" t="s">
        <v>5107</v>
      </c>
      <c r="C3044" s="160">
        <v>170021</v>
      </c>
      <c r="D3044" s="161" t="s">
        <v>715</v>
      </c>
      <c r="E3044" s="162" t="s">
        <v>6415</v>
      </c>
      <c r="F3044" s="161" t="s">
        <v>644</v>
      </c>
      <c r="G3044" s="6" t="s">
        <v>708</v>
      </c>
      <c r="H3044" s="161" t="s">
        <v>1561</v>
      </c>
      <c r="I3044" s="15"/>
      <c r="J3044"/>
      <c r="K3044"/>
    </row>
    <row r="3045" spans="1:11" ht="15" customHeight="1" x14ac:dyDescent="0.35">
      <c r="A3045" s="160">
        <v>1421664</v>
      </c>
      <c r="B3045" s="161" t="s">
        <v>5110</v>
      </c>
      <c r="C3045" s="160">
        <v>170021</v>
      </c>
      <c r="D3045" s="161" t="s">
        <v>715</v>
      </c>
      <c r="E3045" s="162" t="s">
        <v>6415</v>
      </c>
      <c r="F3045" s="161" t="s">
        <v>644</v>
      </c>
      <c r="G3045" s="6" t="s">
        <v>708</v>
      </c>
      <c r="H3045" s="161" t="s">
        <v>1561</v>
      </c>
      <c r="I3045" s="15"/>
      <c r="J3045"/>
      <c r="K3045"/>
    </row>
    <row r="3046" spans="1:11" ht="15" customHeight="1" x14ac:dyDescent="0.35">
      <c r="A3046" s="160">
        <v>1421670</v>
      </c>
      <c r="B3046" s="161" t="s">
        <v>717</v>
      </c>
      <c r="C3046" s="160">
        <v>170057</v>
      </c>
      <c r="D3046" s="161" t="s">
        <v>2611</v>
      </c>
      <c r="E3046" s="162" t="s">
        <v>6415</v>
      </c>
      <c r="F3046" s="161" t="s">
        <v>644</v>
      </c>
      <c r="G3046" s="6" t="s">
        <v>708</v>
      </c>
      <c r="H3046" s="161" t="s">
        <v>1561</v>
      </c>
      <c r="I3046" s="15"/>
      <c r="J3046"/>
      <c r="K3046"/>
    </row>
    <row r="3047" spans="1:11" ht="15" customHeight="1" x14ac:dyDescent="0.35">
      <c r="A3047" s="160">
        <v>1421003</v>
      </c>
      <c r="B3047" s="161" t="s">
        <v>5112</v>
      </c>
      <c r="C3047" s="160">
        <v>170057</v>
      </c>
      <c r="D3047" s="161" t="s">
        <v>2611</v>
      </c>
      <c r="E3047" s="162" t="s">
        <v>6415</v>
      </c>
      <c r="F3047" s="161" t="s">
        <v>644</v>
      </c>
      <c r="G3047" s="6" t="s">
        <v>708</v>
      </c>
      <c r="H3047" s="161" t="s">
        <v>1561</v>
      </c>
      <c r="I3047" s="15"/>
      <c r="J3047"/>
      <c r="K3047"/>
    </row>
    <row r="3048" spans="1:11" ht="15" customHeight="1" x14ac:dyDescent="0.35">
      <c r="A3048" s="160">
        <v>1421803</v>
      </c>
      <c r="B3048" s="161" t="s">
        <v>5116</v>
      </c>
      <c r="C3048" s="160">
        <v>170057</v>
      </c>
      <c r="D3048" s="161" t="s">
        <v>2611</v>
      </c>
      <c r="E3048" s="162" t="s">
        <v>6415</v>
      </c>
      <c r="F3048" s="161" t="s">
        <v>644</v>
      </c>
      <c r="G3048" s="6" t="s">
        <v>708</v>
      </c>
      <c r="H3048" s="161" t="s">
        <v>1561</v>
      </c>
      <c r="I3048" s="15"/>
      <c r="J3048"/>
      <c r="K3048"/>
    </row>
    <row r="3049" spans="1:11" ht="15" customHeight="1" x14ac:dyDescent="0.35">
      <c r="A3049" s="160">
        <v>1421599</v>
      </c>
      <c r="B3049" s="161" t="s">
        <v>5115</v>
      </c>
      <c r="C3049" s="160">
        <v>170057</v>
      </c>
      <c r="D3049" s="161" t="s">
        <v>2611</v>
      </c>
      <c r="E3049" s="162" t="s">
        <v>6415</v>
      </c>
      <c r="F3049" s="161" t="s">
        <v>644</v>
      </c>
      <c r="G3049" s="6" t="s">
        <v>708</v>
      </c>
      <c r="H3049" s="161" t="s">
        <v>1561</v>
      </c>
      <c r="I3049" s="15"/>
      <c r="J3049"/>
      <c r="K3049"/>
    </row>
    <row r="3050" spans="1:11" ht="15" customHeight="1" x14ac:dyDescent="0.35">
      <c r="A3050" s="160">
        <v>1421004</v>
      </c>
      <c r="B3050" s="161" t="s">
        <v>5113</v>
      </c>
      <c r="C3050" s="160">
        <v>170057</v>
      </c>
      <c r="D3050" s="161" t="s">
        <v>2611</v>
      </c>
      <c r="E3050" s="162" t="s">
        <v>6415</v>
      </c>
      <c r="F3050" s="161" t="s">
        <v>644</v>
      </c>
      <c r="G3050" s="6" t="s">
        <v>708</v>
      </c>
      <c r="H3050" s="161" t="s">
        <v>1561</v>
      </c>
      <c r="I3050" s="15"/>
      <c r="J3050"/>
      <c r="K3050"/>
    </row>
    <row r="3051" spans="1:11" ht="15" customHeight="1" x14ac:dyDescent="0.35">
      <c r="A3051" s="160">
        <v>1421227</v>
      </c>
      <c r="B3051" s="161" t="s">
        <v>5114</v>
      </c>
      <c r="C3051" s="160">
        <v>170057</v>
      </c>
      <c r="D3051" s="161" t="s">
        <v>2611</v>
      </c>
      <c r="E3051" s="162" t="s">
        <v>6415</v>
      </c>
      <c r="F3051" s="161" t="s">
        <v>644</v>
      </c>
      <c r="G3051" s="6" t="s">
        <v>708</v>
      </c>
      <c r="H3051" s="161" t="s">
        <v>1561</v>
      </c>
      <c r="I3051" s="15"/>
      <c r="J3051"/>
      <c r="K3051"/>
    </row>
    <row r="3052" spans="1:11" ht="15" customHeight="1" x14ac:dyDescent="0.35">
      <c r="A3052" s="160">
        <v>1417797</v>
      </c>
      <c r="B3052" s="161" t="s">
        <v>718</v>
      </c>
      <c r="C3052" s="160">
        <v>170069</v>
      </c>
      <c r="D3052" s="161" t="s">
        <v>2625</v>
      </c>
      <c r="E3052" s="162" t="s">
        <v>6414</v>
      </c>
      <c r="F3052" s="161" t="s">
        <v>644</v>
      </c>
      <c r="G3052" s="6" t="s">
        <v>708</v>
      </c>
      <c r="H3052" s="161" t="s">
        <v>1561</v>
      </c>
      <c r="I3052" s="15"/>
      <c r="J3052"/>
      <c r="K3052"/>
    </row>
    <row r="3053" spans="1:11" ht="15" customHeight="1" x14ac:dyDescent="0.35">
      <c r="A3053" s="160">
        <v>1114294</v>
      </c>
      <c r="B3053" s="161" t="s">
        <v>5117</v>
      </c>
      <c r="C3053" s="160">
        <v>170070</v>
      </c>
      <c r="D3053" s="161" t="s">
        <v>2569</v>
      </c>
      <c r="E3053" s="162" t="s">
        <v>6415</v>
      </c>
      <c r="F3053" s="161" t="s">
        <v>644</v>
      </c>
      <c r="G3053" s="6" t="s">
        <v>874</v>
      </c>
      <c r="H3053" s="161" t="s">
        <v>1561</v>
      </c>
      <c r="I3053" s="15"/>
      <c r="J3053"/>
      <c r="K3053"/>
    </row>
    <row r="3054" spans="1:11" ht="15" customHeight="1" x14ac:dyDescent="0.35">
      <c r="A3054" s="160">
        <v>1114301</v>
      </c>
      <c r="B3054" s="161" t="s">
        <v>875</v>
      </c>
      <c r="C3054" s="160">
        <v>170070</v>
      </c>
      <c r="D3054" s="161" t="s">
        <v>2569</v>
      </c>
      <c r="E3054" s="162" t="s">
        <v>6415</v>
      </c>
      <c r="F3054" s="161" t="s">
        <v>644</v>
      </c>
      <c r="G3054" s="6" t="s">
        <v>874</v>
      </c>
      <c r="H3054" s="161" t="s">
        <v>1561</v>
      </c>
      <c r="I3054" s="15"/>
      <c r="J3054"/>
      <c r="K3054"/>
    </row>
    <row r="3055" spans="1:11" ht="15" customHeight="1" x14ac:dyDescent="0.35">
      <c r="A3055" s="160">
        <v>1001358</v>
      </c>
      <c r="B3055" s="161" t="s">
        <v>946</v>
      </c>
      <c r="C3055" s="160">
        <v>170082</v>
      </c>
      <c r="D3055" s="161" t="s">
        <v>945</v>
      </c>
      <c r="E3055" s="162" t="s">
        <v>6415</v>
      </c>
      <c r="F3055" s="161" t="s">
        <v>644</v>
      </c>
      <c r="G3055" s="161" t="s">
        <v>933</v>
      </c>
      <c r="H3055" s="161" t="s">
        <v>1561</v>
      </c>
      <c r="I3055" s="15"/>
      <c r="J3055"/>
      <c r="K3055"/>
    </row>
    <row r="3056" spans="1:11" ht="15" customHeight="1" x14ac:dyDescent="0.35">
      <c r="A3056" s="160">
        <v>1001904</v>
      </c>
      <c r="B3056" s="161" t="s">
        <v>5121</v>
      </c>
      <c r="C3056" s="160">
        <v>170082</v>
      </c>
      <c r="D3056" s="161" t="s">
        <v>945</v>
      </c>
      <c r="E3056" s="162" t="s">
        <v>6415</v>
      </c>
      <c r="F3056" s="161" t="s">
        <v>644</v>
      </c>
      <c r="G3056" s="161" t="s">
        <v>933</v>
      </c>
      <c r="H3056" s="161" t="s">
        <v>1561</v>
      </c>
      <c r="I3056" s="15"/>
      <c r="J3056"/>
      <c r="K3056"/>
    </row>
    <row r="3057" spans="1:11" ht="15" customHeight="1" x14ac:dyDescent="0.35">
      <c r="A3057" s="160">
        <v>1001349</v>
      </c>
      <c r="B3057" s="161" t="s">
        <v>5118</v>
      </c>
      <c r="C3057" s="160">
        <v>170082</v>
      </c>
      <c r="D3057" s="161" t="s">
        <v>945</v>
      </c>
      <c r="E3057" s="162" t="s">
        <v>6415</v>
      </c>
      <c r="F3057" s="161" t="s">
        <v>644</v>
      </c>
      <c r="G3057" s="161" t="s">
        <v>933</v>
      </c>
      <c r="H3057" s="161" t="s">
        <v>1561</v>
      </c>
      <c r="I3057" s="15"/>
      <c r="J3057"/>
      <c r="K3057"/>
    </row>
    <row r="3058" spans="1:11" ht="15" customHeight="1" x14ac:dyDescent="0.35">
      <c r="A3058" s="160">
        <v>1001701</v>
      </c>
      <c r="B3058" s="161" t="s">
        <v>5119</v>
      </c>
      <c r="C3058" s="160">
        <v>170082</v>
      </c>
      <c r="D3058" s="161" t="s">
        <v>945</v>
      </c>
      <c r="E3058" s="162" t="s">
        <v>6415</v>
      </c>
      <c r="F3058" s="161" t="s">
        <v>644</v>
      </c>
      <c r="G3058" s="161" t="s">
        <v>933</v>
      </c>
      <c r="H3058" s="161" t="s">
        <v>1561</v>
      </c>
      <c r="I3058" s="15"/>
      <c r="J3058"/>
      <c r="K3058"/>
    </row>
    <row r="3059" spans="1:11" ht="15" customHeight="1" x14ac:dyDescent="0.35">
      <c r="A3059" s="160">
        <v>1001879</v>
      </c>
      <c r="B3059" s="161" t="s">
        <v>5120</v>
      </c>
      <c r="C3059" s="160">
        <v>170082</v>
      </c>
      <c r="D3059" s="161" t="s">
        <v>945</v>
      </c>
      <c r="E3059" s="162" t="s">
        <v>6415</v>
      </c>
      <c r="F3059" s="161" t="s">
        <v>644</v>
      </c>
      <c r="G3059" s="161" t="s">
        <v>933</v>
      </c>
      <c r="H3059" s="161" t="s">
        <v>1561</v>
      </c>
      <c r="I3059" s="15"/>
      <c r="J3059"/>
      <c r="K3059"/>
    </row>
    <row r="3060" spans="1:11" ht="15" customHeight="1" x14ac:dyDescent="0.35">
      <c r="A3060" s="160">
        <v>1511365</v>
      </c>
      <c r="B3060" s="161" t="s">
        <v>5122</v>
      </c>
      <c r="C3060" s="160">
        <v>170094</v>
      </c>
      <c r="D3060" s="161" t="s">
        <v>2704</v>
      </c>
      <c r="E3060" s="162" t="s">
        <v>6415</v>
      </c>
      <c r="F3060" s="161" t="s">
        <v>644</v>
      </c>
      <c r="G3060" s="161" t="s">
        <v>992</v>
      </c>
      <c r="H3060" s="161" t="s">
        <v>1561</v>
      </c>
      <c r="I3060" s="15"/>
      <c r="J3060"/>
      <c r="K3060"/>
    </row>
    <row r="3061" spans="1:11" ht="15" customHeight="1" x14ac:dyDescent="0.35">
      <c r="A3061" s="160">
        <v>1511966</v>
      </c>
      <c r="B3061" s="161" t="s">
        <v>2705</v>
      </c>
      <c r="C3061" s="160">
        <v>170094</v>
      </c>
      <c r="D3061" s="161" t="s">
        <v>2704</v>
      </c>
      <c r="E3061" s="162" t="s">
        <v>6415</v>
      </c>
      <c r="F3061" s="161" t="s">
        <v>644</v>
      </c>
      <c r="G3061" s="161" t="s">
        <v>992</v>
      </c>
      <c r="H3061" s="161" t="s">
        <v>1561</v>
      </c>
      <c r="I3061" s="15"/>
      <c r="J3061"/>
      <c r="K3061"/>
    </row>
    <row r="3062" spans="1:11" ht="15" customHeight="1" x14ac:dyDescent="0.35">
      <c r="A3062" s="160">
        <v>1507853</v>
      </c>
      <c r="B3062" s="161" t="s">
        <v>5128</v>
      </c>
      <c r="C3062" s="160">
        <v>170100</v>
      </c>
      <c r="D3062" s="161" t="s">
        <v>1000</v>
      </c>
      <c r="E3062" s="162" t="s">
        <v>6415</v>
      </c>
      <c r="F3062" s="161" t="s">
        <v>644</v>
      </c>
      <c r="G3062" s="161" t="s">
        <v>992</v>
      </c>
      <c r="H3062" s="161" t="s">
        <v>1561</v>
      </c>
      <c r="I3062" s="15"/>
      <c r="J3062"/>
      <c r="K3062"/>
    </row>
    <row r="3063" spans="1:11" ht="15" customHeight="1" x14ac:dyDescent="0.35">
      <c r="A3063" s="160">
        <v>1507098</v>
      </c>
      <c r="B3063" s="161" t="s">
        <v>5124</v>
      </c>
      <c r="C3063" s="160">
        <v>170100</v>
      </c>
      <c r="D3063" s="161" t="s">
        <v>1000</v>
      </c>
      <c r="E3063" s="162" t="s">
        <v>6415</v>
      </c>
      <c r="F3063" s="161" t="s">
        <v>644</v>
      </c>
      <c r="G3063" s="161" t="s">
        <v>992</v>
      </c>
      <c r="H3063" s="161" t="s">
        <v>1561</v>
      </c>
      <c r="I3063" s="15"/>
      <c r="J3063"/>
      <c r="K3063"/>
    </row>
    <row r="3064" spans="1:11" ht="15" customHeight="1" x14ac:dyDescent="0.35">
      <c r="A3064" s="160">
        <v>1507343</v>
      </c>
      <c r="B3064" s="161" t="s">
        <v>5125</v>
      </c>
      <c r="C3064" s="160">
        <v>170100</v>
      </c>
      <c r="D3064" s="161" t="s">
        <v>1000</v>
      </c>
      <c r="E3064" s="162" t="s">
        <v>6415</v>
      </c>
      <c r="F3064" s="161" t="s">
        <v>644</v>
      </c>
      <c r="G3064" s="161" t="s">
        <v>992</v>
      </c>
      <c r="H3064" s="161" t="s">
        <v>1561</v>
      </c>
      <c r="I3064" s="15"/>
      <c r="J3064"/>
      <c r="K3064"/>
    </row>
    <row r="3065" spans="1:11" ht="15" customHeight="1" x14ac:dyDescent="0.35">
      <c r="A3065" s="160">
        <v>1507464</v>
      </c>
      <c r="B3065" s="161" t="s">
        <v>5126</v>
      </c>
      <c r="C3065" s="160">
        <v>170100</v>
      </c>
      <c r="D3065" s="161" t="s">
        <v>1000</v>
      </c>
      <c r="E3065" s="162" t="s">
        <v>6415</v>
      </c>
      <c r="F3065" s="161" t="s">
        <v>644</v>
      </c>
      <c r="G3065" s="161" t="s">
        <v>992</v>
      </c>
      <c r="H3065" s="161" t="s">
        <v>1561</v>
      </c>
      <c r="I3065" s="15"/>
      <c r="J3065"/>
      <c r="K3065"/>
    </row>
    <row r="3066" spans="1:11" ht="15" customHeight="1" x14ac:dyDescent="0.35">
      <c r="A3066" s="160">
        <v>1507067</v>
      </c>
      <c r="B3066" s="161" t="s">
        <v>5123</v>
      </c>
      <c r="C3066" s="160">
        <v>170100</v>
      </c>
      <c r="D3066" s="161" t="s">
        <v>1000</v>
      </c>
      <c r="E3066" s="162" t="s">
        <v>6415</v>
      </c>
      <c r="F3066" s="161" t="s">
        <v>644</v>
      </c>
      <c r="G3066" s="161" t="s">
        <v>992</v>
      </c>
      <c r="H3066" s="161" t="s">
        <v>1561</v>
      </c>
      <c r="I3066" s="15"/>
      <c r="J3066"/>
      <c r="K3066"/>
    </row>
    <row r="3067" spans="1:11" ht="15" customHeight="1" x14ac:dyDescent="0.35">
      <c r="A3067" s="160">
        <v>1507774</v>
      </c>
      <c r="B3067" s="161" t="s">
        <v>5127</v>
      </c>
      <c r="C3067" s="160">
        <v>170100</v>
      </c>
      <c r="D3067" s="161" t="s">
        <v>1000</v>
      </c>
      <c r="E3067" s="162" t="s">
        <v>6415</v>
      </c>
      <c r="F3067" s="161" t="s">
        <v>644</v>
      </c>
      <c r="G3067" s="161" t="s">
        <v>992</v>
      </c>
      <c r="H3067" s="161" t="s">
        <v>1561</v>
      </c>
      <c r="I3067" s="15"/>
      <c r="J3067"/>
      <c r="K3067"/>
    </row>
    <row r="3068" spans="1:11" ht="15" customHeight="1" x14ac:dyDescent="0.35">
      <c r="A3068" s="160">
        <v>1507675</v>
      </c>
      <c r="B3068" s="161" t="s">
        <v>1001</v>
      </c>
      <c r="C3068" s="160">
        <v>170100</v>
      </c>
      <c r="D3068" s="161" t="s">
        <v>1000</v>
      </c>
      <c r="E3068" s="162" t="s">
        <v>6415</v>
      </c>
      <c r="F3068" s="161" t="s">
        <v>644</v>
      </c>
      <c r="G3068" s="161" t="s">
        <v>992</v>
      </c>
      <c r="H3068" s="161" t="s">
        <v>1561</v>
      </c>
      <c r="I3068" s="15"/>
      <c r="J3068"/>
      <c r="K3068"/>
    </row>
    <row r="3069" spans="1:11" ht="15" customHeight="1" x14ac:dyDescent="0.35">
      <c r="A3069" s="160">
        <v>1109030</v>
      </c>
      <c r="B3069" s="161" t="s">
        <v>5129</v>
      </c>
      <c r="C3069" s="160">
        <v>170112</v>
      </c>
      <c r="D3069" s="161" t="s">
        <v>2491</v>
      </c>
      <c r="E3069" s="162" t="s">
        <v>6415</v>
      </c>
      <c r="F3069" s="161" t="s">
        <v>644</v>
      </c>
      <c r="G3069" s="161" t="s">
        <v>933</v>
      </c>
      <c r="H3069" s="161" t="s">
        <v>1561</v>
      </c>
      <c r="I3069" s="15"/>
      <c r="J3069"/>
      <c r="K3069"/>
    </row>
    <row r="3070" spans="1:11" ht="15" customHeight="1" x14ac:dyDescent="0.35">
      <c r="A3070" s="160">
        <v>1109950</v>
      </c>
      <c r="B3070" s="161" t="s">
        <v>5132</v>
      </c>
      <c r="C3070" s="160">
        <v>170112</v>
      </c>
      <c r="D3070" s="161" t="s">
        <v>2491</v>
      </c>
      <c r="E3070" s="162" t="s">
        <v>6415</v>
      </c>
      <c r="F3070" s="161" t="s">
        <v>644</v>
      </c>
      <c r="G3070" s="161" t="s">
        <v>933</v>
      </c>
      <c r="H3070" s="161" t="s">
        <v>1561</v>
      </c>
      <c r="I3070" s="15"/>
      <c r="J3070"/>
      <c r="K3070"/>
    </row>
    <row r="3071" spans="1:11" ht="15" customHeight="1" x14ac:dyDescent="0.35">
      <c r="A3071" s="160">
        <v>1109230</v>
      </c>
      <c r="B3071" s="161" t="s">
        <v>5130</v>
      </c>
      <c r="C3071" s="160">
        <v>170112</v>
      </c>
      <c r="D3071" s="161" t="s">
        <v>2491</v>
      </c>
      <c r="E3071" s="162" t="s">
        <v>6415</v>
      </c>
      <c r="F3071" s="161" t="s">
        <v>644</v>
      </c>
      <c r="G3071" s="161" t="s">
        <v>933</v>
      </c>
      <c r="H3071" s="161" t="s">
        <v>1561</v>
      </c>
      <c r="I3071" s="15"/>
      <c r="J3071"/>
      <c r="K3071"/>
    </row>
    <row r="3072" spans="1:11" ht="15" customHeight="1" x14ac:dyDescent="0.35">
      <c r="A3072" s="160">
        <v>1109583</v>
      </c>
      <c r="B3072" s="161" t="s">
        <v>5131</v>
      </c>
      <c r="C3072" s="160">
        <v>170112</v>
      </c>
      <c r="D3072" s="161" t="s">
        <v>2491</v>
      </c>
      <c r="E3072" s="162" t="s">
        <v>6415</v>
      </c>
      <c r="F3072" s="161" t="s">
        <v>644</v>
      </c>
      <c r="G3072" s="161" t="s">
        <v>933</v>
      </c>
      <c r="H3072" s="161" t="s">
        <v>1561</v>
      </c>
      <c r="I3072" s="15"/>
      <c r="J3072"/>
      <c r="K3072"/>
    </row>
    <row r="3073" spans="1:11" ht="15" customHeight="1" x14ac:dyDescent="0.35">
      <c r="A3073" s="160">
        <v>1109406</v>
      </c>
      <c r="B3073" s="161" t="s">
        <v>947</v>
      </c>
      <c r="C3073" s="160">
        <v>170112</v>
      </c>
      <c r="D3073" s="161" t="s">
        <v>2491</v>
      </c>
      <c r="E3073" s="162" t="s">
        <v>6415</v>
      </c>
      <c r="F3073" s="161" t="s">
        <v>644</v>
      </c>
      <c r="G3073" s="161" t="s">
        <v>933</v>
      </c>
      <c r="H3073" s="161" t="s">
        <v>1561</v>
      </c>
      <c r="I3073" s="15"/>
      <c r="J3073"/>
      <c r="K3073"/>
    </row>
    <row r="3074" spans="1:11" ht="15" customHeight="1" x14ac:dyDescent="0.35">
      <c r="A3074" s="160">
        <v>1408087</v>
      </c>
      <c r="B3074" s="161" t="s">
        <v>5134</v>
      </c>
      <c r="C3074" s="160">
        <v>170124</v>
      </c>
      <c r="D3074" s="161" t="s">
        <v>2588</v>
      </c>
      <c r="E3074" s="162" t="s">
        <v>6415</v>
      </c>
      <c r="F3074" s="161" t="s">
        <v>644</v>
      </c>
      <c r="G3074" s="6" t="s">
        <v>708</v>
      </c>
      <c r="H3074" s="161" t="s">
        <v>1561</v>
      </c>
      <c r="I3074" s="15"/>
      <c r="J3074"/>
      <c r="K3074"/>
    </row>
    <row r="3075" spans="1:11" ht="15" customHeight="1" x14ac:dyDescent="0.35">
      <c r="A3075" s="160">
        <v>1408758</v>
      </c>
      <c r="B3075" s="161" t="s">
        <v>5135</v>
      </c>
      <c r="C3075" s="160">
        <v>170124</v>
      </c>
      <c r="D3075" s="161" t="s">
        <v>2588</v>
      </c>
      <c r="E3075" s="162" t="s">
        <v>6415</v>
      </c>
      <c r="F3075" s="161" t="s">
        <v>644</v>
      </c>
      <c r="G3075" s="6" t="s">
        <v>708</v>
      </c>
      <c r="H3075" s="161" t="s">
        <v>1561</v>
      </c>
      <c r="I3075" s="15"/>
      <c r="J3075"/>
      <c r="K3075"/>
    </row>
    <row r="3076" spans="1:11" ht="15" customHeight="1" x14ac:dyDescent="0.35">
      <c r="A3076" s="160">
        <v>1408001</v>
      </c>
      <c r="B3076" s="161" t="s">
        <v>5133</v>
      </c>
      <c r="C3076" s="160">
        <v>170124</v>
      </c>
      <c r="D3076" s="161" t="s">
        <v>2588</v>
      </c>
      <c r="E3076" s="162" t="s">
        <v>6415</v>
      </c>
      <c r="F3076" s="161" t="s">
        <v>644</v>
      </c>
      <c r="G3076" s="6" t="s">
        <v>708</v>
      </c>
      <c r="H3076" s="161" t="s">
        <v>1561</v>
      </c>
      <c r="I3076" s="15"/>
      <c r="J3076"/>
      <c r="K3076"/>
    </row>
    <row r="3077" spans="1:11" ht="15" customHeight="1" x14ac:dyDescent="0.35">
      <c r="A3077" s="160">
        <v>1408875</v>
      </c>
      <c r="B3077" s="161" t="s">
        <v>719</v>
      </c>
      <c r="C3077" s="160">
        <v>170124</v>
      </c>
      <c r="D3077" s="161" t="s">
        <v>2588</v>
      </c>
      <c r="E3077" s="162" t="s">
        <v>6415</v>
      </c>
      <c r="F3077" s="161" t="s">
        <v>644</v>
      </c>
      <c r="G3077" s="6" t="s">
        <v>708</v>
      </c>
      <c r="H3077" s="161" t="s">
        <v>1561</v>
      </c>
      <c r="I3077" s="15"/>
      <c r="J3077"/>
      <c r="K3077"/>
    </row>
    <row r="3078" spans="1:11" ht="15" customHeight="1" x14ac:dyDescent="0.35">
      <c r="A3078" s="160">
        <v>1101287</v>
      </c>
      <c r="B3078" s="161" t="s">
        <v>5137</v>
      </c>
      <c r="C3078" s="160">
        <v>170136</v>
      </c>
      <c r="D3078" s="161" t="s">
        <v>2302</v>
      </c>
      <c r="E3078" s="162" t="s">
        <v>6415</v>
      </c>
      <c r="F3078" s="161" t="s">
        <v>644</v>
      </c>
      <c r="G3078" s="6" t="s">
        <v>933</v>
      </c>
      <c r="H3078" s="161" t="s">
        <v>1561</v>
      </c>
      <c r="I3078" s="15"/>
      <c r="J3078"/>
      <c r="K3078"/>
    </row>
    <row r="3079" spans="1:11" ht="15" customHeight="1" x14ac:dyDescent="0.35">
      <c r="A3079" s="160">
        <v>1101009</v>
      </c>
      <c r="B3079" s="161" t="s">
        <v>948</v>
      </c>
      <c r="C3079" s="160">
        <v>170136</v>
      </c>
      <c r="D3079" s="161" t="s">
        <v>2302</v>
      </c>
      <c r="E3079" s="162" t="s">
        <v>6415</v>
      </c>
      <c r="F3079" s="161" t="s">
        <v>644</v>
      </c>
      <c r="G3079" s="6" t="s">
        <v>933</v>
      </c>
      <c r="H3079" s="161" t="s">
        <v>1561</v>
      </c>
      <c r="I3079" s="15"/>
      <c r="J3079"/>
      <c r="K3079"/>
    </row>
    <row r="3080" spans="1:11" ht="15" customHeight="1" x14ac:dyDescent="0.35">
      <c r="A3080" s="160">
        <v>1101109</v>
      </c>
      <c r="B3080" s="161" t="s">
        <v>5136</v>
      </c>
      <c r="C3080" s="160">
        <v>170136</v>
      </c>
      <c r="D3080" s="161" t="s">
        <v>2302</v>
      </c>
      <c r="E3080" s="162" t="s">
        <v>6415</v>
      </c>
      <c r="F3080" s="161" t="s">
        <v>644</v>
      </c>
      <c r="G3080" s="6" t="s">
        <v>933</v>
      </c>
      <c r="H3080" s="161" t="s">
        <v>1561</v>
      </c>
      <c r="I3080" s="15"/>
      <c r="J3080"/>
      <c r="K3080"/>
    </row>
    <row r="3081" spans="1:11" ht="15" customHeight="1" x14ac:dyDescent="0.35">
      <c r="A3081" s="160">
        <v>1504299</v>
      </c>
      <c r="B3081" s="161" t="s">
        <v>1003</v>
      </c>
      <c r="C3081" s="160">
        <v>170148</v>
      </c>
      <c r="D3081" s="161" t="s">
        <v>1002</v>
      </c>
      <c r="E3081" s="162" t="s">
        <v>6415</v>
      </c>
      <c r="F3081" s="161" t="s">
        <v>644</v>
      </c>
      <c r="G3081" s="161" t="s">
        <v>992</v>
      </c>
      <c r="H3081" s="161" t="s">
        <v>1561</v>
      </c>
      <c r="I3081" s="15"/>
      <c r="J3081"/>
      <c r="K3081"/>
    </row>
    <row r="3082" spans="1:11" ht="15" customHeight="1" x14ac:dyDescent="0.35">
      <c r="A3082" s="160">
        <v>1504170</v>
      </c>
      <c r="B3082" s="161" t="s">
        <v>5138</v>
      </c>
      <c r="C3082" s="160">
        <v>170148</v>
      </c>
      <c r="D3082" s="161" t="s">
        <v>1002</v>
      </c>
      <c r="E3082" s="162" t="s">
        <v>6415</v>
      </c>
      <c r="F3082" s="161" t="s">
        <v>644</v>
      </c>
      <c r="G3082" s="161" t="s">
        <v>992</v>
      </c>
      <c r="H3082" s="161" t="s">
        <v>1561</v>
      </c>
      <c r="I3082" s="15"/>
      <c r="J3082"/>
      <c r="K3082"/>
    </row>
    <row r="3083" spans="1:11" ht="15" customHeight="1" x14ac:dyDescent="0.35">
      <c r="A3083" s="160">
        <v>1106394</v>
      </c>
      <c r="B3083" s="161" t="s">
        <v>786</v>
      </c>
      <c r="C3083" s="160">
        <v>170150</v>
      </c>
      <c r="D3083" s="161" t="s">
        <v>2466</v>
      </c>
      <c r="E3083" s="162" t="s">
        <v>6415</v>
      </c>
      <c r="F3083" s="161" t="s">
        <v>644</v>
      </c>
      <c r="G3083" s="161" t="s">
        <v>785</v>
      </c>
      <c r="H3083" s="161" t="s">
        <v>1561</v>
      </c>
      <c r="I3083" s="15"/>
      <c r="J3083"/>
      <c r="K3083"/>
    </row>
    <row r="3084" spans="1:11" ht="15" customHeight="1" x14ac:dyDescent="0.35">
      <c r="A3084" s="160">
        <v>1106434</v>
      </c>
      <c r="B3084" s="161" t="s">
        <v>5140</v>
      </c>
      <c r="C3084" s="160">
        <v>170150</v>
      </c>
      <c r="D3084" s="161" t="s">
        <v>2466</v>
      </c>
      <c r="E3084" s="162" t="s">
        <v>6415</v>
      </c>
      <c r="F3084" s="161" t="s">
        <v>644</v>
      </c>
      <c r="G3084" s="161" t="s">
        <v>785</v>
      </c>
      <c r="H3084" s="161" t="s">
        <v>1561</v>
      </c>
      <c r="I3084" s="15"/>
      <c r="J3084"/>
      <c r="K3084"/>
    </row>
    <row r="3085" spans="1:11" ht="15" customHeight="1" x14ac:dyDescent="0.35">
      <c r="A3085" s="160">
        <v>1106131</v>
      </c>
      <c r="B3085" s="161" t="s">
        <v>5139</v>
      </c>
      <c r="C3085" s="160">
        <v>170150</v>
      </c>
      <c r="D3085" s="161" t="s">
        <v>2466</v>
      </c>
      <c r="E3085" s="162" t="s">
        <v>6415</v>
      </c>
      <c r="F3085" s="161" t="s">
        <v>644</v>
      </c>
      <c r="G3085" s="161" t="s">
        <v>785</v>
      </c>
      <c r="H3085" s="161" t="s">
        <v>1561</v>
      </c>
      <c r="I3085" s="15"/>
      <c r="J3085"/>
      <c r="K3085"/>
    </row>
    <row r="3086" spans="1:11" ht="15" customHeight="1" x14ac:dyDescent="0.35">
      <c r="A3086" s="160">
        <v>1106561</v>
      </c>
      <c r="B3086" s="161" t="s">
        <v>5141</v>
      </c>
      <c r="C3086" s="160">
        <v>170150</v>
      </c>
      <c r="D3086" s="161" t="s">
        <v>2466</v>
      </c>
      <c r="E3086" s="162" t="s">
        <v>6415</v>
      </c>
      <c r="F3086" s="161" t="s">
        <v>644</v>
      </c>
      <c r="G3086" s="161" t="s">
        <v>785</v>
      </c>
      <c r="H3086" s="161" t="s">
        <v>1561</v>
      </c>
      <c r="I3086" s="15"/>
      <c r="J3086"/>
      <c r="K3086"/>
    </row>
    <row r="3087" spans="1:11" ht="15" customHeight="1" x14ac:dyDescent="0.35">
      <c r="A3087" s="160">
        <v>1115227</v>
      </c>
      <c r="B3087" s="161" t="s">
        <v>5143</v>
      </c>
      <c r="C3087" s="160">
        <v>170161</v>
      </c>
      <c r="D3087" s="161" t="s">
        <v>2317</v>
      </c>
      <c r="E3087" s="162" t="s">
        <v>6415</v>
      </c>
      <c r="F3087" s="161" t="s">
        <v>644</v>
      </c>
      <c r="G3087" s="161" t="s">
        <v>645</v>
      </c>
      <c r="H3087" s="161" t="s">
        <v>1561</v>
      </c>
      <c r="I3087" s="15"/>
      <c r="J3087"/>
      <c r="K3087"/>
    </row>
    <row r="3088" spans="1:11" ht="15" customHeight="1" x14ac:dyDescent="0.35">
      <c r="A3088" s="160">
        <v>1115905</v>
      </c>
      <c r="B3088" s="161" t="s">
        <v>649</v>
      </c>
      <c r="C3088" s="160">
        <v>170161</v>
      </c>
      <c r="D3088" s="161" t="s">
        <v>2317</v>
      </c>
      <c r="E3088" s="162" t="s">
        <v>6415</v>
      </c>
      <c r="F3088" s="161" t="s">
        <v>644</v>
      </c>
      <c r="G3088" s="161" t="s">
        <v>645</v>
      </c>
      <c r="H3088" s="161" t="s">
        <v>1561</v>
      </c>
      <c r="I3088" s="15"/>
      <c r="J3088"/>
      <c r="K3088"/>
    </row>
    <row r="3089" spans="1:11" ht="15" customHeight="1" x14ac:dyDescent="0.35">
      <c r="A3089" s="160">
        <v>1115684</v>
      </c>
      <c r="B3089" s="161" t="s">
        <v>5145</v>
      </c>
      <c r="C3089" s="160">
        <v>170161</v>
      </c>
      <c r="D3089" s="161" t="s">
        <v>2317</v>
      </c>
      <c r="E3089" s="162" t="s">
        <v>6415</v>
      </c>
      <c r="F3089" s="161" t="s">
        <v>644</v>
      </c>
      <c r="G3089" s="161" t="s">
        <v>645</v>
      </c>
      <c r="H3089" s="161" t="s">
        <v>1561</v>
      </c>
      <c r="I3089" s="15"/>
      <c r="J3089"/>
      <c r="K3089"/>
    </row>
    <row r="3090" spans="1:11" ht="15" customHeight="1" x14ac:dyDescent="0.35">
      <c r="A3090" s="160">
        <v>1115032</v>
      </c>
      <c r="B3090" s="161" t="s">
        <v>5142</v>
      </c>
      <c r="C3090" s="160">
        <v>170161</v>
      </c>
      <c r="D3090" s="161" t="s">
        <v>2317</v>
      </c>
      <c r="E3090" s="162" t="s">
        <v>6415</v>
      </c>
      <c r="F3090" s="161" t="s">
        <v>644</v>
      </c>
      <c r="G3090" s="161" t="s">
        <v>645</v>
      </c>
      <c r="H3090" s="161" t="s">
        <v>1561</v>
      </c>
      <c r="I3090" s="15"/>
      <c r="J3090"/>
      <c r="K3090"/>
    </row>
    <row r="3091" spans="1:11" ht="15" customHeight="1" x14ac:dyDescent="0.35">
      <c r="A3091" s="160">
        <v>1115572</v>
      </c>
      <c r="B3091" s="161" t="s">
        <v>5144</v>
      </c>
      <c r="C3091" s="160">
        <v>170161</v>
      </c>
      <c r="D3091" s="161" t="s">
        <v>2317</v>
      </c>
      <c r="E3091" s="162" t="s">
        <v>6415</v>
      </c>
      <c r="F3091" s="161" t="s">
        <v>644</v>
      </c>
      <c r="G3091" s="161" t="s">
        <v>645</v>
      </c>
      <c r="H3091" s="161" t="s">
        <v>1561</v>
      </c>
      <c r="I3091" s="15"/>
      <c r="J3091"/>
      <c r="K3091"/>
    </row>
    <row r="3092" spans="1:11" ht="15" customHeight="1" x14ac:dyDescent="0.35">
      <c r="A3092" s="160">
        <v>1503723</v>
      </c>
      <c r="B3092" s="161" t="s">
        <v>5148</v>
      </c>
      <c r="C3092" s="160">
        <v>170173</v>
      </c>
      <c r="D3092" s="161" t="s">
        <v>1004</v>
      </c>
      <c r="E3092" s="162" t="s">
        <v>6415</v>
      </c>
      <c r="F3092" s="161" t="s">
        <v>644</v>
      </c>
      <c r="G3092" s="161" t="s">
        <v>992</v>
      </c>
      <c r="H3092" s="161" t="s">
        <v>1561</v>
      </c>
      <c r="I3092" s="15"/>
      <c r="J3092"/>
      <c r="K3092"/>
    </row>
    <row r="3093" spans="1:11" ht="15" customHeight="1" x14ac:dyDescent="0.35">
      <c r="A3093" s="160">
        <v>1503825</v>
      </c>
      <c r="B3093" s="161" t="s">
        <v>1005</v>
      </c>
      <c r="C3093" s="160">
        <v>170173</v>
      </c>
      <c r="D3093" s="161" t="s">
        <v>1004</v>
      </c>
      <c r="E3093" s="162" t="s">
        <v>6415</v>
      </c>
      <c r="F3093" s="161" t="s">
        <v>644</v>
      </c>
      <c r="G3093" s="161" t="s">
        <v>992</v>
      </c>
      <c r="H3093" s="161" t="s">
        <v>1561</v>
      </c>
      <c r="I3093" s="15"/>
      <c r="J3093"/>
      <c r="K3093"/>
    </row>
    <row r="3094" spans="1:11" ht="15" customHeight="1" x14ac:dyDescent="0.35">
      <c r="A3094" s="160">
        <v>1503590</v>
      </c>
      <c r="B3094" s="161" t="s">
        <v>5146</v>
      </c>
      <c r="C3094" s="160">
        <v>170173</v>
      </c>
      <c r="D3094" s="161" t="s">
        <v>1004</v>
      </c>
      <c r="E3094" s="162" t="s">
        <v>6415</v>
      </c>
      <c r="F3094" s="161" t="s">
        <v>644</v>
      </c>
      <c r="G3094" s="161" t="s">
        <v>992</v>
      </c>
      <c r="H3094" s="161" t="s">
        <v>1561</v>
      </c>
      <c r="I3094" s="15"/>
      <c r="J3094"/>
      <c r="K3094"/>
    </row>
    <row r="3095" spans="1:11" ht="15" customHeight="1" x14ac:dyDescent="0.35">
      <c r="A3095" s="160">
        <v>1503638</v>
      </c>
      <c r="B3095" s="161" t="s">
        <v>5147</v>
      </c>
      <c r="C3095" s="160">
        <v>170173</v>
      </c>
      <c r="D3095" s="161" t="s">
        <v>1004</v>
      </c>
      <c r="E3095" s="162" t="s">
        <v>6415</v>
      </c>
      <c r="F3095" s="161" t="s">
        <v>644</v>
      </c>
      <c r="G3095" s="161" t="s">
        <v>992</v>
      </c>
      <c r="H3095" s="161" t="s">
        <v>1561</v>
      </c>
      <c r="I3095" s="15"/>
      <c r="J3095"/>
      <c r="K3095"/>
    </row>
    <row r="3096" spans="1:11" ht="15" customHeight="1" x14ac:dyDescent="0.35">
      <c r="A3096" s="160">
        <v>1111272</v>
      </c>
      <c r="B3096" s="161" t="s">
        <v>5149</v>
      </c>
      <c r="C3096" s="160">
        <v>170185</v>
      </c>
      <c r="D3096" s="161" t="s">
        <v>1095</v>
      </c>
      <c r="E3096" s="162" t="s">
        <v>6415</v>
      </c>
      <c r="F3096" s="161" t="s">
        <v>644</v>
      </c>
      <c r="G3096" s="161" t="s">
        <v>1094</v>
      </c>
      <c r="H3096" s="161" t="s">
        <v>1561</v>
      </c>
      <c r="I3096" s="15"/>
      <c r="J3096"/>
      <c r="K3096"/>
    </row>
    <row r="3097" spans="1:11" ht="15" customHeight="1" x14ac:dyDescent="0.35">
      <c r="A3097" s="160">
        <v>1111202</v>
      </c>
      <c r="B3097" s="161" t="s">
        <v>1096</v>
      </c>
      <c r="C3097" s="160">
        <v>170185</v>
      </c>
      <c r="D3097" s="161" t="s">
        <v>1095</v>
      </c>
      <c r="E3097" s="162" t="s">
        <v>6415</v>
      </c>
      <c r="F3097" s="161" t="s">
        <v>644</v>
      </c>
      <c r="G3097" s="161" t="s">
        <v>1094</v>
      </c>
      <c r="H3097" s="161" t="s">
        <v>1561</v>
      </c>
      <c r="I3097" s="15"/>
      <c r="J3097"/>
      <c r="K3097"/>
    </row>
    <row r="3098" spans="1:11" ht="15" customHeight="1" x14ac:dyDescent="0.35">
      <c r="A3098" s="160">
        <v>1111897</v>
      </c>
      <c r="B3098" s="161" t="s">
        <v>5151</v>
      </c>
      <c r="C3098" s="160">
        <v>170185</v>
      </c>
      <c r="D3098" s="161" t="s">
        <v>1095</v>
      </c>
      <c r="E3098" s="162" t="s">
        <v>6415</v>
      </c>
      <c r="F3098" s="161" t="s">
        <v>644</v>
      </c>
      <c r="G3098" s="161" t="s">
        <v>1094</v>
      </c>
      <c r="H3098" s="161" t="s">
        <v>1561</v>
      </c>
      <c r="I3098" s="15"/>
      <c r="J3098"/>
      <c r="K3098"/>
    </row>
    <row r="3099" spans="1:11" ht="15" customHeight="1" x14ac:dyDescent="0.35">
      <c r="A3099" s="160">
        <v>1111759</v>
      </c>
      <c r="B3099" s="161" t="s">
        <v>5150</v>
      </c>
      <c r="C3099" s="160">
        <v>170185</v>
      </c>
      <c r="D3099" s="161" t="s">
        <v>1095</v>
      </c>
      <c r="E3099" s="162" t="s">
        <v>6415</v>
      </c>
      <c r="F3099" s="161" t="s">
        <v>644</v>
      </c>
      <c r="G3099" s="161" t="s">
        <v>1094</v>
      </c>
      <c r="H3099" s="161" t="s">
        <v>1561</v>
      </c>
      <c r="I3099" s="15"/>
      <c r="J3099"/>
      <c r="K3099"/>
    </row>
    <row r="3100" spans="1:11" ht="15" customHeight="1" x14ac:dyDescent="0.35">
      <c r="A3100" s="160">
        <v>1503436</v>
      </c>
      <c r="B3100" s="161" t="s">
        <v>1006</v>
      </c>
      <c r="C3100" s="160">
        <v>170215</v>
      </c>
      <c r="D3100" s="161" t="s">
        <v>2658</v>
      </c>
      <c r="E3100" s="162" t="s">
        <v>6415</v>
      </c>
      <c r="F3100" s="161" t="s">
        <v>644</v>
      </c>
      <c r="G3100" s="161" t="s">
        <v>992</v>
      </c>
      <c r="H3100" s="161" t="s">
        <v>1561</v>
      </c>
      <c r="I3100" s="15"/>
      <c r="J3100"/>
      <c r="K3100"/>
    </row>
    <row r="3101" spans="1:11" ht="15" customHeight="1" x14ac:dyDescent="0.35">
      <c r="A3101" s="160">
        <v>1503674</v>
      </c>
      <c r="B3101" s="161" t="s">
        <v>5152</v>
      </c>
      <c r="C3101" s="160">
        <v>170215</v>
      </c>
      <c r="D3101" s="161" t="s">
        <v>2658</v>
      </c>
      <c r="E3101" s="162" t="s">
        <v>6415</v>
      </c>
      <c r="F3101" s="161" t="s">
        <v>644</v>
      </c>
      <c r="G3101" s="161" t="s">
        <v>992</v>
      </c>
      <c r="H3101" s="161" t="s">
        <v>1561</v>
      </c>
      <c r="I3101" s="15"/>
      <c r="J3101"/>
      <c r="K3101"/>
    </row>
    <row r="3102" spans="1:11" ht="15" customHeight="1" x14ac:dyDescent="0.35">
      <c r="A3102" s="160">
        <v>1503206</v>
      </c>
      <c r="B3102" s="161" t="s">
        <v>5154</v>
      </c>
      <c r="C3102" s="160">
        <v>170227</v>
      </c>
      <c r="D3102" s="161" t="s">
        <v>2657</v>
      </c>
      <c r="E3102" s="162" t="s">
        <v>6415</v>
      </c>
      <c r="F3102" s="161" t="s">
        <v>644</v>
      </c>
      <c r="G3102" s="161" t="s">
        <v>992</v>
      </c>
      <c r="H3102" s="161" t="s">
        <v>1561</v>
      </c>
      <c r="I3102" s="15"/>
      <c r="J3102"/>
      <c r="K3102"/>
    </row>
    <row r="3103" spans="1:11" ht="15" customHeight="1" x14ac:dyDescent="0.35">
      <c r="A3103" s="160">
        <v>1503233</v>
      </c>
      <c r="B3103" s="161" t="s">
        <v>1007</v>
      </c>
      <c r="C3103" s="160">
        <v>170227</v>
      </c>
      <c r="D3103" s="161" t="s">
        <v>2657</v>
      </c>
      <c r="E3103" s="162" t="s">
        <v>6415</v>
      </c>
      <c r="F3103" s="161" t="s">
        <v>644</v>
      </c>
      <c r="G3103" s="161" t="s">
        <v>992</v>
      </c>
      <c r="H3103" s="161" t="s">
        <v>1561</v>
      </c>
      <c r="I3103" s="15"/>
      <c r="J3103"/>
      <c r="K3103"/>
    </row>
    <row r="3104" spans="1:11" ht="15" customHeight="1" x14ac:dyDescent="0.35">
      <c r="A3104" s="160">
        <v>1503607</v>
      </c>
      <c r="B3104" s="161" t="s">
        <v>5156</v>
      </c>
      <c r="C3104" s="160">
        <v>170227</v>
      </c>
      <c r="D3104" s="161" t="s">
        <v>2657</v>
      </c>
      <c r="E3104" s="162" t="s">
        <v>6415</v>
      </c>
      <c r="F3104" s="161" t="s">
        <v>644</v>
      </c>
      <c r="G3104" s="161" t="s">
        <v>992</v>
      </c>
      <c r="H3104" s="161" t="s">
        <v>1561</v>
      </c>
      <c r="I3104" s="15"/>
      <c r="J3104"/>
      <c r="K3104"/>
    </row>
    <row r="3105" spans="1:11" ht="15" customHeight="1" x14ac:dyDescent="0.35">
      <c r="A3105" s="160">
        <v>1503096</v>
      </c>
      <c r="B3105" s="161" t="s">
        <v>5153</v>
      </c>
      <c r="C3105" s="160">
        <v>170227</v>
      </c>
      <c r="D3105" s="161" t="s">
        <v>2657</v>
      </c>
      <c r="E3105" s="162" t="s">
        <v>6415</v>
      </c>
      <c r="F3105" s="161" t="s">
        <v>644</v>
      </c>
      <c r="G3105" s="161" t="s">
        <v>992</v>
      </c>
      <c r="H3105" s="161" t="s">
        <v>1561</v>
      </c>
      <c r="I3105" s="15"/>
      <c r="J3105"/>
      <c r="K3105"/>
    </row>
    <row r="3106" spans="1:11" ht="15" customHeight="1" x14ac:dyDescent="0.35">
      <c r="A3106" s="160">
        <v>1503286</v>
      </c>
      <c r="B3106" s="161" t="s">
        <v>5155</v>
      </c>
      <c r="C3106" s="160">
        <v>170227</v>
      </c>
      <c r="D3106" s="161" t="s">
        <v>2657</v>
      </c>
      <c r="E3106" s="162" t="s">
        <v>6415</v>
      </c>
      <c r="F3106" s="161" t="s">
        <v>644</v>
      </c>
      <c r="G3106" s="161" t="s">
        <v>992</v>
      </c>
      <c r="H3106" s="161" t="s">
        <v>1561</v>
      </c>
      <c r="I3106" s="15"/>
      <c r="J3106"/>
      <c r="K3106"/>
    </row>
    <row r="3107" spans="1:11" ht="15" customHeight="1" x14ac:dyDescent="0.35">
      <c r="A3107" s="160">
        <v>1006121</v>
      </c>
      <c r="B3107" s="161" t="s">
        <v>5158</v>
      </c>
      <c r="C3107" s="160">
        <v>170239</v>
      </c>
      <c r="D3107" s="161" t="s">
        <v>2284</v>
      </c>
      <c r="E3107" s="162" t="s">
        <v>6415</v>
      </c>
      <c r="F3107" s="161" t="s">
        <v>644</v>
      </c>
      <c r="G3107" s="161" t="s">
        <v>933</v>
      </c>
      <c r="H3107" s="161" t="s">
        <v>1561</v>
      </c>
      <c r="I3107" s="15"/>
      <c r="J3107"/>
      <c r="K3107"/>
    </row>
    <row r="3108" spans="1:11" ht="15" customHeight="1" x14ac:dyDescent="0.35">
      <c r="A3108" s="160">
        <v>1006001</v>
      </c>
      <c r="B3108" s="161" t="s">
        <v>5157</v>
      </c>
      <c r="C3108" s="160">
        <v>170239</v>
      </c>
      <c r="D3108" s="161" t="s">
        <v>2284</v>
      </c>
      <c r="E3108" s="162" t="s">
        <v>6415</v>
      </c>
      <c r="F3108" s="161" t="s">
        <v>644</v>
      </c>
      <c r="G3108" s="161" t="s">
        <v>933</v>
      </c>
      <c r="H3108" s="161" t="s">
        <v>1561</v>
      </c>
      <c r="I3108" s="15"/>
      <c r="J3108"/>
      <c r="K3108"/>
    </row>
    <row r="3109" spans="1:11" ht="15" customHeight="1" x14ac:dyDescent="0.35">
      <c r="A3109" s="160">
        <v>1006690</v>
      </c>
      <c r="B3109" s="161" t="s">
        <v>5161</v>
      </c>
      <c r="C3109" s="160">
        <v>170239</v>
      </c>
      <c r="D3109" s="161" t="s">
        <v>2284</v>
      </c>
      <c r="E3109" s="162" t="s">
        <v>6415</v>
      </c>
      <c r="F3109" s="161" t="s">
        <v>644</v>
      </c>
      <c r="G3109" s="161" t="s">
        <v>933</v>
      </c>
      <c r="H3109" s="161" t="s">
        <v>1561</v>
      </c>
      <c r="I3109" s="15"/>
      <c r="J3109"/>
      <c r="K3109"/>
    </row>
    <row r="3110" spans="1:11" ht="15" customHeight="1" x14ac:dyDescent="0.35">
      <c r="A3110" s="160">
        <v>1006379</v>
      </c>
      <c r="B3110" s="161" t="s">
        <v>5160</v>
      </c>
      <c r="C3110" s="160">
        <v>170239</v>
      </c>
      <c r="D3110" s="161" t="s">
        <v>2284</v>
      </c>
      <c r="E3110" s="162" t="s">
        <v>6415</v>
      </c>
      <c r="F3110" s="161" t="s">
        <v>644</v>
      </c>
      <c r="G3110" s="161" t="s">
        <v>933</v>
      </c>
      <c r="H3110" s="161" t="s">
        <v>1561</v>
      </c>
      <c r="I3110" s="15"/>
      <c r="J3110"/>
      <c r="K3110"/>
    </row>
    <row r="3111" spans="1:11" ht="15" customHeight="1" x14ac:dyDescent="0.35">
      <c r="A3111" s="160">
        <v>1006317</v>
      </c>
      <c r="B3111" s="161" t="s">
        <v>949</v>
      </c>
      <c r="C3111" s="160">
        <v>170239</v>
      </c>
      <c r="D3111" s="161" t="s">
        <v>2284</v>
      </c>
      <c r="E3111" s="162" t="s">
        <v>6415</v>
      </c>
      <c r="F3111" s="161" t="s">
        <v>644</v>
      </c>
      <c r="G3111" s="161" t="s">
        <v>933</v>
      </c>
      <c r="H3111" s="161" t="s">
        <v>1561</v>
      </c>
      <c r="I3111" s="15"/>
      <c r="J3111"/>
      <c r="K3111"/>
    </row>
    <row r="3112" spans="1:11" ht="15" customHeight="1" x14ac:dyDescent="0.35">
      <c r="A3112" s="160">
        <v>1006292</v>
      </c>
      <c r="B3112" s="161" t="s">
        <v>5159</v>
      </c>
      <c r="C3112" s="160">
        <v>170239</v>
      </c>
      <c r="D3112" s="161" t="s">
        <v>2284</v>
      </c>
      <c r="E3112" s="162" t="s">
        <v>6415</v>
      </c>
      <c r="F3112" s="161" t="s">
        <v>644</v>
      </c>
      <c r="G3112" s="161" t="s">
        <v>933</v>
      </c>
      <c r="H3112" s="161" t="s">
        <v>1561</v>
      </c>
      <c r="I3112" s="15"/>
      <c r="J3112"/>
      <c r="K3112"/>
    </row>
    <row r="3113" spans="1:11" ht="15" customHeight="1" x14ac:dyDescent="0.35">
      <c r="A3113" s="160">
        <v>1006729</v>
      </c>
      <c r="B3113" s="161" t="s">
        <v>5162</v>
      </c>
      <c r="C3113" s="160">
        <v>170239</v>
      </c>
      <c r="D3113" s="161" t="s">
        <v>2284</v>
      </c>
      <c r="E3113" s="162" t="s">
        <v>6415</v>
      </c>
      <c r="F3113" s="161" t="s">
        <v>644</v>
      </c>
      <c r="G3113" s="161" t="s">
        <v>933</v>
      </c>
      <c r="H3113" s="161" t="s">
        <v>1561</v>
      </c>
      <c r="I3113" s="15"/>
      <c r="J3113"/>
      <c r="K3113"/>
    </row>
    <row r="3114" spans="1:11" ht="15" customHeight="1" x14ac:dyDescent="0.35">
      <c r="A3114" s="160">
        <v>1006383</v>
      </c>
      <c r="B3114" s="161" t="s">
        <v>950</v>
      </c>
      <c r="C3114" s="160">
        <v>170239</v>
      </c>
      <c r="D3114" s="161" t="s">
        <v>2284</v>
      </c>
      <c r="E3114" s="162" t="s">
        <v>6415</v>
      </c>
      <c r="F3114" s="161" t="s">
        <v>644</v>
      </c>
      <c r="G3114" s="161" t="s">
        <v>933</v>
      </c>
      <c r="H3114" s="161" t="s">
        <v>1561</v>
      </c>
      <c r="I3114" s="15"/>
      <c r="J3114"/>
      <c r="K3114"/>
    </row>
    <row r="3115" spans="1:11" ht="15" customHeight="1" x14ac:dyDescent="0.35">
      <c r="A3115" s="160">
        <v>1403056</v>
      </c>
      <c r="B3115" s="161" t="s">
        <v>5164</v>
      </c>
      <c r="C3115" s="160">
        <v>170240</v>
      </c>
      <c r="D3115" s="161" t="s">
        <v>2581</v>
      </c>
      <c r="E3115" s="162" t="s">
        <v>6415</v>
      </c>
      <c r="F3115" s="161" t="s">
        <v>644</v>
      </c>
      <c r="G3115" s="6" t="s">
        <v>708</v>
      </c>
      <c r="H3115" s="161" t="s">
        <v>1561</v>
      </c>
      <c r="I3115" s="15"/>
      <c r="J3115"/>
      <c r="K3115"/>
    </row>
    <row r="3116" spans="1:11" ht="15" customHeight="1" x14ac:dyDescent="0.35">
      <c r="A3116" s="160">
        <v>1403003</v>
      </c>
      <c r="B3116" s="161" t="s">
        <v>5163</v>
      </c>
      <c r="C3116" s="160">
        <v>170240</v>
      </c>
      <c r="D3116" s="161" t="s">
        <v>2581</v>
      </c>
      <c r="E3116" s="162" t="s">
        <v>6415</v>
      </c>
      <c r="F3116" s="161" t="s">
        <v>644</v>
      </c>
      <c r="G3116" s="6" t="s">
        <v>708</v>
      </c>
      <c r="H3116" s="161" t="s">
        <v>1561</v>
      </c>
      <c r="I3116" s="15"/>
      <c r="J3116"/>
      <c r="K3116"/>
    </row>
    <row r="3117" spans="1:11" ht="15" customHeight="1" x14ac:dyDescent="0.35">
      <c r="A3117" s="160">
        <v>1403646</v>
      </c>
      <c r="B3117" s="161" t="s">
        <v>2582</v>
      </c>
      <c r="C3117" s="160">
        <v>170240</v>
      </c>
      <c r="D3117" s="161" t="s">
        <v>2581</v>
      </c>
      <c r="E3117" s="162" t="s">
        <v>6415</v>
      </c>
      <c r="F3117" s="161" t="s">
        <v>644</v>
      </c>
      <c r="G3117" s="6" t="s">
        <v>708</v>
      </c>
      <c r="H3117" s="161" t="s">
        <v>1561</v>
      </c>
      <c r="I3117" s="15"/>
      <c r="J3117"/>
      <c r="K3117"/>
    </row>
    <row r="3118" spans="1:11" ht="15" customHeight="1" x14ac:dyDescent="0.35">
      <c r="A3118" s="160">
        <v>1115554</v>
      </c>
      <c r="B3118" s="161" t="s">
        <v>651</v>
      </c>
      <c r="C3118" s="160">
        <v>170264</v>
      </c>
      <c r="D3118" s="161" t="s">
        <v>2312</v>
      </c>
      <c r="E3118" s="162" t="s">
        <v>6415</v>
      </c>
      <c r="F3118" s="161" t="s">
        <v>644</v>
      </c>
      <c r="G3118" s="161" t="s">
        <v>645</v>
      </c>
      <c r="H3118" s="161" t="s">
        <v>1561</v>
      </c>
      <c r="I3118" s="15"/>
      <c r="J3118"/>
      <c r="K3118"/>
    </row>
    <row r="3119" spans="1:11" ht="15" customHeight="1" x14ac:dyDescent="0.35">
      <c r="A3119" s="160">
        <v>1115065</v>
      </c>
      <c r="B3119" s="161" t="s">
        <v>5165</v>
      </c>
      <c r="C3119" s="160">
        <v>170264</v>
      </c>
      <c r="D3119" s="161" t="s">
        <v>2312</v>
      </c>
      <c r="E3119" s="162" t="s">
        <v>6415</v>
      </c>
      <c r="F3119" s="161" t="s">
        <v>644</v>
      </c>
      <c r="G3119" s="161" t="s">
        <v>645</v>
      </c>
      <c r="H3119" s="161" t="s">
        <v>1561</v>
      </c>
      <c r="I3119" s="15"/>
      <c r="J3119"/>
      <c r="K3119"/>
    </row>
    <row r="3120" spans="1:11" ht="15" customHeight="1" x14ac:dyDescent="0.35">
      <c r="A3120" s="160">
        <v>1115448</v>
      </c>
      <c r="B3120" s="161" t="s">
        <v>5167</v>
      </c>
      <c r="C3120" s="160">
        <v>170264</v>
      </c>
      <c r="D3120" s="161" t="s">
        <v>2312</v>
      </c>
      <c r="E3120" s="162" t="s">
        <v>6415</v>
      </c>
      <c r="F3120" s="161" t="s">
        <v>644</v>
      </c>
      <c r="G3120" s="161" t="s">
        <v>645</v>
      </c>
      <c r="H3120" s="161" t="s">
        <v>1561</v>
      </c>
      <c r="I3120" s="15"/>
      <c r="J3120"/>
      <c r="K3120"/>
    </row>
    <row r="3121" spans="1:11" ht="15" customHeight="1" x14ac:dyDescent="0.35">
      <c r="A3121" s="160">
        <v>1115256</v>
      </c>
      <c r="B3121" s="161" t="s">
        <v>5166</v>
      </c>
      <c r="C3121" s="160">
        <v>170264</v>
      </c>
      <c r="D3121" s="161" t="s">
        <v>2312</v>
      </c>
      <c r="E3121" s="162" t="s">
        <v>6415</v>
      </c>
      <c r="F3121" s="161" t="s">
        <v>644</v>
      </c>
      <c r="G3121" s="161" t="s">
        <v>645</v>
      </c>
      <c r="H3121" s="161" t="s">
        <v>1561</v>
      </c>
      <c r="I3121" s="15"/>
      <c r="J3121"/>
      <c r="K3121"/>
    </row>
    <row r="3122" spans="1:11" ht="15" customHeight="1" x14ac:dyDescent="0.35">
      <c r="A3122" s="160">
        <v>1011440</v>
      </c>
      <c r="B3122" s="161" t="s">
        <v>5169</v>
      </c>
      <c r="C3122" s="160">
        <v>170306</v>
      </c>
      <c r="D3122" s="161" t="s">
        <v>2289</v>
      </c>
      <c r="E3122" s="162" t="s">
        <v>6415</v>
      </c>
      <c r="F3122" s="161" t="s">
        <v>644</v>
      </c>
      <c r="G3122" s="161" t="s">
        <v>933</v>
      </c>
      <c r="H3122" s="161" t="s">
        <v>1561</v>
      </c>
      <c r="I3122" s="15"/>
      <c r="J3122"/>
      <c r="K3122"/>
    </row>
    <row r="3123" spans="1:11" ht="15" customHeight="1" x14ac:dyDescent="0.35">
      <c r="A3123" s="160">
        <v>1011987</v>
      </c>
      <c r="B3123" s="161" t="s">
        <v>5170</v>
      </c>
      <c r="C3123" s="160">
        <v>170306</v>
      </c>
      <c r="D3123" s="161" t="s">
        <v>2289</v>
      </c>
      <c r="E3123" s="162" t="s">
        <v>6415</v>
      </c>
      <c r="F3123" s="161" t="s">
        <v>644</v>
      </c>
      <c r="G3123" s="161" t="s">
        <v>933</v>
      </c>
      <c r="H3123" s="161" t="s">
        <v>1561</v>
      </c>
      <c r="I3123" s="15"/>
      <c r="J3123"/>
      <c r="K3123"/>
    </row>
    <row r="3124" spans="1:11" ht="15" customHeight="1" x14ac:dyDescent="0.35">
      <c r="A3124" s="160">
        <v>1011069</v>
      </c>
      <c r="B3124" s="161" t="s">
        <v>5168</v>
      </c>
      <c r="C3124" s="160">
        <v>170306</v>
      </c>
      <c r="D3124" s="161" t="s">
        <v>2289</v>
      </c>
      <c r="E3124" s="162" t="s">
        <v>6415</v>
      </c>
      <c r="F3124" s="161" t="s">
        <v>644</v>
      </c>
      <c r="G3124" s="161" t="s">
        <v>933</v>
      </c>
      <c r="H3124" s="161" t="s">
        <v>1561</v>
      </c>
      <c r="I3124" s="15"/>
      <c r="J3124"/>
      <c r="K3124"/>
    </row>
    <row r="3125" spans="1:11" ht="15" customHeight="1" x14ac:dyDescent="0.35">
      <c r="A3125" s="160">
        <v>1011933</v>
      </c>
      <c r="B3125" s="161" t="s">
        <v>951</v>
      </c>
      <c r="C3125" s="160">
        <v>170306</v>
      </c>
      <c r="D3125" s="161" t="s">
        <v>2289</v>
      </c>
      <c r="E3125" s="162" t="s">
        <v>6415</v>
      </c>
      <c r="F3125" s="161" t="s">
        <v>644</v>
      </c>
      <c r="G3125" s="161" t="s">
        <v>933</v>
      </c>
      <c r="H3125" s="161" t="s">
        <v>1561</v>
      </c>
      <c r="I3125" s="15"/>
      <c r="J3125"/>
      <c r="K3125"/>
    </row>
    <row r="3126" spans="1:11" ht="15" customHeight="1" x14ac:dyDescent="0.35">
      <c r="A3126" s="160">
        <v>1111728</v>
      </c>
      <c r="B3126" s="161" t="s">
        <v>5174</v>
      </c>
      <c r="C3126" s="160">
        <v>170318</v>
      </c>
      <c r="D3126" s="161" t="s">
        <v>1097</v>
      </c>
      <c r="E3126" s="162" t="s">
        <v>6415</v>
      </c>
      <c r="F3126" s="161" t="s">
        <v>644</v>
      </c>
      <c r="G3126" s="161" t="s">
        <v>1094</v>
      </c>
      <c r="H3126" s="161" t="s">
        <v>1561</v>
      </c>
      <c r="I3126" s="15"/>
      <c r="J3126"/>
      <c r="K3126"/>
    </row>
    <row r="3127" spans="1:11" ht="15" customHeight="1" x14ac:dyDescent="0.35">
      <c r="A3127" s="160">
        <v>1111642</v>
      </c>
      <c r="B3127" s="161" t="s">
        <v>5173</v>
      </c>
      <c r="C3127" s="160">
        <v>170318</v>
      </c>
      <c r="D3127" s="161" t="s">
        <v>1097</v>
      </c>
      <c r="E3127" s="162" t="s">
        <v>6415</v>
      </c>
      <c r="F3127" s="161" t="s">
        <v>644</v>
      </c>
      <c r="G3127" s="161" t="s">
        <v>1094</v>
      </c>
      <c r="H3127" s="161" t="s">
        <v>1561</v>
      </c>
      <c r="I3127" s="15"/>
      <c r="J3127"/>
      <c r="K3127"/>
    </row>
    <row r="3128" spans="1:11" ht="15" customHeight="1" x14ac:dyDescent="0.35">
      <c r="A3128" s="160">
        <v>1111110</v>
      </c>
      <c r="B3128" s="161" t="s">
        <v>5171</v>
      </c>
      <c r="C3128" s="160">
        <v>170318</v>
      </c>
      <c r="D3128" s="161" t="s">
        <v>1097</v>
      </c>
      <c r="E3128" s="162" t="s">
        <v>6415</v>
      </c>
      <c r="F3128" s="161" t="s">
        <v>644</v>
      </c>
      <c r="G3128" s="161" t="s">
        <v>1094</v>
      </c>
      <c r="H3128" s="161" t="s">
        <v>1561</v>
      </c>
      <c r="I3128" s="15"/>
      <c r="J3128"/>
      <c r="K3128"/>
    </row>
    <row r="3129" spans="1:11" ht="15" customHeight="1" x14ac:dyDescent="0.35">
      <c r="A3129" s="160">
        <v>1111563</v>
      </c>
      <c r="B3129" s="161" t="s">
        <v>5172</v>
      </c>
      <c r="C3129" s="160">
        <v>170318</v>
      </c>
      <c r="D3129" s="161" t="s">
        <v>1097</v>
      </c>
      <c r="E3129" s="162" t="s">
        <v>6415</v>
      </c>
      <c r="F3129" s="161" t="s">
        <v>644</v>
      </c>
      <c r="G3129" s="161" t="s">
        <v>1094</v>
      </c>
      <c r="H3129" s="161" t="s">
        <v>1561</v>
      </c>
      <c r="I3129" s="15"/>
      <c r="J3129"/>
      <c r="K3129"/>
    </row>
    <row r="3130" spans="1:11" ht="15" customHeight="1" x14ac:dyDescent="0.35">
      <c r="A3130" s="160">
        <v>1111203</v>
      </c>
      <c r="B3130" s="161" t="s">
        <v>1098</v>
      </c>
      <c r="C3130" s="160">
        <v>170318</v>
      </c>
      <c r="D3130" s="161" t="s">
        <v>1097</v>
      </c>
      <c r="E3130" s="162" t="s">
        <v>6415</v>
      </c>
      <c r="F3130" s="161" t="s">
        <v>644</v>
      </c>
      <c r="G3130" s="161" t="s">
        <v>1094</v>
      </c>
      <c r="H3130" s="161" t="s">
        <v>1561</v>
      </c>
      <c r="I3130" s="15"/>
      <c r="J3130"/>
      <c r="K3130"/>
    </row>
    <row r="3131" spans="1:11" ht="15" customHeight="1" x14ac:dyDescent="0.35">
      <c r="A3131" s="160">
        <v>1111170</v>
      </c>
      <c r="B3131" s="161" t="s">
        <v>1099</v>
      </c>
      <c r="C3131" s="160">
        <v>170318</v>
      </c>
      <c r="D3131" s="161" t="s">
        <v>1097</v>
      </c>
      <c r="E3131" s="162" t="s">
        <v>6415</v>
      </c>
      <c r="F3131" s="161" t="s">
        <v>644</v>
      </c>
      <c r="G3131" s="161" t="s">
        <v>1094</v>
      </c>
      <c r="H3131" s="161" t="s">
        <v>1561</v>
      </c>
      <c r="I3131" s="15"/>
      <c r="J3131"/>
      <c r="K3131"/>
    </row>
    <row r="3132" spans="1:11" ht="15" customHeight="1" x14ac:dyDescent="0.35">
      <c r="A3132" s="160">
        <v>1401312</v>
      </c>
      <c r="B3132" s="161" t="s">
        <v>5176</v>
      </c>
      <c r="C3132" s="160">
        <v>170320</v>
      </c>
      <c r="D3132" s="161" t="s">
        <v>2575</v>
      </c>
      <c r="E3132" s="162" t="s">
        <v>6415</v>
      </c>
      <c r="F3132" s="161" t="s">
        <v>644</v>
      </c>
      <c r="G3132" s="6" t="s">
        <v>708</v>
      </c>
      <c r="H3132" s="161" t="s">
        <v>1561</v>
      </c>
      <c r="I3132" s="15"/>
      <c r="J3132"/>
      <c r="K3132"/>
    </row>
    <row r="3133" spans="1:11" ht="15" customHeight="1" x14ac:dyDescent="0.35">
      <c r="A3133" s="160">
        <v>1401443</v>
      </c>
      <c r="B3133" s="161" t="s">
        <v>5178</v>
      </c>
      <c r="C3133" s="160">
        <v>170320</v>
      </c>
      <c r="D3133" s="161" t="s">
        <v>2575</v>
      </c>
      <c r="E3133" s="162" t="s">
        <v>6415</v>
      </c>
      <c r="F3133" s="161" t="s">
        <v>644</v>
      </c>
      <c r="G3133" s="6" t="s">
        <v>708</v>
      </c>
      <c r="H3133" s="161" t="s">
        <v>1561</v>
      </c>
      <c r="I3133" s="15"/>
      <c r="J3133"/>
      <c r="K3133"/>
    </row>
    <row r="3134" spans="1:11" ht="15" customHeight="1" x14ac:dyDescent="0.35">
      <c r="A3134" s="160">
        <v>1401062</v>
      </c>
      <c r="B3134" s="161" t="s">
        <v>5175</v>
      </c>
      <c r="C3134" s="160">
        <v>170320</v>
      </c>
      <c r="D3134" s="161" t="s">
        <v>2575</v>
      </c>
      <c r="E3134" s="162" t="s">
        <v>6415</v>
      </c>
      <c r="F3134" s="161" t="s">
        <v>644</v>
      </c>
      <c r="G3134" s="6" t="s">
        <v>708</v>
      </c>
      <c r="H3134" s="161" t="s">
        <v>1561</v>
      </c>
      <c r="I3134" s="15"/>
      <c r="J3134"/>
      <c r="K3134"/>
    </row>
    <row r="3135" spans="1:11" ht="15" customHeight="1" x14ac:dyDescent="0.35">
      <c r="A3135" s="160">
        <v>1401667</v>
      </c>
      <c r="B3135" s="161" t="s">
        <v>5179</v>
      </c>
      <c r="C3135" s="160">
        <v>170320</v>
      </c>
      <c r="D3135" s="161" t="s">
        <v>2575</v>
      </c>
      <c r="E3135" s="162" t="s">
        <v>6415</v>
      </c>
      <c r="F3135" s="161" t="s">
        <v>644</v>
      </c>
      <c r="G3135" s="6" t="s">
        <v>708</v>
      </c>
      <c r="H3135" s="161" t="s">
        <v>1561</v>
      </c>
      <c r="I3135" s="15"/>
      <c r="J3135"/>
      <c r="K3135"/>
    </row>
    <row r="3136" spans="1:11" ht="15" customHeight="1" x14ac:dyDescent="0.35">
      <c r="A3136" s="160">
        <v>1401565</v>
      </c>
      <c r="B3136" s="161" t="s">
        <v>720</v>
      </c>
      <c r="C3136" s="160">
        <v>170320</v>
      </c>
      <c r="D3136" s="161" t="s">
        <v>2575</v>
      </c>
      <c r="E3136" s="162" t="s">
        <v>6415</v>
      </c>
      <c r="F3136" s="161" t="s">
        <v>644</v>
      </c>
      <c r="G3136" s="6" t="s">
        <v>708</v>
      </c>
      <c r="H3136" s="161" t="s">
        <v>1561</v>
      </c>
      <c r="I3136" s="15"/>
      <c r="J3136"/>
      <c r="K3136"/>
    </row>
    <row r="3137" spans="1:11" ht="15" customHeight="1" x14ac:dyDescent="0.35">
      <c r="A3137" s="160">
        <v>1401588</v>
      </c>
      <c r="B3137" s="161" t="s">
        <v>721</v>
      </c>
      <c r="C3137" s="160">
        <v>170320</v>
      </c>
      <c r="D3137" s="161" t="s">
        <v>2575</v>
      </c>
      <c r="E3137" s="162" t="s">
        <v>6415</v>
      </c>
      <c r="F3137" s="161" t="s">
        <v>644</v>
      </c>
      <c r="G3137" s="6" t="s">
        <v>708</v>
      </c>
      <c r="H3137" s="161" t="s">
        <v>1561</v>
      </c>
      <c r="I3137" s="15"/>
      <c r="J3137"/>
      <c r="K3137"/>
    </row>
    <row r="3138" spans="1:11" ht="15" customHeight="1" x14ac:dyDescent="0.35">
      <c r="A3138" s="160">
        <v>1401879</v>
      </c>
      <c r="B3138" s="161" t="s">
        <v>5181</v>
      </c>
      <c r="C3138" s="160">
        <v>170320</v>
      </c>
      <c r="D3138" s="161" t="s">
        <v>2575</v>
      </c>
      <c r="E3138" s="162" t="s">
        <v>6415</v>
      </c>
      <c r="F3138" s="161" t="s">
        <v>644</v>
      </c>
      <c r="G3138" s="6" t="s">
        <v>708</v>
      </c>
      <c r="H3138" s="161" t="s">
        <v>1561</v>
      </c>
      <c r="I3138" s="15"/>
      <c r="J3138"/>
      <c r="K3138"/>
    </row>
    <row r="3139" spans="1:11" ht="15" customHeight="1" x14ac:dyDescent="0.35">
      <c r="A3139" s="160">
        <v>1401354</v>
      </c>
      <c r="B3139" s="161" t="s">
        <v>5177</v>
      </c>
      <c r="C3139" s="160">
        <v>170320</v>
      </c>
      <c r="D3139" s="161" t="s">
        <v>2575</v>
      </c>
      <c r="E3139" s="162" t="s">
        <v>6415</v>
      </c>
      <c r="F3139" s="161" t="s">
        <v>644</v>
      </c>
      <c r="G3139" s="6" t="s">
        <v>708</v>
      </c>
      <c r="H3139" s="161" t="s">
        <v>1561</v>
      </c>
      <c r="I3139" s="15"/>
      <c r="J3139"/>
      <c r="K3139"/>
    </row>
    <row r="3140" spans="1:11" ht="15" customHeight="1" x14ac:dyDescent="0.35">
      <c r="A3140" s="160">
        <v>1401720</v>
      </c>
      <c r="B3140" s="161" t="s">
        <v>5180</v>
      </c>
      <c r="C3140" s="160">
        <v>170320</v>
      </c>
      <c r="D3140" s="161" t="s">
        <v>2575</v>
      </c>
      <c r="E3140" s="162" t="s">
        <v>6415</v>
      </c>
      <c r="F3140" s="161" t="s">
        <v>644</v>
      </c>
      <c r="G3140" s="6" t="s">
        <v>708</v>
      </c>
      <c r="H3140" s="161" t="s">
        <v>1561</v>
      </c>
      <c r="I3140" s="15"/>
      <c r="J3140"/>
      <c r="K3140"/>
    </row>
    <row r="3141" spans="1:11" ht="15" customHeight="1" x14ac:dyDescent="0.35">
      <c r="A3141" s="160">
        <v>1405870</v>
      </c>
      <c r="B3141" s="161" t="s">
        <v>5183</v>
      </c>
      <c r="C3141" s="160">
        <v>170331</v>
      </c>
      <c r="D3141" s="161" t="s">
        <v>2586</v>
      </c>
      <c r="E3141" s="162" t="s">
        <v>6415</v>
      </c>
      <c r="F3141" s="161" t="s">
        <v>644</v>
      </c>
      <c r="G3141" s="6" t="s">
        <v>708</v>
      </c>
      <c r="H3141" s="161" t="s">
        <v>1561</v>
      </c>
      <c r="I3141" s="15"/>
      <c r="J3141"/>
      <c r="K3141"/>
    </row>
    <row r="3142" spans="1:11" ht="15" customHeight="1" x14ac:dyDescent="0.35">
      <c r="A3142" s="160">
        <v>1405929</v>
      </c>
      <c r="B3142" s="161" t="s">
        <v>5184</v>
      </c>
      <c r="C3142" s="160">
        <v>170331</v>
      </c>
      <c r="D3142" s="161" t="s">
        <v>2586</v>
      </c>
      <c r="E3142" s="162" t="s">
        <v>6415</v>
      </c>
      <c r="F3142" s="161" t="s">
        <v>644</v>
      </c>
      <c r="G3142" s="6" t="s">
        <v>708</v>
      </c>
      <c r="H3142" s="161" t="s">
        <v>1561</v>
      </c>
      <c r="I3142" s="15"/>
      <c r="J3142"/>
      <c r="K3142"/>
    </row>
    <row r="3143" spans="1:11" ht="15" customHeight="1" x14ac:dyDescent="0.35">
      <c r="A3143" s="160">
        <v>1405396</v>
      </c>
      <c r="B3143" s="161" t="s">
        <v>722</v>
      </c>
      <c r="C3143" s="160">
        <v>170331</v>
      </c>
      <c r="D3143" s="161" t="s">
        <v>2586</v>
      </c>
      <c r="E3143" s="162" t="s">
        <v>6415</v>
      </c>
      <c r="F3143" s="161" t="s">
        <v>644</v>
      </c>
      <c r="G3143" s="6" t="s">
        <v>708</v>
      </c>
      <c r="H3143" s="161" t="s">
        <v>1561</v>
      </c>
      <c r="I3143" s="15"/>
      <c r="J3143"/>
      <c r="K3143"/>
    </row>
    <row r="3144" spans="1:11" ht="15" customHeight="1" x14ac:dyDescent="0.35">
      <c r="A3144" s="160">
        <v>1405629</v>
      </c>
      <c r="B3144" s="161" t="s">
        <v>723</v>
      </c>
      <c r="C3144" s="160">
        <v>170331</v>
      </c>
      <c r="D3144" s="161" t="s">
        <v>2586</v>
      </c>
      <c r="E3144" s="162" t="s">
        <v>6415</v>
      </c>
      <c r="F3144" s="161" t="s">
        <v>644</v>
      </c>
      <c r="G3144" s="6" t="s">
        <v>708</v>
      </c>
      <c r="H3144" s="161" t="s">
        <v>1561</v>
      </c>
      <c r="I3144" s="15"/>
      <c r="J3144"/>
      <c r="K3144"/>
    </row>
    <row r="3145" spans="1:11" ht="15" customHeight="1" x14ac:dyDescent="0.35">
      <c r="A3145" s="160">
        <v>1405897</v>
      </c>
      <c r="B3145" s="161" t="s">
        <v>724</v>
      </c>
      <c r="C3145" s="160">
        <v>170331</v>
      </c>
      <c r="D3145" s="161" t="s">
        <v>2586</v>
      </c>
      <c r="E3145" s="162" t="s">
        <v>6415</v>
      </c>
      <c r="F3145" s="161" t="s">
        <v>644</v>
      </c>
      <c r="G3145" s="6" t="s">
        <v>708</v>
      </c>
      <c r="H3145" s="161" t="s">
        <v>1561</v>
      </c>
      <c r="I3145" s="15"/>
      <c r="J3145"/>
      <c r="K3145"/>
    </row>
    <row r="3146" spans="1:11" ht="15" customHeight="1" x14ac:dyDescent="0.35">
      <c r="A3146" s="160">
        <v>1405237</v>
      </c>
      <c r="B3146" s="161" t="s">
        <v>5182</v>
      </c>
      <c r="C3146" s="160">
        <v>170331</v>
      </c>
      <c r="D3146" s="161" t="s">
        <v>2586</v>
      </c>
      <c r="E3146" s="162" t="s">
        <v>6415</v>
      </c>
      <c r="F3146" s="161" t="s">
        <v>644</v>
      </c>
      <c r="G3146" s="6" t="s">
        <v>708</v>
      </c>
      <c r="H3146" s="161" t="s">
        <v>1561</v>
      </c>
      <c r="I3146" s="15"/>
      <c r="J3146"/>
      <c r="K3146"/>
    </row>
    <row r="3147" spans="1:11" ht="15" customHeight="1" x14ac:dyDescent="0.35">
      <c r="A3147" s="160">
        <v>1415412</v>
      </c>
      <c r="B3147" s="161" t="s">
        <v>5187</v>
      </c>
      <c r="C3147" s="160">
        <v>170355</v>
      </c>
      <c r="D3147" s="161" t="s">
        <v>2616</v>
      </c>
      <c r="E3147" s="162" t="s">
        <v>6415</v>
      </c>
      <c r="F3147" s="161" t="s">
        <v>644</v>
      </c>
      <c r="G3147" s="6" t="s">
        <v>708</v>
      </c>
      <c r="H3147" s="161" t="s">
        <v>1561</v>
      </c>
      <c r="I3147" s="15"/>
      <c r="J3147"/>
      <c r="K3147"/>
    </row>
    <row r="3148" spans="1:11" ht="15" customHeight="1" x14ac:dyDescent="0.35">
      <c r="A3148" s="160">
        <v>1415134</v>
      </c>
      <c r="B3148" s="161" t="s">
        <v>5185</v>
      </c>
      <c r="C3148" s="160">
        <v>170355</v>
      </c>
      <c r="D3148" s="161" t="s">
        <v>2616</v>
      </c>
      <c r="E3148" s="162" t="s">
        <v>6415</v>
      </c>
      <c r="F3148" s="161" t="s">
        <v>644</v>
      </c>
      <c r="G3148" s="6" t="s">
        <v>708</v>
      </c>
      <c r="H3148" s="161" t="s">
        <v>1561</v>
      </c>
      <c r="I3148" s="15"/>
      <c r="J3148"/>
      <c r="K3148"/>
    </row>
    <row r="3149" spans="1:11" ht="15" customHeight="1" x14ac:dyDescent="0.35">
      <c r="A3149" s="160">
        <v>1415969</v>
      </c>
      <c r="B3149" s="161" t="s">
        <v>725</v>
      </c>
      <c r="C3149" s="160">
        <v>170355</v>
      </c>
      <c r="D3149" s="161" t="s">
        <v>2616</v>
      </c>
      <c r="E3149" s="162" t="s">
        <v>6415</v>
      </c>
      <c r="F3149" s="161" t="s">
        <v>644</v>
      </c>
      <c r="G3149" s="6" t="s">
        <v>708</v>
      </c>
      <c r="H3149" s="161" t="s">
        <v>1561</v>
      </c>
      <c r="I3149" s="15"/>
      <c r="J3149"/>
      <c r="K3149"/>
    </row>
    <row r="3150" spans="1:11" ht="15" customHeight="1" x14ac:dyDescent="0.35">
      <c r="A3150" s="160">
        <v>1415234</v>
      </c>
      <c r="B3150" s="161" t="s">
        <v>5186</v>
      </c>
      <c r="C3150" s="160">
        <v>170355</v>
      </c>
      <c r="D3150" s="161" t="s">
        <v>2616</v>
      </c>
      <c r="E3150" s="162" t="s">
        <v>6415</v>
      </c>
      <c r="F3150" s="161" t="s">
        <v>644</v>
      </c>
      <c r="G3150" s="6" t="s">
        <v>708</v>
      </c>
      <c r="H3150" s="161" t="s">
        <v>1561</v>
      </c>
      <c r="I3150" s="15"/>
      <c r="J3150"/>
      <c r="K3150"/>
    </row>
    <row r="3151" spans="1:11" ht="15" customHeight="1" x14ac:dyDescent="0.35">
      <c r="A3151" s="160">
        <v>1415858</v>
      </c>
      <c r="B3151" s="161" t="s">
        <v>5188</v>
      </c>
      <c r="C3151" s="160">
        <v>170355</v>
      </c>
      <c r="D3151" s="161" t="s">
        <v>2616</v>
      </c>
      <c r="E3151" s="162" t="s">
        <v>6415</v>
      </c>
      <c r="F3151" s="161" t="s">
        <v>644</v>
      </c>
      <c r="G3151" s="6" t="s">
        <v>708</v>
      </c>
      <c r="H3151" s="161" t="s">
        <v>1561</v>
      </c>
      <c r="I3151" s="15"/>
      <c r="J3151"/>
      <c r="K3151"/>
    </row>
    <row r="3152" spans="1:11" ht="15" customHeight="1" x14ac:dyDescent="0.35">
      <c r="A3152" s="160">
        <v>1409147</v>
      </c>
      <c r="B3152" s="161" t="s">
        <v>5190</v>
      </c>
      <c r="C3152" s="160">
        <v>170367</v>
      </c>
      <c r="D3152" s="161" t="s">
        <v>2589</v>
      </c>
      <c r="E3152" s="162" t="s">
        <v>6415</v>
      </c>
      <c r="F3152" s="161" t="s">
        <v>644</v>
      </c>
      <c r="G3152" s="6" t="s">
        <v>708</v>
      </c>
      <c r="H3152" s="161" t="s">
        <v>1561</v>
      </c>
      <c r="I3152" s="15"/>
      <c r="J3152"/>
      <c r="K3152"/>
    </row>
    <row r="3153" spans="1:11" ht="15" customHeight="1" x14ac:dyDescent="0.35">
      <c r="A3153" s="160">
        <v>1409593</v>
      </c>
      <c r="B3153" s="161" t="s">
        <v>5194</v>
      </c>
      <c r="C3153" s="160">
        <v>170367</v>
      </c>
      <c r="D3153" s="161" t="s">
        <v>2589</v>
      </c>
      <c r="E3153" s="162" t="s">
        <v>6415</v>
      </c>
      <c r="F3153" s="161" t="s">
        <v>644</v>
      </c>
      <c r="G3153" s="6" t="s">
        <v>708</v>
      </c>
      <c r="H3153" s="161" t="s">
        <v>1561</v>
      </c>
      <c r="I3153" s="15"/>
      <c r="J3153"/>
      <c r="K3153"/>
    </row>
    <row r="3154" spans="1:11" ht="15" customHeight="1" x14ac:dyDescent="0.35">
      <c r="A3154" s="160">
        <v>1409723</v>
      </c>
      <c r="B3154" s="161" t="s">
        <v>5196</v>
      </c>
      <c r="C3154" s="160">
        <v>170367</v>
      </c>
      <c r="D3154" s="161" t="s">
        <v>2589</v>
      </c>
      <c r="E3154" s="162" t="s">
        <v>6415</v>
      </c>
      <c r="F3154" s="161" t="s">
        <v>644</v>
      </c>
      <c r="G3154" s="6" t="s">
        <v>708</v>
      </c>
      <c r="H3154" s="161" t="s">
        <v>1561</v>
      </c>
      <c r="I3154" s="15"/>
      <c r="J3154"/>
      <c r="K3154"/>
    </row>
    <row r="3155" spans="1:11" ht="15" customHeight="1" x14ac:dyDescent="0.35">
      <c r="A3155" s="160">
        <v>1409352</v>
      </c>
      <c r="B3155" s="161" t="s">
        <v>5191</v>
      </c>
      <c r="C3155" s="160">
        <v>170367</v>
      </c>
      <c r="D3155" s="161" t="s">
        <v>2589</v>
      </c>
      <c r="E3155" s="162" t="s">
        <v>6415</v>
      </c>
      <c r="F3155" s="161" t="s">
        <v>644</v>
      </c>
      <c r="G3155" s="6" t="s">
        <v>708</v>
      </c>
      <c r="H3155" s="161" t="s">
        <v>1561</v>
      </c>
      <c r="I3155" s="15"/>
      <c r="J3155"/>
      <c r="K3155"/>
    </row>
    <row r="3156" spans="1:11" ht="15" customHeight="1" x14ac:dyDescent="0.35">
      <c r="A3156" s="160">
        <v>1409973</v>
      </c>
      <c r="B3156" s="161" t="s">
        <v>5197</v>
      </c>
      <c r="C3156" s="160">
        <v>170367</v>
      </c>
      <c r="D3156" s="161" t="s">
        <v>2589</v>
      </c>
      <c r="E3156" s="162" t="s">
        <v>6415</v>
      </c>
      <c r="F3156" s="161" t="s">
        <v>644</v>
      </c>
      <c r="G3156" s="6" t="s">
        <v>708</v>
      </c>
      <c r="H3156" s="161" t="s">
        <v>1561</v>
      </c>
      <c r="I3156" s="15"/>
      <c r="J3156"/>
      <c r="K3156"/>
    </row>
    <row r="3157" spans="1:11" ht="15" customHeight="1" x14ac:dyDescent="0.35">
      <c r="A3157" s="160">
        <v>1409049</v>
      </c>
      <c r="B3157" s="161" t="s">
        <v>5189</v>
      </c>
      <c r="C3157" s="160">
        <v>170367</v>
      </c>
      <c r="D3157" s="161" t="s">
        <v>2589</v>
      </c>
      <c r="E3157" s="162" t="s">
        <v>6415</v>
      </c>
      <c r="F3157" s="161" t="s">
        <v>644</v>
      </c>
      <c r="G3157" s="6" t="s">
        <v>708</v>
      </c>
      <c r="H3157" s="161" t="s">
        <v>1561</v>
      </c>
      <c r="I3157" s="15"/>
      <c r="J3157"/>
      <c r="K3157"/>
    </row>
    <row r="3158" spans="1:11" ht="15" customHeight="1" x14ac:dyDescent="0.35">
      <c r="A3158" s="160">
        <v>1409476</v>
      </c>
      <c r="B3158" s="161" t="s">
        <v>5193</v>
      </c>
      <c r="C3158" s="160">
        <v>170367</v>
      </c>
      <c r="D3158" s="161" t="s">
        <v>2589</v>
      </c>
      <c r="E3158" s="162" t="s">
        <v>6415</v>
      </c>
      <c r="F3158" s="161" t="s">
        <v>644</v>
      </c>
      <c r="G3158" s="6" t="s">
        <v>708</v>
      </c>
      <c r="H3158" s="161" t="s">
        <v>1561</v>
      </c>
      <c r="I3158" s="15"/>
      <c r="J3158"/>
      <c r="K3158"/>
    </row>
    <row r="3159" spans="1:11" ht="15" customHeight="1" x14ac:dyDescent="0.35">
      <c r="A3159" s="160">
        <v>1409649</v>
      </c>
      <c r="B3159" s="161" t="s">
        <v>5195</v>
      </c>
      <c r="C3159" s="160">
        <v>170367</v>
      </c>
      <c r="D3159" s="161" t="s">
        <v>2589</v>
      </c>
      <c r="E3159" s="162" t="s">
        <v>6415</v>
      </c>
      <c r="F3159" s="161" t="s">
        <v>644</v>
      </c>
      <c r="G3159" s="6" t="s">
        <v>708</v>
      </c>
      <c r="H3159" s="161" t="s">
        <v>1561</v>
      </c>
      <c r="I3159" s="15"/>
      <c r="J3159"/>
      <c r="K3159"/>
    </row>
    <row r="3160" spans="1:11" ht="15" customHeight="1" x14ac:dyDescent="0.35">
      <c r="A3160" s="160">
        <v>1409238</v>
      </c>
      <c r="B3160" s="161" t="s">
        <v>726</v>
      </c>
      <c r="C3160" s="160">
        <v>170367</v>
      </c>
      <c r="D3160" s="161" t="s">
        <v>2589</v>
      </c>
      <c r="E3160" s="162" t="s">
        <v>6415</v>
      </c>
      <c r="F3160" s="161" t="s">
        <v>644</v>
      </c>
      <c r="G3160" s="6" t="s">
        <v>708</v>
      </c>
      <c r="H3160" s="161" t="s">
        <v>1561</v>
      </c>
      <c r="I3160" s="15"/>
      <c r="J3160"/>
      <c r="K3160"/>
    </row>
    <row r="3161" spans="1:11" ht="15" customHeight="1" x14ac:dyDescent="0.35">
      <c r="A3161" s="160">
        <v>1409574</v>
      </c>
      <c r="B3161" s="161" t="s">
        <v>727</v>
      </c>
      <c r="C3161" s="160">
        <v>170367</v>
      </c>
      <c r="D3161" s="161" t="s">
        <v>2589</v>
      </c>
      <c r="E3161" s="162" t="s">
        <v>6415</v>
      </c>
      <c r="F3161" s="161" t="s">
        <v>644</v>
      </c>
      <c r="G3161" s="6" t="s">
        <v>708</v>
      </c>
      <c r="H3161" s="161" t="s">
        <v>1561</v>
      </c>
      <c r="I3161" s="15"/>
      <c r="J3161"/>
      <c r="K3161"/>
    </row>
    <row r="3162" spans="1:11" ht="15" customHeight="1" x14ac:dyDescent="0.35">
      <c r="A3162" s="160">
        <v>1409382</v>
      </c>
      <c r="B3162" s="161" t="s">
        <v>5192</v>
      </c>
      <c r="C3162" s="160">
        <v>170367</v>
      </c>
      <c r="D3162" s="161" t="s">
        <v>2589</v>
      </c>
      <c r="E3162" s="162" t="s">
        <v>6415</v>
      </c>
      <c r="F3162" s="161" t="s">
        <v>644</v>
      </c>
      <c r="G3162" s="6" t="s">
        <v>708</v>
      </c>
      <c r="H3162" s="161" t="s">
        <v>1561</v>
      </c>
      <c r="I3162" s="15"/>
      <c r="J3162"/>
      <c r="K3162"/>
    </row>
    <row r="3163" spans="1:11" ht="15" customHeight="1" x14ac:dyDescent="0.35">
      <c r="A3163" s="160">
        <v>1409050</v>
      </c>
      <c r="B3163" s="161" t="s">
        <v>728</v>
      </c>
      <c r="C3163" s="160">
        <v>170367</v>
      </c>
      <c r="D3163" s="161" t="s">
        <v>2589</v>
      </c>
      <c r="E3163" s="162" t="s">
        <v>6415</v>
      </c>
      <c r="F3163" s="161" t="s">
        <v>644</v>
      </c>
      <c r="G3163" s="6" t="s">
        <v>708</v>
      </c>
      <c r="H3163" s="161" t="s">
        <v>1561</v>
      </c>
      <c r="I3163" s="15"/>
      <c r="J3163"/>
      <c r="K3163"/>
    </row>
    <row r="3164" spans="1:11" ht="15" customHeight="1" x14ac:dyDescent="0.35">
      <c r="A3164" s="160">
        <v>1406809</v>
      </c>
      <c r="B3164" s="161" t="s">
        <v>730</v>
      </c>
      <c r="C3164" s="160">
        <v>170379</v>
      </c>
      <c r="D3164" s="161" t="s">
        <v>729</v>
      </c>
      <c r="E3164" s="162" t="s">
        <v>6415</v>
      </c>
      <c r="F3164" s="161" t="s">
        <v>644</v>
      </c>
      <c r="G3164" s="6" t="s">
        <v>708</v>
      </c>
      <c r="H3164" s="161" t="s">
        <v>1561</v>
      </c>
      <c r="I3164" s="15"/>
      <c r="J3164"/>
      <c r="K3164"/>
    </row>
    <row r="3165" spans="1:11" ht="15" customHeight="1" x14ac:dyDescent="0.35">
      <c r="A3165" s="160">
        <v>1406256</v>
      </c>
      <c r="B3165" s="161" t="s">
        <v>5199</v>
      </c>
      <c r="C3165" s="160">
        <v>170379</v>
      </c>
      <c r="D3165" s="161" t="s">
        <v>729</v>
      </c>
      <c r="E3165" s="162" t="s">
        <v>6415</v>
      </c>
      <c r="F3165" s="161" t="s">
        <v>644</v>
      </c>
      <c r="G3165" s="6" t="s">
        <v>708</v>
      </c>
      <c r="H3165" s="161" t="s">
        <v>1561</v>
      </c>
      <c r="I3165" s="15"/>
      <c r="J3165"/>
      <c r="K3165"/>
    </row>
    <row r="3166" spans="1:11" ht="15" customHeight="1" x14ac:dyDescent="0.35">
      <c r="A3166" s="160">
        <v>1406758</v>
      </c>
      <c r="B3166" s="161" t="s">
        <v>5202</v>
      </c>
      <c r="C3166" s="160">
        <v>170379</v>
      </c>
      <c r="D3166" s="161" t="s">
        <v>729</v>
      </c>
      <c r="E3166" s="162" t="s">
        <v>6415</v>
      </c>
      <c r="F3166" s="161" t="s">
        <v>644</v>
      </c>
      <c r="G3166" s="6" t="s">
        <v>708</v>
      </c>
      <c r="H3166" s="161" t="s">
        <v>1561</v>
      </c>
      <c r="I3166" s="15"/>
      <c r="J3166"/>
      <c r="K3166"/>
    </row>
    <row r="3167" spans="1:11" ht="15" customHeight="1" x14ac:dyDescent="0.35">
      <c r="A3167" s="160">
        <v>1406016</v>
      </c>
      <c r="B3167" s="161" t="s">
        <v>5198</v>
      </c>
      <c r="C3167" s="160">
        <v>170379</v>
      </c>
      <c r="D3167" s="161" t="s">
        <v>729</v>
      </c>
      <c r="E3167" s="162" t="s">
        <v>6415</v>
      </c>
      <c r="F3167" s="161" t="s">
        <v>644</v>
      </c>
      <c r="G3167" s="6" t="s">
        <v>708</v>
      </c>
      <c r="H3167" s="161" t="s">
        <v>1561</v>
      </c>
      <c r="I3167" s="15"/>
      <c r="J3167"/>
      <c r="K3167"/>
    </row>
    <row r="3168" spans="1:11" ht="15" customHeight="1" x14ac:dyDescent="0.35">
      <c r="A3168" s="160">
        <v>1406501</v>
      </c>
      <c r="B3168" s="161" t="s">
        <v>5200</v>
      </c>
      <c r="C3168" s="160">
        <v>170379</v>
      </c>
      <c r="D3168" s="161" t="s">
        <v>729</v>
      </c>
      <c r="E3168" s="162" t="s">
        <v>6415</v>
      </c>
      <c r="F3168" s="161" t="s">
        <v>644</v>
      </c>
      <c r="G3168" s="6" t="s">
        <v>708</v>
      </c>
      <c r="H3168" s="161" t="s">
        <v>1561</v>
      </c>
      <c r="I3168" s="15"/>
      <c r="J3168"/>
      <c r="K3168"/>
    </row>
    <row r="3169" spans="1:11" ht="15" customHeight="1" x14ac:dyDescent="0.35">
      <c r="A3169" s="160">
        <v>1406698</v>
      </c>
      <c r="B3169" s="161" t="s">
        <v>5201</v>
      </c>
      <c r="C3169" s="160">
        <v>170379</v>
      </c>
      <c r="D3169" s="161" t="s">
        <v>729</v>
      </c>
      <c r="E3169" s="162" t="s">
        <v>6415</v>
      </c>
      <c r="F3169" s="161" t="s">
        <v>644</v>
      </c>
      <c r="G3169" s="6" t="s">
        <v>708</v>
      </c>
      <c r="H3169" s="161" t="s">
        <v>1561</v>
      </c>
      <c r="I3169" s="15"/>
      <c r="J3169"/>
      <c r="K3169"/>
    </row>
    <row r="3170" spans="1:11" ht="15" customHeight="1" x14ac:dyDescent="0.35">
      <c r="A3170" s="160">
        <v>1420784</v>
      </c>
      <c r="B3170" s="161" t="s">
        <v>5204</v>
      </c>
      <c r="C3170" s="160">
        <v>170392</v>
      </c>
      <c r="D3170" s="161" t="s">
        <v>2636</v>
      </c>
      <c r="E3170" s="162" t="s">
        <v>6415</v>
      </c>
      <c r="F3170" s="161" t="s">
        <v>644</v>
      </c>
      <c r="G3170" s="6" t="s">
        <v>708</v>
      </c>
      <c r="H3170" s="161" t="s">
        <v>1561</v>
      </c>
      <c r="I3170" s="15"/>
      <c r="J3170"/>
      <c r="K3170"/>
    </row>
    <row r="3171" spans="1:11" ht="15" customHeight="1" x14ac:dyDescent="0.35">
      <c r="A3171" s="160">
        <v>1420286</v>
      </c>
      <c r="B3171" s="161" t="s">
        <v>5203</v>
      </c>
      <c r="C3171" s="160">
        <v>170392</v>
      </c>
      <c r="D3171" s="161" t="s">
        <v>2636</v>
      </c>
      <c r="E3171" s="162" t="s">
        <v>6415</v>
      </c>
      <c r="F3171" s="161" t="s">
        <v>644</v>
      </c>
      <c r="G3171" s="6" t="s">
        <v>708</v>
      </c>
      <c r="H3171" s="161" t="s">
        <v>1561</v>
      </c>
      <c r="I3171" s="15"/>
      <c r="J3171"/>
      <c r="K3171"/>
    </row>
    <row r="3172" spans="1:11" ht="15" customHeight="1" x14ac:dyDescent="0.35">
      <c r="A3172" s="160">
        <v>1420382</v>
      </c>
      <c r="B3172" s="161" t="s">
        <v>731</v>
      </c>
      <c r="C3172" s="160">
        <v>170392</v>
      </c>
      <c r="D3172" s="161" t="s">
        <v>2636</v>
      </c>
      <c r="E3172" s="162" t="s">
        <v>6415</v>
      </c>
      <c r="F3172" s="161" t="s">
        <v>644</v>
      </c>
      <c r="G3172" s="6" t="s">
        <v>708</v>
      </c>
      <c r="H3172" s="161" t="s">
        <v>1561</v>
      </c>
      <c r="I3172" s="15"/>
      <c r="J3172"/>
      <c r="K3172"/>
    </row>
    <row r="3173" spans="1:11" ht="15" customHeight="1" x14ac:dyDescent="0.35">
      <c r="A3173" s="160">
        <v>1416552</v>
      </c>
      <c r="B3173" s="161" t="s">
        <v>733</v>
      </c>
      <c r="C3173" s="160">
        <v>170409</v>
      </c>
      <c r="D3173" s="161" t="s">
        <v>732</v>
      </c>
      <c r="E3173" s="162" t="s">
        <v>6415</v>
      </c>
      <c r="F3173" s="161" t="s">
        <v>644</v>
      </c>
      <c r="G3173" s="6" t="s">
        <v>708</v>
      </c>
      <c r="H3173" s="161" t="s">
        <v>1561</v>
      </c>
      <c r="I3173" s="15"/>
      <c r="J3173"/>
      <c r="K3173"/>
    </row>
    <row r="3174" spans="1:11" ht="15" customHeight="1" x14ac:dyDescent="0.35">
      <c r="A3174" s="160">
        <v>1416643</v>
      </c>
      <c r="B3174" s="161" t="s">
        <v>5212</v>
      </c>
      <c r="C3174" s="160">
        <v>170409</v>
      </c>
      <c r="D3174" s="161" t="s">
        <v>732</v>
      </c>
      <c r="E3174" s="162" t="s">
        <v>6415</v>
      </c>
      <c r="F3174" s="161" t="s">
        <v>644</v>
      </c>
      <c r="G3174" s="6" t="s">
        <v>708</v>
      </c>
      <c r="H3174" s="161" t="s">
        <v>1561</v>
      </c>
      <c r="I3174" s="15"/>
      <c r="J3174"/>
      <c r="K3174"/>
    </row>
    <row r="3175" spans="1:11" ht="15" customHeight="1" x14ac:dyDescent="0.35">
      <c r="A3175" s="160">
        <v>1416402</v>
      </c>
      <c r="B3175" s="161" t="s">
        <v>5210</v>
      </c>
      <c r="C3175" s="160">
        <v>170409</v>
      </c>
      <c r="D3175" s="161" t="s">
        <v>732</v>
      </c>
      <c r="E3175" s="162" t="s">
        <v>6415</v>
      </c>
      <c r="F3175" s="161" t="s">
        <v>644</v>
      </c>
      <c r="G3175" s="6" t="s">
        <v>708</v>
      </c>
      <c r="H3175" s="161" t="s">
        <v>1561</v>
      </c>
      <c r="I3175" s="15"/>
      <c r="J3175"/>
      <c r="K3175"/>
    </row>
    <row r="3176" spans="1:11" ht="15" customHeight="1" x14ac:dyDescent="0.35">
      <c r="A3176" s="160">
        <v>1416687</v>
      </c>
      <c r="B3176" s="161" t="s">
        <v>734</v>
      </c>
      <c r="C3176" s="160">
        <v>170409</v>
      </c>
      <c r="D3176" s="161" t="s">
        <v>732</v>
      </c>
      <c r="E3176" s="162" t="s">
        <v>6415</v>
      </c>
      <c r="F3176" s="161" t="s">
        <v>644</v>
      </c>
      <c r="G3176" s="6" t="s">
        <v>708</v>
      </c>
      <c r="H3176" s="161" t="s">
        <v>1561</v>
      </c>
      <c r="I3176" s="15"/>
      <c r="J3176"/>
      <c r="K3176"/>
    </row>
    <row r="3177" spans="1:11" ht="15" customHeight="1" x14ac:dyDescent="0.35">
      <c r="A3177" s="160">
        <v>1416806</v>
      </c>
      <c r="B3177" s="161" t="s">
        <v>5214</v>
      </c>
      <c r="C3177" s="160">
        <v>170409</v>
      </c>
      <c r="D3177" s="161" t="s">
        <v>732</v>
      </c>
      <c r="E3177" s="162" t="s">
        <v>6415</v>
      </c>
      <c r="F3177" s="161" t="s">
        <v>644</v>
      </c>
      <c r="G3177" s="6" t="s">
        <v>708</v>
      </c>
      <c r="H3177" s="161" t="s">
        <v>1561</v>
      </c>
      <c r="I3177" s="15"/>
      <c r="J3177"/>
      <c r="K3177"/>
    </row>
    <row r="3178" spans="1:11" ht="15" customHeight="1" x14ac:dyDescent="0.35">
      <c r="A3178" s="160">
        <v>1416458</v>
      </c>
      <c r="B3178" s="161" t="s">
        <v>5211</v>
      </c>
      <c r="C3178" s="160">
        <v>170409</v>
      </c>
      <c r="D3178" s="161" t="s">
        <v>732</v>
      </c>
      <c r="E3178" s="162" t="s">
        <v>6415</v>
      </c>
      <c r="F3178" s="161" t="s">
        <v>644</v>
      </c>
      <c r="G3178" s="6" t="s">
        <v>708</v>
      </c>
      <c r="H3178" s="161" t="s">
        <v>1561</v>
      </c>
      <c r="I3178" s="15"/>
      <c r="J3178"/>
      <c r="K3178"/>
    </row>
    <row r="3179" spans="1:11" ht="15" customHeight="1" x14ac:dyDescent="0.35">
      <c r="A3179" s="160">
        <v>1416906</v>
      </c>
      <c r="B3179" s="161" t="s">
        <v>5216</v>
      </c>
      <c r="C3179" s="160">
        <v>170409</v>
      </c>
      <c r="D3179" s="161" t="s">
        <v>732</v>
      </c>
      <c r="E3179" s="162" t="s">
        <v>6415</v>
      </c>
      <c r="F3179" s="161" t="s">
        <v>644</v>
      </c>
      <c r="G3179" s="6" t="s">
        <v>708</v>
      </c>
      <c r="H3179" s="161" t="s">
        <v>1561</v>
      </c>
      <c r="I3179" s="15"/>
      <c r="J3179"/>
      <c r="K3179"/>
    </row>
    <row r="3180" spans="1:11" ht="15" customHeight="1" x14ac:dyDescent="0.35">
      <c r="A3180" s="160">
        <v>1416187</v>
      </c>
      <c r="B3180" s="161" t="s">
        <v>5207</v>
      </c>
      <c r="C3180" s="160">
        <v>170409</v>
      </c>
      <c r="D3180" s="161" t="s">
        <v>732</v>
      </c>
      <c r="E3180" s="162" t="s">
        <v>6415</v>
      </c>
      <c r="F3180" s="161" t="s">
        <v>644</v>
      </c>
      <c r="G3180" s="6" t="s">
        <v>708</v>
      </c>
      <c r="H3180" s="161" t="s">
        <v>1561</v>
      </c>
      <c r="I3180" s="15"/>
      <c r="J3180"/>
      <c r="K3180"/>
    </row>
    <row r="3181" spans="1:11" ht="15" customHeight="1" x14ac:dyDescent="0.35">
      <c r="A3181" s="160">
        <v>1416739</v>
      </c>
      <c r="B3181" s="161" t="s">
        <v>5213</v>
      </c>
      <c r="C3181" s="160">
        <v>170409</v>
      </c>
      <c r="D3181" s="161" t="s">
        <v>732</v>
      </c>
      <c r="E3181" s="162" t="s">
        <v>6415</v>
      </c>
      <c r="F3181" s="161" t="s">
        <v>644</v>
      </c>
      <c r="G3181" s="6" t="s">
        <v>708</v>
      </c>
      <c r="H3181" s="161" t="s">
        <v>1561</v>
      </c>
      <c r="I3181" s="15"/>
      <c r="J3181"/>
      <c r="K3181"/>
    </row>
    <row r="3182" spans="1:11" ht="15" customHeight="1" x14ac:dyDescent="0.35">
      <c r="A3182" s="160">
        <v>1416147</v>
      </c>
      <c r="B3182" s="161" t="s">
        <v>5206</v>
      </c>
      <c r="C3182" s="160">
        <v>170409</v>
      </c>
      <c r="D3182" s="161" t="s">
        <v>732</v>
      </c>
      <c r="E3182" s="162" t="s">
        <v>6415</v>
      </c>
      <c r="F3182" s="161" t="s">
        <v>644</v>
      </c>
      <c r="G3182" s="6" t="s">
        <v>708</v>
      </c>
      <c r="H3182" s="161" t="s">
        <v>1561</v>
      </c>
      <c r="I3182" s="15"/>
      <c r="J3182"/>
      <c r="K3182"/>
    </row>
    <row r="3183" spans="1:11" ht="15" customHeight="1" x14ac:dyDescent="0.35">
      <c r="A3183" s="160">
        <v>1416336</v>
      </c>
      <c r="B3183" s="161" t="s">
        <v>5209</v>
      </c>
      <c r="C3183" s="160">
        <v>170409</v>
      </c>
      <c r="D3183" s="161" t="s">
        <v>732</v>
      </c>
      <c r="E3183" s="162" t="s">
        <v>6415</v>
      </c>
      <c r="F3183" s="161" t="s">
        <v>644</v>
      </c>
      <c r="G3183" s="6" t="s">
        <v>708</v>
      </c>
      <c r="H3183" s="161" t="s">
        <v>1561</v>
      </c>
      <c r="I3183" s="15"/>
      <c r="J3183"/>
      <c r="K3183"/>
    </row>
    <row r="3184" spans="1:11" ht="15" customHeight="1" x14ac:dyDescent="0.35">
      <c r="A3184" s="160">
        <v>1416328</v>
      </c>
      <c r="B3184" s="161" t="s">
        <v>5208</v>
      </c>
      <c r="C3184" s="160">
        <v>170409</v>
      </c>
      <c r="D3184" s="161" t="s">
        <v>732</v>
      </c>
      <c r="E3184" s="162" t="s">
        <v>6415</v>
      </c>
      <c r="F3184" s="161" t="s">
        <v>644</v>
      </c>
      <c r="G3184" s="6" t="s">
        <v>708</v>
      </c>
      <c r="H3184" s="161" t="s">
        <v>1561</v>
      </c>
      <c r="I3184" s="15"/>
      <c r="J3184"/>
      <c r="K3184"/>
    </row>
    <row r="3185" spans="1:11" ht="15" customHeight="1" x14ac:dyDescent="0.35">
      <c r="A3185" s="160">
        <v>1416002</v>
      </c>
      <c r="B3185" s="161" t="s">
        <v>5205</v>
      </c>
      <c r="C3185" s="160">
        <v>170409</v>
      </c>
      <c r="D3185" s="161" t="s">
        <v>732</v>
      </c>
      <c r="E3185" s="162" t="s">
        <v>6415</v>
      </c>
      <c r="F3185" s="161" t="s">
        <v>644</v>
      </c>
      <c r="G3185" s="6" t="s">
        <v>708</v>
      </c>
      <c r="H3185" s="161" t="s">
        <v>1561</v>
      </c>
      <c r="I3185" s="15"/>
      <c r="J3185"/>
      <c r="K3185"/>
    </row>
    <row r="3186" spans="1:11" ht="15" customHeight="1" x14ac:dyDescent="0.35">
      <c r="A3186" s="160">
        <v>1416893</v>
      </c>
      <c r="B3186" s="161" t="s">
        <v>5215</v>
      </c>
      <c r="C3186" s="160">
        <v>170409</v>
      </c>
      <c r="D3186" s="161" t="s">
        <v>732</v>
      </c>
      <c r="E3186" s="162" t="s">
        <v>6415</v>
      </c>
      <c r="F3186" s="161" t="s">
        <v>644</v>
      </c>
      <c r="G3186" s="6" t="s">
        <v>708</v>
      </c>
      <c r="H3186" s="161" t="s">
        <v>1561</v>
      </c>
      <c r="I3186" s="15"/>
      <c r="J3186"/>
      <c r="K3186"/>
    </row>
    <row r="3187" spans="1:11" ht="15" customHeight="1" x14ac:dyDescent="0.35">
      <c r="A3187" s="160">
        <v>1419002</v>
      </c>
      <c r="B3187" s="161" t="s">
        <v>5218</v>
      </c>
      <c r="C3187" s="160">
        <v>170434</v>
      </c>
      <c r="D3187" s="161" t="s">
        <v>2635</v>
      </c>
      <c r="E3187" s="162" t="s">
        <v>6415</v>
      </c>
      <c r="F3187" s="161" t="s">
        <v>644</v>
      </c>
      <c r="G3187" s="6" t="s">
        <v>708</v>
      </c>
      <c r="H3187" s="161" t="s">
        <v>1561</v>
      </c>
      <c r="I3187" s="15"/>
      <c r="J3187"/>
      <c r="K3187"/>
    </row>
    <row r="3188" spans="1:11" ht="15" customHeight="1" x14ac:dyDescent="0.35">
      <c r="A3188" s="160">
        <v>1419001</v>
      </c>
      <c r="B3188" s="161" t="s">
        <v>5217</v>
      </c>
      <c r="C3188" s="160">
        <v>170434</v>
      </c>
      <c r="D3188" s="161" t="s">
        <v>2635</v>
      </c>
      <c r="E3188" s="162" t="s">
        <v>6415</v>
      </c>
      <c r="F3188" s="161" t="s">
        <v>644</v>
      </c>
      <c r="G3188" s="6" t="s">
        <v>708</v>
      </c>
      <c r="H3188" s="161" t="s">
        <v>1561</v>
      </c>
      <c r="I3188" s="15"/>
      <c r="J3188"/>
      <c r="K3188"/>
    </row>
    <row r="3189" spans="1:11" ht="15" customHeight="1" x14ac:dyDescent="0.35">
      <c r="A3189" s="160">
        <v>1419003</v>
      </c>
      <c r="B3189" s="161" t="s">
        <v>5219</v>
      </c>
      <c r="C3189" s="160">
        <v>170434</v>
      </c>
      <c r="D3189" s="161" t="s">
        <v>2635</v>
      </c>
      <c r="E3189" s="162" t="s">
        <v>6415</v>
      </c>
      <c r="F3189" s="161" t="s">
        <v>644</v>
      </c>
      <c r="G3189" s="6" t="s">
        <v>708</v>
      </c>
      <c r="H3189" s="161" t="s">
        <v>1561</v>
      </c>
      <c r="I3189" s="15"/>
      <c r="J3189"/>
      <c r="K3189"/>
    </row>
    <row r="3190" spans="1:11" ht="15" customHeight="1" x14ac:dyDescent="0.35">
      <c r="A3190" s="160">
        <v>1419229</v>
      </c>
      <c r="B3190" s="161" t="s">
        <v>735</v>
      </c>
      <c r="C3190" s="160">
        <v>170434</v>
      </c>
      <c r="D3190" s="161" t="s">
        <v>2635</v>
      </c>
      <c r="E3190" s="162" t="s">
        <v>6415</v>
      </c>
      <c r="F3190" s="161" t="s">
        <v>644</v>
      </c>
      <c r="G3190" s="6" t="s">
        <v>708</v>
      </c>
      <c r="H3190" s="161" t="s">
        <v>1561</v>
      </c>
      <c r="I3190" s="15"/>
      <c r="J3190"/>
      <c r="K3190"/>
    </row>
    <row r="3191" spans="1:11" ht="15" customHeight="1" x14ac:dyDescent="0.35">
      <c r="A3191" s="160">
        <v>1419833</v>
      </c>
      <c r="B3191" s="161" t="s">
        <v>5220</v>
      </c>
      <c r="C3191" s="160">
        <v>170434</v>
      </c>
      <c r="D3191" s="161" t="s">
        <v>2635</v>
      </c>
      <c r="E3191" s="162" t="s">
        <v>6415</v>
      </c>
      <c r="F3191" s="161" t="s">
        <v>644</v>
      </c>
      <c r="G3191" s="6" t="s">
        <v>708</v>
      </c>
      <c r="H3191" s="161" t="s">
        <v>1561</v>
      </c>
      <c r="I3191" s="15"/>
      <c r="J3191"/>
      <c r="K3191"/>
    </row>
    <row r="3192" spans="1:11" ht="15" customHeight="1" x14ac:dyDescent="0.35">
      <c r="A3192" s="160">
        <v>1419797</v>
      </c>
      <c r="B3192" s="161" t="s">
        <v>736</v>
      </c>
      <c r="C3192" s="160">
        <v>170434</v>
      </c>
      <c r="D3192" s="161" t="s">
        <v>2635</v>
      </c>
      <c r="E3192" s="162" t="s">
        <v>6415</v>
      </c>
      <c r="F3192" s="161" t="s">
        <v>644</v>
      </c>
      <c r="G3192" s="6" t="s">
        <v>708</v>
      </c>
      <c r="H3192" s="161" t="s">
        <v>1561</v>
      </c>
      <c r="I3192" s="15"/>
      <c r="J3192"/>
      <c r="K3192"/>
    </row>
    <row r="3193" spans="1:11" ht="15" customHeight="1" x14ac:dyDescent="0.35">
      <c r="A3193" s="160">
        <v>1405494</v>
      </c>
      <c r="B3193" s="161" t="s">
        <v>5222</v>
      </c>
      <c r="C3193" s="160">
        <v>170458</v>
      </c>
      <c r="D3193" s="161" t="s">
        <v>2585</v>
      </c>
      <c r="E3193" s="162" t="s">
        <v>6415</v>
      </c>
      <c r="F3193" s="161" t="s">
        <v>644</v>
      </c>
      <c r="G3193" s="6" t="s">
        <v>708</v>
      </c>
      <c r="H3193" s="161" t="s">
        <v>1561</v>
      </c>
      <c r="I3193" s="15"/>
      <c r="J3193"/>
      <c r="K3193"/>
    </row>
    <row r="3194" spans="1:11" ht="15" customHeight="1" x14ac:dyDescent="0.35">
      <c r="A3194" s="160">
        <v>1405115</v>
      </c>
      <c r="B3194" s="161" t="s">
        <v>5221</v>
      </c>
      <c r="C3194" s="160">
        <v>170458</v>
      </c>
      <c r="D3194" s="161" t="s">
        <v>2585</v>
      </c>
      <c r="E3194" s="162" t="s">
        <v>6415</v>
      </c>
      <c r="F3194" s="161" t="s">
        <v>644</v>
      </c>
      <c r="G3194" s="6" t="s">
        <v>708</v>
      </c>
      <c r="H3194" s="161" t="s">
        <v>1561</v>
      </c>
      <c r="I3194" s="15"/>
      <c r="J3194"/>
      <c r="K3194"/>
    </row>
    <row r="3195" spans="1:11" ht="15" customHeight="1" x14ac:dyDescent="0.35">
      <c r="A3195" s="160">
        <v>1405743</v>
      </c>
      <c r="B3195" s="161" t="s">
        <v>5225</v>
      </c>
      <c r="C3195" s="160">
        <v>170458</v>
      </c>
      <c r="D3195" s="161" t="s">
        <v>2585</v>
      </c>
      <c r="E3195" s="162" t="s">
        <v>6415</v>
      </c>
      <c r="F3195" s="161" t="s">
        <v>644</v>
      </c>
      <c r="G3195" s="6" t="s">
        <v>708</v>
      </c>
      <c r="H3195" s="161" t="s">
        <v>1561</v>
      </c>
      <c r="I3195" s="15"/>
      <c r="J3195"/>
      <c r="K3195"/>
    </row>
    <row r="3196" spans="1:11" ht="15" customHeight="1" x14ac:dyDescent="0.35">
      <c r="A3196" s="160">
        <v>1405700</v>
      </c>
      <c r="B3196" s="161" t="s">
        <v>5223</v>
      </c>
      <c r="C3196" s="160">
        <v>170458</v>
      </c>
      <c r="D3196" s="161" t="s">
        <v>2585</v>
      </c>
      <c r="E3196" s="162" t="s">
        <v>6415</v>
      </c>
      <c r="F3196" s="161" t="s">
        <v>644</v>
      </c>
      <c r="G3196" s="6" t="s">
        <v>708</v>
      </c>
      <c r="H3196" s="161" t="s">
        <v>1561</v>
      </c>
      <c r="I3196" s="15"/>
      <c r="J3196"/>
      <c r="K3196"/>
    </row>
    <row r="3197" spans="1:11" ht="15" customHeight="1" x14ac:dyDescent="0.35">
      <c r="A3197" s="160">
        <v>1405484</v>
      </c>
      <c r="B3197" s="161" t="s">
        <v>737</v>
      </c>
      <c r="C3197" s="160">
        <v>170458</v>
      </c>
      <c r="D3197" s="161" t="s">
        <v>2585</v>
      </c>
      <c r="E3197" s="162" t="s">
        <v>6415</v>
      </c>
      <c r="F3197" s="161" t="s">
        <v>644</v>
      </c>
      <c r="G3197" s="6" t="s">
        <v>708</v>
      </c>
      <c r="H3197" s="161" t="s">
        <v>1561</v>
      </c>
      <c r="I3197" s="15"/>
      <c r="J3197"/>
      <c r="K3197"/>
    </row>
    <row r="3198" spans="1:11" ht="15" customHeight="1" x14ac:dyDescent="0.35">
      <c r="A3198" s="160">
        <v>1405822</v>
      </c>
      <c r="B3198" s="161" t="s">
        <v>5226</v>
      </c>
      <c r="C3198" s="160">
        <v>170458</v>
      </c>
      <c r="D3198" s="161" t="s">
        <v>2585</v>
      </c>
      <c r="E3198" s="162" t="s">
        <v>6415</v>
      </c>
      <c r="F3198" s="161" t="s">
        <v>644</v>
      </c>
      <c r="G3198" s="6" t="s">
        <v>708</v>
      </c>
      <c r="H3198" s="161" t="s">
        <v>1561</v>
      </c>
      <c r="I3198" s="15"/>
      <c r="J3198"/>
      <c r="K3198"/>
    </row>
    <row r="3199" spans="1:11" ht="15" customHeight="1" x14ac:dyDescent="0.35">
      <c r="A3199" s="160">
        <v>1405737</v>
      </c>
      <c r="B3199" s="161" t="s">
        <v>5224</v>
      </c>
      <c r="C3199" s="160">
        <v>170458</v>
      </c>
      <c r="D3199" s="161" t="s">
        <v>2585</v>
      </c>
      <c r="E3199" s="162" t="s">
        <v>6415</v>
      </c>
      <c r="F3199" s="161" t="s">
        <v>644</v>
      </c>
      <c r="G3199" s="6" t="s">
        <v>708</v>
      </c>
      <c r="H3199" s="161" t="s">
        <v>1561</v>
      </c>
      <c r="I3199" s="15"/>
      <c r="J3199"/>
      <c r="K3199"/>
    </row>
    <row r="3200" spans="1:11" ht="15" customHeight="1" x14ac:dyDescent="0.35">
      <c r="A3200" s="160">
        <v>1405456</v>
      </c>
      <c r="B3200" s="161" t="s">
        <v>738</v>
      </c>
      <c r="C3200" s="160">
        <v>170458</v>
      </c>
      <c r="D3200" s="161" t="s">
        <v>2585</v>
      </c>
      <c r="E3200" s="162" t="s">
        <v>6415</v>
      </c>
      <c r="F3200" s="161" t="s">
        <v>644</v>
      </c>
      <c r="G3200" s="6" t="s">
        <v>708</v>
      </c>
      <c r="H3200" s="161" t="s">
        <v>1561</v>
      </c>
      <c r="I3200" s="15"/>
      <c r="J3200"/>
      <c r="K3200"/>
    </row>
    <row r="3201" spans="1:11" ht="15" customHeight="1" x14ac:dyDescent="0.35">
      <c r="A3201" s="160">
        <v>1412758</v>
      </c>
      <c r="B3201" s="161" t="s">
        <v>5228</v>
      </c>
      <c r="C3201" s="160">
        <v>170460</v>
      </c>
      <c r="D3201" s="161" t="s">
        <v>739</v>
      </c>
      <c r="E3201" s="162" t="s">
        <v>6415</v>
      </c>
      <c r="F3201" s="161" t="s">
        <v>644</v>
      </c>
      <c r="G3201" s="6" t="s">
        <v>708</v>
      </c>
      <c r="H3201" s="161" t="s">
        <v>1561</v>
      </c>
      <c r="I3201" s="15"/>
      <c r="J3201"/>
      <c r="K3201"/>
    </row>
    <row r="3202" spans="1:11" ht="15" customHeight="1" x14ac:dyDescent="0.35">
      <c r="A3202" s="160">
        <v>1412638</v>
      </c>
      <c r="B3202" s="161" t="s">
        <v>5227</v>
      </c>
      <c r="C3202" s="160">
        <v>170460</v>
      </c>
      <c r="D3202" s="161" t="s">
        <v>739</v>
      </c>
      <c r="E3202" s="162" t="s">
        <v>6415</v>
      </c>
      <c r="F3202" s="161" t="s">
        <v>644</v>
      </c>
      <c r="G3202" s="6" t="s">
        <v>708</v>
      </c>
      <c r="H3202" s="161" t="s">
        <v>1561</v>
      </c>
      <c r="I3202" s="15"/>
      <c r="J3202"/>
      <c r="K3202"/>
    </row>
    <row r="3203" spans="1:11" ht="15" customHeight="1" x14ac:dyDescent="0.35">
      <c r="A3203" s="160">
        <v>1412567</v>
      </c>
      <c r="B3203" s="161" t="s">
        <v>740</v>
      </c>
      <c r="C3203" s="160">
        <v>170460</v>
      </c>
      <c r="D3203" s="161" t="s">
        <v>739</v>
      </c>
      <c r="E3203" s="162" t="s">
        <v>6415</v>
      </c>
      <c r="F3203" s="161" t="s">
        <v>644</v>
      </c>
      <c r="G3203" s="6" t="s">
        <v>708</v>
      </c>
      <c r="H3203" s="161" t="s">
        <v>1561</v>
      </c>
      <c r="I3203" s="15"/>
      <c r="J3203"/>
      <c r="K3203"/>
    </row>
    <row r="3204" spans="1:11" ht="15" customHeight="1" x14ac:dyDescent="0.35">
      <c r="A3204" s="160">
        <v>1407749</v>
      </c>
      <c r="B3204" s="161" t="s">
        <v>5232</v>
      </c>
      <c r="C3204" s="160">
        <v>170471</v>
      </c>
      <c r="D3204" s="161" t="s">
        <v>2587</v>
      </c>
      <c r="E3204" s="162" t="s">
        <v>6415</v>
      </c>
      <c r="F3204" s="161" t="s">
        <v>644</v>
      </c>
      <c r="G3204" s="6" t="s">
        <v>708</v>
      </c>
      <c r="H3204" s="161" t="s">
        <v>1561</v>
      </c>
      <c r="I3204" s="15"/>
      <c r="J3204"/>
      <c r="K3204"/>
    </row>
    <row r="3205" spans="1:11" ht="15" customHeight="1" x14ac:dyDescent="0.35">
      <c r="A3205" s="160">
        <v>1407743</v>
      </c>
      <c r="B3205" s="161" t="s">
        <v>5231</v>
      </c>
      <c r="C3205" s="160">
        <v>170471</v>
      </c>
      <c r="D3205" s="161" t="s">
        <v>2587</v>
      </c>
      <c r="E3205" s="162" t="s">
        <v>6415</v>
      </c>
      <c r="F3205" s="161" t="s">
        <v>644</v>
      </c>
      <c r="G3205" s="6" t="s">
        <v>708</v>
      </c>
      <c r="H3205" s="161" t="s">
        <v>1561</v>
      </c>
      <c r="I3205" s="15"/>
      <c r="J3205"/>
      <c r="K3205"/>
    </row>
    <row r="3206" spans="1:11" ht="15" customHeight="1" x14ac:dyDescent="0.35">
      <c r="A3206" s="160">
        <v>1407113</v>
      </c>
      <c r="B3206" s="161" t="s">
        <v>5230</v>
      </c>
      <c r="C3206" s="160">
        <v>170471</v>
      </c>
      <c r="D3206" s="161" t="s">
        <v>2587</v>
      </c>
      <c r="E3206" s="162" t="s">
        <v>6415</v>
      </c>
      <c r="F3206" s="161" t="s">
        <v>644</v>
      </c>
      <c r="G3206" s="6" t="s">
        <v>708</v>
      </c>
      <c r="H3206" s="161" t="s">
        <v>1561</v>
      </c>
      <c r="I3206" s="15"/>
      <c r="J3206"/>
      <c r="K3206"/>
    </row>
    <row r="3207" spans="1:11" ht="15" customHeight="1" x14ac:dyDescent="0.35">
      <c r="A3207" s="160">
        <v>1407035</v>
      </c>
      <c r="B3207" s="161" t="s">
        <v>5229</v>
      </c>
      <c r="C3207" s="160">
        <v>170471</v>
      </c>
      <c r="D3207" s="161" t="s">
        <v>2587</v>
      </c>
      <c r="E3207" s="162" t="s">
        <v>6415</v>
      </c>
      <c r="F3207" s="161" t="s">
        <v>644</v>
      </c>
      <c r="G3207" s="6" t="s">
        <v>708</v>
      </c>
      <c r="H3207" s="161" t="s">
        <v>1561</v>
      </c>
      <c r="I3207" s="15"/>
      <c r="J3207"/>
      <c r="K3207"/>
    </row>
    <row r="3208" spans="1:11" ht="15" customHeight="1" x14ac:dyDescent="0.35">
      <c r="A3208" s="160">
        <v>1407961</v>
      </c>
      <c r="B3208" s="161" t="s">
        <v>5234</v>
      </c>
      <c r="C3208" s="160">
        <v>170471</v>
      </c>
      <c r="D3208" s="161" t="s">
        <v>2587</v>
      </c>
      <c r="E3208" s="162" t="s">
        <v>6415</v>
      </c>
      <c r="F3208" s="161" t="s">
        <v>644</v>
      </c>
      <c r="G3208" s="6" t="s">
        <v>708</v>
      </c>
      <c r="H3208" s="161" t="s">
        <v>1561</v>
      </c>
      <c r="I3208" s="15"/>
      <c r="J3208"/>
      <c r="K3208"/>
    </row>
    <row r="3209" spans="1:11" ht="15" customHeight="1" x14ac:dyDescent="0.35">
      <c r="A3209" s="160">
        <v>1407785</v>
      </c>
      <c r="B3209" s="161" t="s">
        <v>5233</v>
      </c>
      <c r="C3209" s="160">
        <v>170471</v>
      </c>
      <c r="D3209" s="161" t="s">
        <v>2587</v>
      </c>
      <c r="E3209" s="162" t="s">
        <v>6415</v>
      </c>
      <c r="F3209" s="161" t="s">
        <v>644</v>
      </c>
      <c r="G3209" s="6" t="s">
        <v>708</v>
      </c>
      <c r="H3209" s="161" t="s">
        <v>1561</v>
      </c>
      <c r="I3209" s="15"/>
      <c r="J3209"/>
      <c r="K3209"/>
    </row>
    <row r="3210" spans="1:11" ht="15" customHeight="1" x14ac:dyDescent="0.35">
      <c r="A3210" s="160">
        <v>1407450</v>
      </c>
      <c r="B3210" s="161" t="s">
        <v>741</v>
      </c>
      <c r="C3210" s="160">
        <v>170471</v>
      </c>
      <c r="D3210" s="161" t="s">
        <v>2587</v>
      </c>
      <c r="E3210" s="162" t="s">
        <v>6415</v>
      </c>
      <c r="F3210" s="161" t="s">
        <v>644</v>
      </c>
      <c r="G3210" s="6" t="s">
        <v>708</v>
      </c>
      <c r="H3210" s="161" t="s">
        <v>1561</v>
      </c>
      <c r="I3210" s="15"/>
      <c r="J3210"/>
      <c r="K3210"/>
    </row>
    <row r="3211" spans="1:11" ht="15" customHeight="1" x14ac:dyDescent="0.35">
      <c r="A3211" s="160">
        <v>1414187</v>
      </c>
      <c r="B3211" s="161" t="s">
        <v>5236</v>
      </c>
      <c r="C3211" s="160">
        <v>170501</v>
      </c>
      <c r="D3211" s="161" t="s">
        <v>742</v>
      </c>
      <c r="E3211" s="162" t="s">
        <v>6415</v>
      </c>
      <c r="F3211" s="161" t="s">
        <v>644</v>
      </c>
      <c r="G3211" s="6" t="s">
        <v>708</v>
      </c>
      <c r="H3211" s="161" t="s">
        <v>1561</v>
      </c>
      <c r="I3211" s="15"/>
      <c r="J3211"/>
      <c r="K3211"/>
    </row>
    <row r="3212" spans="1:11" ht="15" customHeight="1" x14ac:dyDescent="0.35">
      <c r="A3212" s="160">
        <v>1414553</v>
      </c>
      <c r="B3212" s="161" t="s">
        <v>743</v>
      </c>
      <c r="C3212" s="160">
        <v>170501</v>
      </c>
      <c r="D3212" s="161" t="s">
        <v>742</v>
      </c>
      <c r="E3212" s="162" t="s">
        <v>6415</v>
      </c>
      <c r="F3212" s="161" t="s">
        <v>644</v>
      </c>
      <c r="G3212" s="6" t="s">
        <v>708</v>
      </c>
      <c r="H3212" s="161" t="s">
        <v>1561</v>
      </c>
      <c r="I3212" s="15"/>
      <c r="J3212"/>
      <c r="K3212"/>
    </row>
    <row r="3213" spans="1:11" ht="15" customHeight="1" x14ac:dyDescent="0.35">
      <c r="A3213" s="160">
        <v>1414001</v>
      </c>
      <c r="B3213" s="161" t="s">
        <v>5235</v>
      </c>
      <c r="C3213" s="160">
        <v>170501</v>
      </c>
      <c r="D3213" s="161" t="s">
        <v>742</v>
      </c>
      <c r="E3213" s="162" t="s">
        <v>6415</v>
      </c>
      <c r="F3213" s="161" t="s">
        <v>644</v>
      </c>
      <c r="G3213" s="6" t="s">
        <v>708</v>
      </c>
      <c r="H3213" s="161" t="s">
        <v>1561</v>
      </c>
      <c r="I3213" s="15"/>
      <c r="J3213"/>
      <c r="K3213"/>
    </row>
    <row r="3214" spans="1:11" ht="15" customHeight="1" x14ac:dyDescent="0.35">
      <c r="A3214" s="160">
        <v>1414367</v>
      </c>
      <c r="B3214" s="161" t="s">
        <v>5237</v>
      </c>
      <c r="C3214" s="160">
        <v>170501</v>
      </c>
      <c r="D3214" s="161" t="s">
        <v>742</v>
      </c>
      <c r="E3214" s="162" t="s">
        <v>6415</v>
      </c>
      <c r="F3214" s="161" t="s">
        <v>644</v>
      </c>
      <c r="G3214" s="6" t="s">
        <v>708</v>
      </c>
      <c r="H3214" s="161" t="s">
        <v>1561</v>
      </c>
      <c r="I3214" s="15"/>
      <c r="J3214"/>
      <c r="K3214"/>
    </row>
    <row r="3215" spans="1:11" ht="15" customHeight="1" x14ac:dyDescent="0.35">
      <c r="A3215" s="160">
        <v>1414170</v>
      </c>
      <c r="B3215" s="161" t="s">
        <v>5238</v>
      </c>
      <c r="C3215" s="160">
        <v>170513</v>
      </c>
      <c r="D3215" s="161" t="s">
        <v>2615</v>
      </c>
      <c r="E3215" s="162" t="s">
        <v>6415</v>
      </c>
      <c r="F3215" s="161" t="s">
        <v>644</v>
      </c>
      <c r="G3215" s="6" t="s">
        <v>708</v>
      </c>
      <c r="H3215" s="161" t="s">
        <v>1561</v>
      </c>
      <c r="I3215" s="15"/>
      <c r="J3215"/>
      <c r="K3215"/>
    </row>
    <row r="3216" spans="1:11" ht="15" customHeight="1" x14ac:dyDescent="0.35">
      <c r="A3216" s="160">
        <v>1414335</v>
      </c>
      <c r="B3216" s="161" t="s">
        <v>744</v>
      </c>
      <c r="C3216" s="160">
        <v>170513</v>
      </c>
      <c r="D3216" s="161" t="s">
        <v>2615</v>
      </c>
      <c r="E3216" s="162" t="s">
        <v>6415</v>
      </c>
      <c r="F3216" s="161" t="s">
        <v>644</v>
      </c>
      <c r="G3216" s="6" t="s">
        <v>708</v>
      </c>
      <c r="H3216" s="161" t="s">
        <v>1561</v>
      </c>
      <c r="I3216" s="15"/>
      <c r="J3216"/>
      <c r="K3216"/>
    </row>
    <row r="3217" spans="1:11" ht="15" customHeight="1" x14ac:dyDescent="0.35">
      <c r="A3217" s="160">
        <v>1414839</v>
      </c>
      <c r="B3217" s="161" t="s">
        <v>5240</v>
      </c>
      <c r="C3217" s="160">
        <v>170513</v>
      </c>
      <c r="D3217" s="161" t="s">
        <v>2615</v>
      </c>
      <c r="E3217" s="162" t="s">
        <v>6415</v>
      </c>
      <c r="F3217" s="161" t="s">
        <v>644</v>
      </c>
      <c r="G3217" s="6" t="s">
        <v>708</v>
      </c>
      <c r="H3217" s="161" t="s">
        <v>1561</v>
      </c>
      <c r="I3217" s="15"/>
      <c r="J3217"/>
      <c r="K3217"/>
    </row>
    <row r="3218" spans="1:11" ht="15" customHeight="1" x14ac:dyDescent="0.35">
      <c r="A3218" s="160">
        <v>1414555</v>
      </c>
      <c r="B3218" s="161" t="s">
        <v>5239</v>
      </c>
      <c r="C3218" s="160">
        <v>170513</v>
      </c>
      <c r="D3218" s="161" t="s">
        <v>2615</v>
      </c>
      <c r="E3218" s="162" t="s">
        <v>6415</v>
      </c>
      <c r="F3218" s="161" t="s">
        <v>644</v>
      </c>
      <c r="G3218" s="6" t="s">
        <v>708</v>
      </c>
      <c r="H3218" s="161" t="s">
        <v>1561</v>
      </c>
      <c r="I3218" s="15"/>
      <c r="J3218"/>
      <c r="K3218"/>
    </row>
    <row r="3219" spans="1:11" ht="15" customHeight="1" x14ac:dyDescent="0.35">
      <c r="A3219" s="160">
        <v>1411028</v>
      </c>
      <c r="B3219" s="161" t="s">
        <v>5241</v>
      </c>
      <c r="C3219" s="160">
        <v>170525</v>
      </c>
      <c r="D3219" s="161" t="s">
        <v>2598</v>
      </c>
      <c r="E3219" s="162" t="s">
        <v>6415</v>
      </c>
      <c r="F3219" s="161" t="s">
        <v>644</v>
      </c>
      <c r="G3219" s="6" t="s">
        <v>708</v>
      </c>
      <c r="H3219" s="161" t="s">
        <v>1561</v>
      </c>
      <c r="I3219" s="15"/>
      <c r="J3219"/>
      <c r="K3219"/>
    </row>
    <row r="3220" spans="1:11" ht="15" customHeight="1" x14ac:dyDescent="0.35">
      <c r="A3220" s="160">
        <v>1411668</v>
      </c>
      <c r="B3220" s="161" t="s">
        <v>5242</v>
      </c>
      <c r="C3220" s="160">
        <v>170525</v>
      </c>
      <c r="D3220" s="161" t="s">
        <v>2598</v>
      </c>
      <c r="E3220" s="162" t="s">
        <v>6415</v>
      </c>
      <c r="F3220" s="161" t="s">
        <v>644</v>
      </c>
      <c r="G3220" s="6" t="s">
        <v>708</v>
      </c>
      <c r="H3220" s="161" t="s">
        <v>1561</v>
      </c>
      <c r="I3220" s="15"/>
      <c r="J3220"/>
      <c r="K3220"/>
    </row>
    <row r="3221" spans="1:11" ht="15" customHeight="1" x14ac:dyDescent="0.35">
      <c r="A3221" s="160">
        <v>1411566</v>
      </c>
      <c r="B3221" s="161" t="s">
        <v>745</v>
      </c>
      <c r="C3221" s="160">
        <v>170525</v>
      </c>
      <c r="D3221" s="161" t="s">
        <v>2598</v>
      </c>
      <c r="E3221" s="162" t="s">
        <v>6415</v>
      </c>
      <c r="F3221" s="161" t="s">
        <v>644</v>
      </c>
      <c r="G3221" s="6" t="s">
        <v>708</v>
      </c>
      <c r="H3221" s="161" t="s">
        <v>1561</v>
      </c>
      <c r="I3221" s="15"/>
      <c r="J3221"/>
      <c r="K3221"/>
    </row>
    <row r="3222" spans="1:11" ht="15" customHeight="1" x14ac:dyDescent="0.35">
      <c r="A3222" s="160">
        <v>1103001</v>
      </c>
      <c r="B3222" s="161" t="s">
        <v>5243</v>
      </c>
      <c r="C3222" s="160">
        <v>170537</v>
      </c>
      <c r="D3222" s="161" t="s">
        <v>2328</v>
      </c>
      <c r="E3222" s="162" t="s">
        <v>6415</v>
      </c>
      <c r="F3222" s="161" t="s">
        <v>644</v>
      </c>
      <c r="G3222" s="6" t="s">
        <v>708</v>
      </c>
      <c r="H3222" s="161" t="s">
        <v>1561</v>
      </c>
      <c r="I3222" s="15"/>
      <c r="J3222"/>
      <c r="K3222"/>
    </row>
    <row r="3223" spans="1:11" ht="15" customHeight="1" x14ac:dyDescent="0.35">
      <c r="A3223" s="160">
        <v>1103010</v>
      </c>
      <c r="B3223" s="161" t="s">
        <v>746</v>
      </c>
      <c r="C3223" s="160">
        <v>170537</v>
      </c>
      <c r="D3223" s="161" t="s">
        <v>2328</v>
      </c>
      <c r="E3223" s="162" t="s">
        <v>6415</v>
      </c>
      <c r="F3223" s="161" t="s">
        <v>644</v>
      </c>
      <c r="G3223" s="6" t="s">
        <v>708</v>
      </c>
      <c r="H3223" s="161" t="s">
        <v>1561</v>
      </c>
      <c r="I3223" s="15"/>
      <c r="J3223"/>
      <c r="K3223"/>
    </row>
    <row r="3224" spans="1:11" ht="15" customHeight="1" x14ac:dyDescent="0.35">
      <c r="A3224" s="160">
        <v>1103146</v>
      </c>
      <c r="B3224" s="161" t="s">
        <v>5244</v>
      </c>
      <c r="C3224" s="160">
        <v>170537</v>
      </c>
      <c r="D3224" s="161" t="s">
        <v>2328</v>
      </c>
      <c r="E3224" s="162" t="s">
        <v>6415</v>
      </c>
      <c r="F3224" s="161" t="s">
        <v>644</v>
      </c>
      <c r="G3224" s="6" t="s">
        <v>708</v>
      </c>
      <c r="H3224" s="161" t="s">
        <v>1561</v>
      </c>
      <c r="I3224" s="15"/>
      <c r="J3224"/>
      <c r="K3224"/>
    </row>
    <row r="3225" spans="1:11" ht="15" customHeight="1" x14ac:dyDescent="0.35">
      <c r="A3225" s="160">
        <v>1103686</v>
      </c>
      <c r="B3225" s="161" t="s">
        <v>5246</v>
      </c>
      <c r="C3225" s="160">
        <v>170537</v>
      </c>
      <c r="D3225" s="161" t="s">
        <v>2328</v>
      </c>
      <c r="E3225" s="162" t="s">
        <v>6415</v>
      </c>
      <c r="F3225" s="161" t="s">
        <v>644</v>
      </c>
      <c r="G3225" s="6" t="s">
        <v>708</v>
      </c>
      <c r="H3225" s="161" t="s">
        <v>1561</v>
      </c>
      <c r="I3225" s="15"/>
      <c r="J3225"/>
      <c r="K3225"/>
    </row>
    <row r="3226" spans="1:11" ht="15" customHeight="1" x14ac:dyDescent="0.35">
      <c r="A3226" s="160">
        <v>1103493</v>
      </c>
      <c r="B3226" s="161" t="s">
        <v>5245</v>
      </c>
      <c r="C3226" s="160">
        <v>170537</v>
      </c>
      <c r="D3226" s="161" t="s">
        <v>2328</v>
      </c>
      <c r="E3226" s="162" t="s">
        <v>6415</v>
      </c>
      <c r="F3226" s="161" t="s">
        <v>644</v>
      </c>
      <c r="G3226" s="6" t="s">
        <v>708</v>
      </c>
      <c r="H3226" s="161" t="s">
        <v>1561</v>
      </c>
      <c r="I3226" s="15"/>
      <c r="J3226"/>
      <c r="K3226"/>
    </row>
    <row r="3227" spans="1:11" ht="15" customHeight="1" x14ac:dyDescent="0.35">
      <c r="A3227" s="160">
        <v>1103901</v>
      </c>
      <c r="B3227" s="161" t="s">
        <v>747</v>
      </c>
      <c r="C3227" s="160">
        <v>170537</v>
      </c>
      <c r="D3227" s="161" t="s">
        <v>2328</v>
      </c>
      <c r="E3227" s="162" t="s">
        <v>6415</v>
      </c>
      <c r="F3227" s="161" t="s">
        <v>644</v>
      </c>
      <c r="G3227" s="6" t="s">
        <v>708</v>
      </c>
      <c r="H3227" s="161" t="s">
        <v>1561</v>
      </c>
      <c r="I3227" s="15"/>
      <c r="J3227"/>
      <c r="K3227"/>
    </row>
    <row r="3228" spans="1:11" ht="15" customHeight="1" x14ac:dyDescent="0.35">
      <c r="A3228" s="160">
        <v>1104334</v>
      </c>
      <c r="B3228" s="161" t="s">
        <v>5253</v>
      </c>
      <c r="C3228" s="160">
        <v>170549</v>
      </c>
      <c r="D3228" s="161" t="s">
        <v>952</v>
      </c>
      <c r="E3228" s="162" t="s">
        <v>6415</v>
      </c>
      <c r="F3228" s="161" t="s">
        <v>644</v>
      </c>
      <c r="G3228" s="6" t="s">
        <v>933</v>
      </c>
      <c r="H3228" s="161" t="s">
        <v>1561</v>
      </c>
      <c r="I3228" s="15"/>
      <c r="J3228"/>
      <c r="K3228"/>
    </row>
    <row r="3229" spans="1:11" ht="15" customHeight="1" x14ac:dyDescent="0.35">
      <c r="A3229" s="160">
        <v>1104008</v>
      </c>
      <c r="B3229" s="161" t="s">
        <v>5248</v>
      </c>
      <c r="C3229" s="160">
        <v>170549</v>
      </c>
      <c r="D3229" s="161" t="s">
        <v>952</v>
      </c>
      <c r="E3229" s="162" t="s">
        <v>6415</v>
      </c>
      <c r="F3229" s="161" t="s">
        <v>644</v>
      </c>
      <c r="G3229" s="6" t="s">
        <v>933</v>
      </c>
      <c r="H3229" s="161" t="s">
        <v>1561</v>
      </c>
      <c r="I3229" s="15"/>
      <c r="J3229"/>
      <c r="K3229"/>
    </row>
    <row r="3230" spans="1:11" ht="15" customHeight="1" x14ac:dyDescent="0.35">
      <c r="A3230" s="160">
        <v>1104241</v>
      </c>
      <c r="B3230" s="161" t="s">
        <v>5252</v>
      </c>
      <c r="C3230" s="160">
        <v>170549</v>
      </c>
      <c r="D3230" s="161" t="s">
        <v>952</v>
      </c>
      <c r="E3230" s="162" t="s">
        <v>6415</v>
      </c>
      <c r="F3230" s="161" t="s">
        <v>644</v>
      </c>
      <c r="G3230" s="6" t="s">
        <v>933</v>
      </c>
      <c r="H3230" s="161" t="s">
        <v>1561</v>
      </c>
      <c r="I3230" s="15"/>
      <c r="J3230"/>
      <c r="K3230"/>
    </row>
    <row r="3231" spans="1:11" ht="15" customHeight="1" x14ac:dyDescent="0.35">
      <c r="A3231" s="160">
        <v>1104390</v>
      </c>
      <c r="B3231" s="161" t="s">
        <v>5255</v>
      </c>
      <c r="C3231" s="160">
        <v>170549</v>
      </c>
      <c r="D3231" s="161" t="s">
        <v>952</v>
      </c>
      <c r="E3231" s="162" t="s">
        <v>6415</v>
      </c>
      <c r="F3231" s="161" t="s">
        <v>644</v>
      </c>
      <c r="G3231" s="6" t="s">
        <v>933</v>
      </c>
      <c r="H3231" s="161" t="s">
        <v>1561</v>
      </c>
      <c r="I3231" s="15"/>
      <c r="J3231"/>
      <c r="K3231"/>
    </row>
    <row r="3232" spans="1:11" ht="15" customHeight="1" x14ac:dyDescent="0.35">
      <c r="A3232" s="160">
        <v>1104338</v>
      </c>
      <c r="B3232" s="161" t="s">
        <v>5254</v>
      </c>
      <c r="C3232" s="160">
        <v>170549</v>
      </c>
      <c r="D3232" s="161" t="s">
        <v>952</v>
      </c>
      <c r="E3232" s="162" t="s">
        <v>6415</v>
      </c>
      <c r="F3232" s="161" t="s">
        <v>644</v>
      </c>
      <c r="G3232" s="6" t="s">
        <v>933</v>
      </c>
      <c r="H3232" s="161" t="s">
        <v>1561</v>
      </c>
      <c r="I3232" s="15"/>
      <c r="J3232"/>
      <c r="K3232"/>
    </row>
    <row r="3233" spans="1:11" ht="15" customHeight="1" x14ac:dyDescent="0.35">
      <c r="A3233" s="160">
        <v>1104096</v>
      </c>
      <c r="B3233" s="161" t="s">
        <v>5250</v>
      </c>
      <c r="C3233" s="160">
        <v>170549</v>
      </c>
      <c r="D3233" s="161" t="s">
        <v>952</v>
      </c>
      <c r="E3233" s="162" t="s">
        <v>6415</v>
      </c>
      <c r="F3233" s="161" t="s">
        <v>644</v>
      </c>
      <c r="G3233" s="6" t="s">
        <v>933</v>
      </c>
      <c r="H3233" s="161" t="s">
        <v>1561</v>
      </c>
      <c r="I3233" s="15"/>
      <c r="J3233"/>
      <c r="K3233"/>
    </row>
    <row r="3234" spans="1:11" ht="15" customHeight="1" x14ac:dyDescent="0.35">
      <c r="A3234" s="160">
        <v>1104758</v>
      </c>
      <c r="B3234" s="161" t="s">
        <v>5256</v>
      </c>
      <c r="C3234" s="160">
        <v>170549</v>
      </c>
      <c r="D3234" s="161" t="s">
        <v>952</v>
      </c>
      <c r="E3234" s="162" t="s">
        <v>6415</v>
      </c>
      <c r="F3234" s="161" t="s">
        <v>644</v>
      </c>
      <c r="G3234" s="6" t="s">
        <v>933</v>
      </c>
      <c r="H3234" s="161" t="s">
        <v>1561</v>
      </c>
      <c r="I3234" s="15"/>
      <c r="J3234"/>
      <c r="K3234"/>
    </row>
    <row r="3235" spans="1:11" ht="15" customHeight="1" x14ac:dyDescent="0.35">
      <c r="A3235" s="160">
        <v>1104069</v>
      </c>
      <c r="B3235" s="161" t="s">
        <v>5249</v>
      </c>
      <c r="C3235" s="160">
        <v>170549</v>
      </c>
      <c r="D3235" s="161" t="s">
        <v>952</v>
      </c>
      <c r="E3235" s="162" t="s">
        <v>6415</v>
      </c>
      <c r="F3235" s="161" t="s">
        <v>644</v>
      </c>
      <c r="G3235" s="6" t="s">
        <v>933</v>
      </c>
      <c r="H3235" s="161" t="s">
        <v>1561</v>
      </c>
      <c r="I3235" s="15"/>
      <c r="J3235"/>
      <c r="K3235"/>
    </row>
    <row r="3236" spans="1:11" ht="15" customHeight="1" x14ac:dyDescent="0.35">
      <c r="A3236" s="160">
        <v>1104001</v>
      </c>
      <c r="B3236" s="161" t="s">
        <v>5247</v>
      </c>
      <c r="C3236" s="160">
        <v>170549</v>
      </c>
      <c r="D3236" s="161" t="s">
        <v>952</v>
      </c>
      <c r="E3236" s="162" t="s">
        <v>6415</v>
      </c>
      <c r="F3236" s="161" t="s">
        <v>644</v>
      </c>
      <c r="G3236" s="6" t="s">
        <v>933</v>
      </c>
      <c r="H3236" s="161" t="s">
        <v>1561</v>
      </c>
      <c r="I3236" s="15"/>
      <c r="J3236"/>
      <c r="K3236"/>
    </row>
    <row r="3237" spans="1:11" ht="15" customHeight="1" x14ac:dyDescent="0.35">
      <c r="A3237" s="160">
        <v>1104039</v>
      </c>
      <c r="B3237" s="161" t="s">
        <v>953</v>
      </c>
      <c r="C3237" s="160">
        <v>170549</v>
      </c>
      <c r="D3237" s="161" t="s">
        <v>952</v>
      </c>
      <c r="E3237" s="162" t="s">
        <v>6415</v>
      </c>
      <c r="F3237" s="161" t="s">
        <v>644</v>
      </c>
      <c r="G3237" s="6" t="s">
        <v>933</v>
      </c>
      <c r="H3237" s="161" t="s">
        <v>1561</v>
      </c>
      <c r="I3237" s="15"/>
      <c r="J3237"/>
      <c r="K3237"/>
    </row>
    <row r="3238" spans="1:11" ht="15" customHeight="1" x14ac:dyDescent="0.35">
      <c r="A3238" s="160">
        <v>1104127</v>
      </c>
      <c r="B3238" s="161" t="s">
        <v>5251</v>
      </c>
      <c r="C3238" s="160">
        <v>170549</v>
      </c>
      <c r="D3238" s="161" t="s">
        <v>952</v>
      </c>
      <c r="E3238" s="162" t="s">
        <v>6415</v>
      </c>
      <c r="F3238" s="161" t="s">
        <v>644</v>
      </c>
      <c r="G3238" s="6" t="s">
        <v>933</v>
      </c>
      <c r="H3238" s="161" t="s">
        <v>1561</v>
      </c>
      <c r="I3238" s="15"/>
      <c r="J3238"/>
      <c r="K3238"/>
    </row>
    <row r="3239" spans="1:11" ht="15" customHeight="1" x14ac:dyDescent="0.35">
      <c r="A3239" s="160">
        <v>1416762</v>
      </c>
      <c r="B3239" s="161" t="s">
        <v>749</v>
      </c>
      <c r="C3239" s="160">
        <v>170550</v>
      </c>
      <c r="D3239" s="161" t="s">
        <v>748</v>
      </c>
      <c r="E3239" s="162" t="s">
        <v>6415</v>
      </c>
      <c r="F3239" s="161" t="s">
        <v>644</v>
      </c>
      <c r="G3239" s="6" t="s">
        <v>708</v>
      </c>
      <c r="H3239" s="161" t="s">
        <v>1561</v>
      </c>
      <c r="I3239" s="15"/>
      <c r="J3239"/>
      <c r="K3239"/>
    </row>
    <row r="3240" spans="1:11" ht="15" customHeight="1" x14ac:dyDescent="0.35">
      <c r="A3240" s="160">
        <v>1416697</v>
      </c>
      <c r="B3240" s="161" t="s">
        <v>5261</v>
      </c>
      <c r="C3240" s="160">
        <v>170550</v>
      </c>
      <c r="D3240" s="161" t="s">
        <v>748</v>
      </c>
      <c r="E3240" s="162" t="s">
        <v>6415</v>
      </c>
      <c r="F3240" s="161" t="s">
        <v>644</v>
      </c>
      <c r="G3240" s="6" t="s">
        <v>708</v>
      </c>
      <c r="H3240" s="161" t="s">
        <v>1561</v>
      </c>
      <c r="I3240" s="15"/>
      <c r="J3240"/>
      <c r="K3240"/>
    </row>
    <row r="3241" spans="1:11" ht="15" customHeight="1" x14ac:dyDescent="0.35">
      <c r="A3241" s="160">
        <v>1416746</v>
      </c>
      <c r="B3241" s="161" t="s">
        <v>5262</v>
      </c>
      <c r="C3241" s="160">
        <v>170550</v>
      </c>
      <c r="D3241" s="161" t="s">
        <v>748</v>
      </c>
      <c r="E3241" s="162" t="s">
        <v>6415</v>
      </c>
      <c r="F3241" s="161" t="s">
        <v>644</v>
      </c>
      <c r="G3241" s="6" t="s">
        <v>708</v>
      </c>
      <c r="H3241" s="161" t="s">
        <v>1561</v>
      </c>
      <c r="I3241" s="15"/>
      <c r="J3241"/>
      <c r="K3241"/>
    </row>
    <row r="3242" spans="1:11" ht="15" customHeight="1" x14ac:dyDescent="0.35">
      <c r="A3242" s="160">
        <v>1416495</v>
      </c>
      <c r="B3242" s="161" t="s">
        <v>5259</v>
      </c>
      <c r="C3242" s="160">
        <v>170550</v>
      </c>
      <c r="D3242" s="161" t="s">
        <v>748</v>
      </c>
      <c r="E3242" s="162" t="s">
        <v>6415</v>
      </c>
      <c r="F3242" s="161" t="s">
        <v>644</v>
      </c>
      <c r="G3242" s="6" t="s">
        <v>708</v>
      </c>
      <c r="H3242" s="161" t="s">
        <v>1561</v>
      </c>
      <c r="I3242" s="15"/>
      <c r="J3242"/>
      <c r="K3242"/>
    </row>
    <row r="3243" spans="1:11" ht="15" customHeight="1" x14ac:dyDescent="0.35">
      <c r="A3243" s="160">
        <v>1416555</v>
      </c>
      <c r="B3243" s="161" t="s">
        <v>5260</v>
      </c>
      <c r="C3243" s="160">
        <v>170550</v>
      </c>
      <c r="D3243" s="161" t="s">
        <v>748</v>
      </c>
      <c r="E3243" s="162" t="s">
        <v>6415</v>
      </c>
      <c r="F3243" s="161" t="s">
        <v>644</v>
      </c>
      <c r="G3243" s="6" t="s">
        <v>708</v>
      </c>
      <c r="H3243" s="161" t="s">
        <v>1561</v>
      </c>
      <c r="I3243" s="15"/>
      <c r="J3243"/>
      <c r="K3243"/>
    </row>
    <row r="3244" spans="1:11" ht="15" customHeight="1" x14ac:dyDescent="0.35">
      <c r="A3244" s="160">
        <v>1416871</v>
      </c>
      <c r="B3244" s="161" t="s">
        <v>5263</v>
      </c>
      <c r="C3244" s="160">
        <v>170550</v>
      </c>
      <c r="D3244" s="161" t="s">
        <v>748</v>
      </c>
      <c r="E3244" s="162" t="s">
        <v>6415</v>
      </c>
      <c r="F3244" s="161" t="s">
        <v>644</v>
      </c>
      <c r="G3244" s="6" t="s">
        <v>708</v>
      </c>
      <c r="H3244" s="161" t="s">
        <v>1561</v>
      </c>
      <c r="I3244" s="15"/>
      <c r="J3244"/>
      <c r="K3244"/>
    </row>
    <row r="3245" spans="1:11" ht="15" customHeight="1" x14ac:dyDescent="0.35">
      <c r="A3245" s="160">
        <v>1416478</v>
      </c>
      <c r="B3245" s="161" t="s">
        <v>5258</v>
      </c>
      <c r="C3245" s="160">
        <v>170550</v>
      </c>
      <c r="D3245" s="161" t="s">
        <v>748</v>
      </c>
      <c r="E3245" s="162" t="s">
        <v>6415</v>
      </c>
      <c r="F3245" s="161" t="s">
        <v>644</v>
      </c>
      <c r="G3245" s="6" t="s">
        <v>708</v>
      </c>
      <c r="H3245" s="161" t="s">
        <v>1561</v>
      </c>
      <c r="I3245" s="15"/>
      <c r="J3245"/>
      <c r="K3245"/>
    </row>
    <row r="3246" spans="1:11" ht="15" customHeight="1" x14ac:dyDescent="0.35">
      <c r="A3246" s="160">
        <v>1416224</v>
      </c>
      <c r="B3246" s="161" t="s">
        <v>5257</v>
      </c>
      <c r="C3246" s="160">
        <v>170550</v>
      </c>
      <c r="D3246" s="161" t="s">
        <v>748</v>
      </c>
      <c r="E3246" s="162" t="s">
        <v>6415</v>
      </c>
      <c r="F3246" s="161" t="s">
        <v>644</v>
      </c>
      <c r="G3246" s="6" t="s">
        <v>708</v>
      </c>
      <c r="H3246" s="161" t="s">
        <v>1561</v>
      </c>
      <c r="I3246" s="15"/>
      <c r="J3246"/>
      <c r="K3246"/>
    </row>
    <row r="3247" spans="1:11" ht="15" customHeight="1" x14ac:dyDescent="0.35">
      <c r="A3247" s="160">
        <v>1416829</v>
      </c>
      <c r="B3247" s="161" t="s">
        <v>750</v>
      </c>
      <c r="C3247" s="160">
        <v>170562</v>
      </c>
      <c r="D3247" s="161" t="s">
        <v>2624</v>
      </c>
      <c r="E3247" s="162" t="s">
        <v>6415</v>
      </c>
      <c r="F3247" s="161" t="s">
        <v>644</v>
      </c>
      <c r="G3247" s="6" t="s">
        <v>708</v>
      </c>
      <c r="H3247" s="161" t="s">
        <v>1561</v>
      </c>
      <c r="I3247" s="15"/>
      <c r="J3247"/>
      <c r="K3247"/>
    </row>
    <row r="3248" spans="1:11" ht="15" customHeight="1" x14ac:dyDescent="0.35">
      <c r="A3248" s="160">
        <v>1416862</v>
      </c>
      <c r="B3248" s="161" t="s">
        <v>5274</v>
      </c>
      <c r="C3248" s="160">
        <v>170562</v>
      </c>
      <c r="D3248" s="161" t="s">
        <v>2624</v>
      </c>
      <c r="E3248" s="162" t="s">
        <v>6415</v>
      </c>
      <c r="F3248" s="161" t="s">
        <v>644</v>
      </c>
      <c r="G3248" s="6" t="s">
        <v>708</v>
      </c>
      <c r="H3248" s="161" t="s">
        <v>1561</v>
      </c>
      <c r="I3248" s="15"/>
      <c r="J3248"/>
      <c r="K3248"/>
    </row>
    <row r="3249" spans="1:11" ht="15" customHeight="1" x14ac:dyDescent="0.35">
      <c r="A3249" s="160">
        <v>1416520</v>
      </c>
      <c r="B3249" s="161" t="s">
        <v>5271</v>
      </c>
      <c r="C3249" s="160">
        <v>170562</v>
      </c>
      <c r="D3249" s="161" t="s">
        <v>2624</v>
      </c>
      <c r="E3249" s="162" t="s">
        <v>6415</v>
      </c>
      <c r="F3249" s="161" t="s">
        <v>644</v>
      </c>
      <c r="G3249" s="6" t="s">
        <v>708</v>
      </c>
      <c r="H3249" s="161" t="s">
        <v>1561</v>
      </c>
      <c r="I3249" s="15"/>
      <c r="J3249"/>
      <c r="K3249"/>
    </row>
    <row r="3250" spans="1:11" ht="15" customHeight="1" x14ac:dyDescent="0.35">
      <c r="A3250" s="160">
        <v>1416775</v>
      </c>
      <c r="B3250" s="161" t="s">
        <v>5273</v>
      </c>
      <c r="C3250" s="160">
        <v>170562</v>
      </c>
      <c r="D3250" s="161" t="s">
        <v>2624</v>
      </c>
      <c r="E3250" s="162" t="s">
        <v>6415</v>
      </c>
      <c r="F3250" s="161" t="s">
        <v>644</v>
      </c>
      <c r="G3250" s="6" t="s">
        <v>708</v>
      </c>
      <c r="H3250" s="161" t="s">
        <v>1561</v>
      </c>
      <c r="I3250" s="15"/>
      <c r="J3250"/>
      <c r="K3250"/>
    </row>
    <row r="3251" spans="1:11" ht="15" customHeight="1" x14ac:dyDescent="0.35">
      <c r="A3251" s="160">
        <v>1416181</v>
      </c>
      <c r="B3251" s="161" t="s">
        <v>5267</v>
      </c>
      <c r="C3251" s="160">
        <v>170562</v>
      </c>
      <c r="D3251" s="161" t="s">
        <v>2624</v>
      </c>
      <c r="E3251" s="162" t="s">
        <v>6415</v>
      </c>
      <c r="F3251" s="161" t="s">
        <v>644</v>
      </c>
      <c r="G3251" s="6" t="s">
        <v>708</v>
      </c>
      <c r="H3251" s="161" t="s">
        <v>1561</v>
      </c>
      <c r="I3251" s="15"/>
      <c r="J3251"/>
      <c r="K3251"/>
    </row>
    <row r="3252" spans="1:11" ht="15" customHeight="1" x14ac:dyDescent="0.35">
      <c r="A3252" s="160">
        <v>1416195</v>
      </c>
      <c r="B3252" s="161" t="s">
        <v>5268</v>
      </c>
      <c r="C3252" s="160">
        <v>170562</v>
      </c>
      <c r="D3252" s="161" t="s">
        <v>2624</v>
      </c>
      <c r="E3252" s="162" t="s">
        <v>6415</v>
      </c>
      <c r="F3252" s="161" t="s">
        <v>644</v>
      </c>
      <c r="G3252" s="6" t="s">
        <v>708</v>
      </c>
      <c r="H3252" s="161" t="s">
        <v>1561</v>
      </c>
      <c r="I3252" s="15"/>
      <c r="J3252"/>
      <c r="K3252"/>
    </row>
    <row r="3253" spans="1:11" ht="15" customHeight="1" x14ac:dyDescent="0.35">
      <c r="A3253" s="160">
        <v>1416411</v>
      </c>
      <c r="B3253" s="161" t="s">
        <v>5270</v>
      </c>
      <c r="C3253" s="160">
        <v>170562</v>
      </c>
      <c r="D3253" s="161" t="s">
        <v>2624</v>
      </c>
      <c r="E3253" s="162" t="s">
        <v>6415</v>
      </c>
      <c r="F3253" s="161" t="s">
        <v>644</v>
      </c>
      <c r="G3253" s="6" t="s">
        <v>708</v>
      </c>
      <c r="H3253" s="161" t="s">
        <v>1561</v>
      </c>
      <c r="I3253" s="15"/>
      <c r="J3253"/>
      <c r="K3253"/>
    </row>
    <row r="3254" spans="1:11" ht="15" customHeight="1" x14ac:dyDescent="0.35">
      <c r="A3254" s="160">
        <v>1416524</v>
      </c>
      <c r="B3254" s="161" t="s">
        <v>5272</v>
      </c>
      <c r="C3254" s="160">
        <v>170562</v>
      </c>
      <c r="D3254" s="161" t="s">
        <v>2624</v>
      </c>
      <c r="E3254" s="162" t="s">
        <v>6415</v>
      </c>
      <c r="F3254" s="161" t="s">
        <v>644</v>
      </c>
      <c r="G3254" s="6" t="s">
        <v>708</v>
      </c>
      <c r="H3254" s="161" t="s">
        <v>1561</v>
      </c>
      <c r="I3254" s="15"/>
      <c r="J3254"/>
      <c r="K3254"/>
    </row>
    <row r="3255" spans="1:11" ht="15" customHeight="1" x14ac:dyDescent="0.35">
      <c r="A3255" s="160">
        <v>1416131</v>
      </c>
      <c r="B3255" s="161" t="s">
        <v>5266</v>
      </c>
      <c r="C3255" s="160">
        <v>170562</v>
      </c>
      <c r="D3255" s="161" t="s">
        <v>2624</v>
      </c>
      <c r="E3255" s="162" t="s">
        <v>6415</v>
      </c>
      <c r="F3255" s="161" t="s">
        <v>644</v>
      </c>
      <c r="G3255" s="6" t="s">
        <v>708</v>
      </c>
      <c r="H3255" s="161" t="s">
        <v>1561</v>
      </c>
      <c r="I3255" s="15"/>
      <c r="J3255"/>
      <c r="K3255"/>
    </row>
    <row r="3256" spans="1:11" ht="15" customHeight="1" x14ac:dyDescent="0.35">
      <c r="A3256" s="160">
        <v>1416355</v>
      </c>
      <c r="B3256" s="161" t="s">
        <v>5269</v>
      </c>
      <c r="C3256" s="160">
        <v>170562</v>
      </c>
      <c r="D3256" s="161" t="s">
        <v>2624</v>
      </c>
      <c r="E3256" s="162" t="s">
        <v>6415</v>
      </c>
      <c r="F3256" s="161" t="s">
        <v>644</v>
      </c>
      <c r="G3256" s="6" t="s">
        <v>708</v>
      </c>
      <c r="H3256" s="161" t="s">
        <v>1561</v>
      </c>
      <c r="I3256" s="15"/>
      <c r="J3256"/>
      <c r="K3256"/>
    </row>
    <row r="3257" spans="1:11" ht="15" customHeight="1" x14ac:dyDescent="0.35">
      <c r="A3257" s="160">
        <v>1416067</v>
      </c>
      <c r="B3257" s="161" t="s">
        <v>5265</v>
      </c>
      <c r="C3257" s="160">
        <v>170562</v>
      </c>
      <c r="D3257" s="161" t="s">
        <v>2624</v>
      </c>
      <c r="E3257" s="162" t="s">
        <v>6415</v>
      </c>
      <c r="F3257" s="161" t="s">
        <v>644</v>
      </c>
      <c r="G3257" s="6" t="s">
        <v>708</v>
      </c>
      <c r="H3257" s="161" t="s">
        <v>1561</v>
      </c>
      <c r="I3257" s="15"/>
      <c r="J3257"/>
      <c r="K3257"/>
    </row>
    <row r="3258" spans="1:11" ht="15" customHeight="1" x14ac:dyDescent="0.35">
      <c r="A3258" s="160">
        <v>1416004</v>
      </c>
      <c r="B3258" s="161" t="s">
        <v>5264</v>
      </c>
      <c r="C3258" s="160">
        <v>170562</v>
      </c>
      <c r="D3258" s="161" t="s">
        <v>2624</v>
      </c>
      <c r="E3258" s="162" t="s">
        <v>6415</v>
      </c>
      <c r="F3258" s="161" t="s">
        <v>644</v>
      </c>
      <c r="G3258" s="6" t="s">
        <v>708</v>
      </c>
      <c r="H3258" s="161" t="s">
        <v>1561</v>
      </c>
      <c r="I3258" s="15"/>
      <c r="J3258"/>
      <c r="K3258"/>
    </row>
    <row r="3259" spans="1:11" ht="15" customHeight="1" x14ac:dyDescent="0.35">
      <c r="A3259" s="160">
        <v>1416367</v>
      </c>
      <c r="B3259" s="161" t="s">
        <v>751</v>
      </c>
      <c r="C3259" s="160">
        <v>170562</v>
      </c>
      <c r="D3259" s="161" t="s">
        <v>2624</v>
      </c>
      <c r="E3259" s="162" t="s">
        <v>6415</v>
      </c>
      <c r="F3259" s="161" t="s">
        <v>644</v>
      </c>
      <c r="G3259" s="6" t="s">
        <v>708</v>
      </c>
      <c r="H3259" s="161" t="s">
        <v>1561</v>
      </c>
      <c r="I3259" s="15"/>
      <c r="J3259"/>
      <c r="K3259"/>
    </row>
    <row r="3260" spans="1:11" ht="15" customHeight="1" x14ac:dyDescent="0.35">
      <c r="A3260" s="160">
        <v>1103999</v>
      </c>
      <c r="B3260" s="161" t="s">
        <v>5277</v>
      </c>
      <c r="C3260" s="160">
        <v>170574</v>
      </c>
      <c r="D3260" s="161" t="s">
        <v>752</v>
      </c>
      <c r="E3260" s="162" t="s">
        <v>6415</v>
      </c>
      <c r="F3260" s="161" t="s">
        <v>644</v>
      </c>
      <c r="G3260" s="6" t="s">
        <v>708</v>
      </c>
      <c r="H3260" s="161" t="s">
        <v>1561</v>
      </c>
      <c r="I3260" s="15"/>
      <c r="J3260"/>
      <c r="K3260"/>
    </row>
    <row r="3261" spans="1:11" ht="15" customHeight="1" x14ac:dyDescent="0.35">
      <c r="A3261" s="160">
        <v>1103735</v>
      </c>
      <c r="B3261" s="161" t="s">
        <v>5276</v>
      </c>
      <c r="C3261" s="160">
        <v>170574</v>
      </c>
      <c r="D3261" s="161" t="s">
        <v>752</v>
      </c>
      <c r="E3261" s="162" t="s">
        <v>6415</v>
      </c>
      <c r="F3261" s="161" t="s">
        <v>644</v>
      </c>
      <c r="G3261" s="6" t="s">
        <v>708</v>
      </c>
      <c r="H3261" s="161" t="s">
        <v>1561</v>
      </c>
      <c r="I3261" s="15"/>
      <c r="J3261"/>
      <c r="K3261"/>
    </row>
    <row r="3262" spans="1:11" ht="15" customHeight="1" x14ac:dyDescent="0.35">
      <c r="A3262" s="160">
        <v>1103442</v>
      </c>
      <c r="B3262" s="161" t="s">
        <v>5275</v>
      </c>
      <c r="C3262" s="160">
        <v>170574</v>
      </c>
      <c r="D3262" s="161" t="s">
        <v>752</v>
      </c>
      <c r="E3262" s="162" t="s">
        <v>6415</v>
      </c>
      <c r="F3262" s="161" t="s">
        <v>644</v>
      </c>
      <c r="G3262" s="6" t="s">
        <v>708</v>
      </c>
      <c r="H3262" s="161" t="s">
        <v>1561</v>
      </c>
      <c r="I3262" s="15"/>
      <c r="J3262"/>
      <c r="K3262"/>
    </row>
    <row r="3263" spans="1:11" ht="15" customHeight="1" x14ac:dyDescent="0.35">
      <c r="A3263" s="160">
        <v>1103801</v>
      </c>
      <c r="B3263" s="161" t="s">
        <v>753</v>
      </c>
      <c r="C3263" s="160">
        <v>170574</v>
      </c>
      <c r="D3263" s="161" t="s">
        <v>752</v>
      </c>
      <c r="E3263" s="162" t="s">
        <v>6415</v>
      </c>
      <c r="F3263" s="161" t="s">
        <v>644</v>
      </c>
      <c r="G3263" s="6" t="s">
        <v>708</v>
      </c>
      <c r="H3263" s="161" t="s">
        <v>1561</v>
      </c>
      <c r="I3263" s="15"/>
      <c r="J3263"/>
      <c r="K3263"/>
    </row>
    <row r="3264" spans="1:11" ht="15" customHeight="1" x14ac:dyDescent="0.35">
      <c r="A3264" s="160">
        <v>1410001</v>
      </c>
      <c r="B3264" s="161" t="s">
        <v>5278</v>
      </c>
      <c r="C3264" s="160">
        <v>170586</v>
      </c>
      <c r="D3264" s="161" t="s">
        <v>2596</v>
      </c>
      <c r="E3264" s="162" t="s">
        <v>6415</v>
      </c>
      <c r="F3264" s="161" t="s">
        <v>644</v>
      </c>
      <c r="G3264" s="6" t="s">
        <v>708</v>
      </c>
      <c r="H3264" s="161" t="s">
        <v>1561</v>
      </c>
      <c r="I3264" s="15"/>
      <c r="J3264"/>
      <c r="K3264"/>
    </row>
    <row r="3265" spans="1:11" ht="15" customHeight="1" x14ac:dyDescent="0.35">
      <c r="A3265" s="160">
        <v>1410528</v>
      </c>
      <c r="B3265" s="161" t="s">
        <v>5280</v>
      </c>
      <c r="C3265" s="160">
        <v>170586</v>
      </c>
      <c r="D3265" s="161" t="s">
        <v>2596</v>
      </c>
      <c r="E3265" s="162" t="s">
        <v>6415</v>
      </c>
      <c r="F3265" s="161" t="s">
        <v>644</v>
      </c>
      <c r="G3265" s="6" t="s">
        <v>708</v>
      </c>
      <c r="H3265" s="161" t="s">
        <v>1561</v>
      </c>
      <c r="I3265" s="15"/>
      <c r="J3265"/>
      <c r="K3265"/>
    </row>
    <row r="3266" spans="1:11" ht="15" customHeight="1" x14ac:dyDescent="0.35">
      <c r="A3266" s="160">
        <v>1410219</v>
      </c>
      <c r="B3266" s="161" t="s">
        <v>5279</v>
      </c>
      <c r="C3266" s="160">
        <v>170586</v>
      </c>
      <c r="D3266" s="161" t="s">
        <v>2596</v>
      </c>
      <c r="E3266" s="162" t="s">
        <v>6415</v>
      </c>
      <c r="F3266" s="161" t="s">
        <v>644</v>
      </c>
      <c r="G3266" s="6" t="s">
        <v>708</v>
      </c>
      <c r="H3266" s="161" t="s">
        <v>1561</v>
      </c>
      <c r="I3266" s="15"/>
      <c r="J3266"/>
      <c r="K3266"/>
    </row>
    <row r="3267" spans="1:11" ht="15" customHeight="1" x14ac:dyDescent="0.35">
      <c r="A3267" s="160">
        <v>1410171</v>
      </c>
      <c r="B3267" s="161" t="s">
        <v>754</v>
      </c>
      <c r="C3267" s="160">
        <v>170586</v>
      </c>
      <c r="D3267" s="161" t="s">
        <v>2596</v>
      </c>
      <c r="E3267" s="162" t="s">
        <v>6415</v>
      </c>
      <c r="F3267" s="161" t="s">
        <v>644</v>
      </c>
      <c r="G3267" s="6" t="s">
        <v>708</v>
      </c>
      <c r="H3267" s="161" t="s">
        <v>1561</v>
      </c>
      <c r="I3267" s="15"/>
      <c r="J3267"/>
      <c r="K3267"/>
    </row>
    <row r="3268" spans="1:11" ht="15" customHeight="1" x14ac:dyDescent="0.35">
      <c r="A3268" s="160">
        <v>1410447</v>
      </c>
      <c r="B3268" s="161" t="s">
        <v>755</v>
      </c>
      <c r="C3268" s="160">
        <v>170586</v>
      </c>
      <c r="D3268" s="161" t="s">
        <v>2596</v>
      </c>
      <c r="E3268" s="162" t="s">
        <v>6415</v>
      </c>
      <c r="F3268" s="161" t="s">
        <v>644</v>
      </c>
      <c r="G3268" s="6" t="s">
        <v>708</v>
      </c>
      <c r="H3268" s="161" t="s">
        <v>1561</v>
      </c>
      <c r="I3268" s="15"/>
      <c r="J3268"/>
      <c r="K3268"/>
    </row>
    <row r="3269" spans="1:11" ht="15" customHeight="1" x14ac:dyDescent="0.35">
      <c r="A3269" s="160">
        <v>1101112</v>
      </c>
      <c r="B3269" s="161" t="s">
        <v>5281</v>
      </c>
      <c r="C3269" s="160">
        <v>170598</v>
      </c>
      <c r="D3269" s="161" t="s">
        <v>2301</v>
      </c>
      <c r="E3269" s="162" t="s">
        <v>6415</v>
      </c>
      <c r="F3269" s="161" t="s">
        <v>644</v>
      </c>
      <c r="G3269" s="6" t="s">
        <v>933</v>
      </c>
      <c r="H3269" s="161" t="s">
        <v>1561</v>
      </c>
      <c r="I3269" s="15"/>
      <c r="J3269"/>
      <c r="K3269"/>
    </row>
    <row r="3270" spans="1:11" ht="15" customHeight="1" x14ac:dyDescent="0.35">
      <c r="A3270" s="160">
        <v>1101902</v>
      </c>
      <c r="B3270" s="161" t="s">
        <v>5284</v>
      </c>
      <c r="C3270" s="160">
        <v>170598</v>
      </c>
      <c r="D3270" s="161" t="s">
        <v>2301</v>
      </c>
      <c r="E3270" s="162" t="s">
        <v>6415</v>
      </c>
      <c r="F3270" s="161" t="s">
        <v>644</v>
      </c>
      <c r="G3270" s="6" t="s">
        <v>933</v>
      </c>
      <c r="H3270" s="161" t="s">
        <v>1561</v>
      </c>
      <c r="I3270" s="15"/>
      <c r="J3270"/>
      <c r="K3270"/>
    </row>
    <row r="3271" spans="1:11" ht="15" customHeight="1" x14ac:dyDescent="0.35">
      <c r="A3271" s="160">
        <v>1101900</v>
      </c>
      <c r="B3271" s="161" t="s">
        <v>5283</v>
      </c>
      <c r="C3271" s="160">
        <v>170598</v>
      </c>
      <c r="D3271" s="161" t="s">
        <v>2301</v>
      </c>
      <c r="E3271" s="162" t="s">
        <v>6415</v>
      </c>
      <c r="F3271" s="161" t="s">
        <v>644</v>
      </c>
      <c r="G3271" s="6" t="s">
        <v>933</v>
      </c>
      <c r="H3271" s="161" t="s">
        <v>1561</v>
      </c>
      <c r="I3271" s="15"/>
      <c r="J3271"/>
      <c r="K3271"/>
    </row>
    <row r="3272" spans="1:11" ht="15" customHeight="1" x14ac:dyDescent="0.35">
      <c r="A3272" s="160">
        <v>1101519</v>
      </c>
      <c r="B3272" s="161" t="s">
        <v>5282</v>
      </c>
      <c r="C3272" s="160">
        <v>170598</v>
      </c>
      <c r="D3272" s="161" t="s">
        <v>2301</v>
      </c>
      <c r="E3272" s="162" t="s">
        <v>6415</v>
      </c>
      <c r="F3272" s="161" t="s">
        <v>644</v>
      </c>
      <c r="G3272" s="6" t="s">
        <v>933</v>
      </c>
      <c r="H3272" s="161" t="s">
        <v>1561</v>
      </c>
      <c r="I3272" s="15"/>
      <c r="J3272"/>
      <c r="K3272"/>
    </row>
    <row r="3273" spans="1:11" ht="15" customHeight="1" x14ac:dyDescent="0.35">
      <c r="A3273" s="160">
        <v>1101653</v>
      </c>
      <c r="B3273" s="161" t="s">
        <v>954</v>
      </c>
      <c r="C3273" s="160">
        <v>170598</v>
      </c>
      <c r="D3273" s="161" t="s">
        <v>2301</v>
      </c>
      <c r="E3273" s="162" t="s">
        <v>6415</v>
      </c>
      <c r="F3273" s="161" t="s">
        <v>644</v>
      </c>
      <c r="G3273" s="6" t="s">
        <v>933</v>
      </c>
      <c r="H3273" s="161" t="s">
        <v>1561</v>
      </c>
      <c r="I3273" s="15"/>
      <c r="J3273"/>
      <c r="K3273"/>
    </row>
    <row r="3274" spans="1:11" ht="15" customHeight="1" x14ac:dyDescent="0.35">
      <c r="A3274" s="160">
        <v>1101092</v>
      </c>
      <c r="B3274" s="161" t="s">
        <v>955</v>
      </c>
      <c r="C3274" s="160">
        <v>170598</v>
      </c>
      <c r="D3274" s="161" t="s">
        <v>2301</v>
      </c>
      <c r="E3274" s="162" t="s">
        <v>6415</v>
      </c>
      <c r="F3274" s="161" t="s">
        <v>644</v>
      </c>
      <c r="G3274" s="6" t="s">
        <v>933</v>
      </c>
      <c r="H3274" s="161" t="s">
        <v>1561</v>
      </c>
      <c r="I3274" s="15"/>
      <c r="J3274"/>
      <c r="K3274"/>
    </row>
    <row r="3275" spans="1:11" ht="15" customHeight="1" x14ac:dyDescent="0.35">
      <c r="A3275" s="160">
        <v>1101992</v>
      </c>
      <c r="B3275" s="161" t="s">
        <v>957</v>
      </c>
      <c r="C3275" s="160">
        <v>170604</v>
      </c>
      <c r="D3275" s="161" t="s">
        <v>956</v>
      </c>
      <c r="E3275" s="162" t="s">
        <v>6415</v>
      </c>
      <c r="F3275" s="161" t="s">
        <v>644</v>
      </c>
      <c r="G3275" s="6" t="s">
        <v>933</v>
      </c>
      <c r="H3275" s="161" t="s">
        <v>1561</v>
      </c>
      <c r="I3275" s="15"/>
      <c r="J3275"/>
      <c r="K3275"/>
    </row>
    <row r="3276" spans="1:11" ht="15" customHeight="1" x14ac:dyDescent="0.35">
      <c r="A3276" s="160">
        <v>1101415</v>
      </c>
      <c r="B3276" s="161" t="s">
        <v>5287</v>
      </c>
      <c r="C3276" s="160">
        <v>170604</v>
      </c>
      <c r="D3276" s="161" t="s">
        <v>956</v>
      </c>
      <c r="E3276" s="162" t="s">
        <v>6415</v>
      </c>
      <c r="F3276" s="161" t="s">
        <v>644</v>
      </c>
      <c r="G3276" s="6" t="s">
        <v>933</v>
      </c>
      <c r="H3276" s="161" t="s">
        <v>1561</v>
      </c>
      <c r="I3276" s="15"/>
      <c r="J3276"/>
      <c r="K3276"/>
    </row>
    <row r="3277" spans="1:11" ht="15" customHeight="1" x14ac:dyDescent="0.35">
      <c r="A3277" s="160">
        <v>1101016</v>
      </c>
      <c r="B3277" s="161" t="s">
        <v>5286</v>
      </c>
      <c r="C3277" s="160">
        <v>170604</v>
      </c>
      <c r="D3277" s="161" t="s">
        <v>956</v>
      </c>
      <c r="E3277" s="162" t="s">
        <v>6415</v>
      </c>
      <c r="F3277" s="161" t="s">
        <v>644</v>
      </c>
      <c r="G3277" s="6" t="s">
        <v>933</v>
      </c>
      <c r="H3277" s="161" t="s">
        <v>1561</v>
      </c>
      <c r="I3277" s="15"/>
      <c r="J3277"/>
      <c r="K3277"/>
    </row>
    <row r="3278" spans="1:11" ht="15" customHeight="1" x14ac:dyDescent="0.35">
      <c r="A3278" s="160">
        <v>1101002</v>
      </c>
      <c r="B3278" s="161" t="s">
        <v>5285</v>
      </c>
      <c r="C3278" s="160">
        <v>170604</v>
      </c>
      <c r="D3278" s="161" t="s">
        <v>956</v>
      </c>
      <c r="E3278" s="162" t="s">
        <v>6415</v>
      </c>
      <c r="F3278" s="161" t="s">
        <v>644</v>
      </c>
      <c r="G3278" s="6" t="s">
        <v>933</v>
      </c>
      <c r="H3278" s="161" t="s">
        <v>1561</v>
      </c>
      <c r="I3278" s="15"/>
      <c r="J3278"/>
      <c r="K3278"/>
    </row>
    <row r="3279" spans="1:11" ht="15" customHeight="1" x14ac:dyDescent="0.35">
      <c r="A3279" s="160">
        <v>1113795</v>
      </c>
      <c r="B3279" s="161" t="s">
        <v>5299</v>
      </c>
      <c r="C3279" s="160">
        <v>170616</v>
      </c>
      <c r="D3279" s="161" t="s">
        <v>958</v>
      </c>
      <c r="E3279" s="162" t="s">
        <v>6415</v>
      </c>
      <c r="F3279" s="161" t="s">
        <v>644</v>
      </c>
      <c r="G3279" s="6" t="s">
        <v>933</v>
      </c>
      <c r="H3279" s="161" t="s">
        <v>1561</v>
      </c>
      <c r="I3279" s="15"/>
      <c r="J3279"/>
      <c r="K3279"/>
    </row>
    <row r="3280" spans="1:11" ht="15" customHeight="1" x14ac:dyDescent="0.35">
      <c r="A3280" s="160">
        <v>1113583</v>
      </c>
      <c r="B3280" s="161" t="s">
        <v>5296</v>
      </c>
      <c r="C3280" s="160">
        <v>170616</v>
      </c>
      <c r="D3280" s="161" t="s">
        <v>958</v>
      </c>
      <c r="E3280" s="162" t="s">
        <v>6415</v>
      </c>
      <c r="F3280" s="161" t="s">
        <v>644</v>
      </c>
      <c r="G3280" s="6" t="s">
        <v>933</v>
      </c>
      <c r="H3280" s="161" t="s">
        <v>1561</v>
      </c>
      <c r="I3280" s="15"/>
      <c r="J3280"/>
      <c r="K3280"/>
    </row>
    <row r="3281" spans="1:11" ht="15" customHeight="1" x14ac:dyDescent="0.35">
      <c r="A3281" s="160">
        <v>1113992</v>
      </c>
      <c r="B3281" s="161" t="s">
        <v>5303</v>
      </c>
      <c r="C3281" s="160">
        <v>170616</v>
      </c>
      <c r="D3281" s="161" t="s">
        <v>958</v>
      </c>
      <c r="E3281" s="162" t="s">
        <v>6415</v>
      </c>
      <c r="F3281" s="161" t="s">
        <v>644</v>
      </c>
      <c r="G3281" s="6" t="s">
        <v>933</v>
      </c>
      <c r="H3281" s="161" t="s">
        <v>1561</v>
      </c>
      <c r="I3281" s="15"/>
      <c r="J3281"/>
      <c r="K3281"/>
    </row>
    <row r="3282" spans="1:11" ht="15" customHeight="1" x14ac:dyDescent="0.35">
      <c r="A3282" s="160">
        <v>1113286</v>
      </c>
      <c r="B3282" s="161" t="s">
        <v>5293</v>
      </c>
      <c r="C3282" s="160">
        <v>170616</v>
      </c>
      <c r="D3282" s="161" t="s">
        <v>958</v>
      </c>
      <c r="E3282" s="162" t="s">
        <v>6415</v>
      </c>
      <c r="F3282" s="161" t="s">
        <v>644</v>
      </c>
      <c r="G3282" s="6" t="s">
        <v>933</v>
      </c>
      <c r="H3282" s="161" t="s">
        <v>1561</v>
      </c>
      <c r="I3282" s="15"/>
      <c r="J3282"/>
      <c r="K3282"/>
    </row>
    <row r="3283" spans="1:11" ht="15" customHeight="1" x14ac:dyDescent="0.35">
      <c r="A3283" s="160">
        <v>1113815</v>
      </c>
      <c r="B3283" s="161" t="s">
        <v>5301</v>
      </c>
      <c r="C3283" s="160">
        <v>170616</v>
      </c>
      <c r="D3283" s="161" t="s">
        <v>958</v>
      </c>
      <c r="E3283" s="162" t="s">
        <v>6415</v>
      </c>
      <c r="F3283" s="161" t="s">
        <v>644</v>
      </c>
      <c r="G3283" s="6" t="s">
        <v>933</v>
      </c>
      <c r="H3283" s="161" t="s">
        <v>1561</v>
      </c>
      <c r="I3283" s="15"/>
      <c r="J3283"/>
      <c r="K3283"/>
    </row>
    <row r="3284" spans="1:11" ht="15" customHeight="1" x14ac:dyDescent="0.35">
      <c r="A3284" s="160">
        <v>1113810</v>
      </c>
      <c r="B3284" s="161" t="s">
        <v>5300</v>
      </c>
      <c r="C3284" s="160">
        <v>170616</v>
      </c>
      <c r="D3284" s="161" t="s">
        <v>958</v>
      </c>
      <c r="E3284" s="162" t="s">
        <v>6415</v>
      </c>
      <c r="F3284" s="161" t="s">
        <v>644</v>
      </c>
      <c r="G3284" s="6" t="s">
        <v>933</v>
      </c>
      <c r="H3284" s="161" t="s">
        <v>1561</v>
      </c>
      <c r="I3284" s="15"/>
      <c r="J3284"/>
      <c r="K3284"/>
    </row>
    <row r="3285" spans="1:11" ht="15" customHeight="1" x14ac:dyDescent="0.35">
      <c r="A3285" s="160">
        <v>1113151</v>
      </c>
      <c r="B3285" s="161" t="s">
        <v>5290</v>
      </c>
      <c r="C3285" s="160">
        <v>170616</v>
      </c>
      <c r="D3285" s="161" t="s">
        <v>958</v>
      </c>
      <c r="E3285" s="162" t="s">
        <v>6415</v>
      </c>
      <c r="F3285" s="161" t="s">
        <v>644</v>
      </c>
      <c r="G3285" s="6" t="s">
        <v>933</v>
      </c>
      <c r="H3285" s="161" t="s">
        <v>1561</v>
      </c>
      <c r="I3285" s="15"/>
      <c r="J3285"/>
      <c r="K3285"/>
    </row>
    <row r="3286" spans="1:11" ht="15" customHeight="1" x14ac:dyDescent="0.35">
      <c r="A3286" s="160">
        <v>1113451</v>
      </c>
      <c r="B3286" s="161" t="s">
        <v>959</v>
      </c>
      <c r="C3286" s="160">
        <v>170616</v>
      </c>
      <c r="D3286" s="161" t="s">
        <v>958</v>
      </c>
      <c r="E3286" s="162" t="s">
        <v>6415</v>
      </c>
      <c r="F3286" s="161" t="s">
        <v>644</v>
      </c>
      <c r="G3286" s="6" t="s">
        <v>933</v>
      </c>
      <c r="H3286" s="161" t="s">
        <v>1561</v>
      </c>
      <c r="I3286" s="15"/>
      <c r="J3286"/>
      <c r="K3286"/>
    </row>
    <row r="3287" spans="1:11" ht="15" customHeight="1" x14ac:dyDescent="0.35">
      <c r="A3287" s="160">
        <v>1113880</v>
      </c>
      <c r="B3287" s="161" t="s">
        <v>5302</v>
      </c>
      <c r="C3287" s="160">
        <v>170616</v>
      </c>
      <c r="D3287" s="161" t="s">
        <v>958</v>
      </c>
      <c r="E3287" s="162" t="s">
        <v>6415</v>
      </c>
      <c r="F3287" s="161" t="s">
        <v>644</v>
      </c>
      <c r="G3287" s="6" t="s">
        <v>933</v>
      </c>
      <c r="H3287" s="161" t="s">
        <v>1561</v>
      </c>
      <c r="I3287" s="15"/>
      <c r="J3287"/>
      <c r="K3287"/>
    </row>
    <row r="3288" spans="1:11" ht="15" customHeight="1" x14ac:dyDescent="0.35">
      <c r="A3288" s="160">
        <v>1113679</v>
      </c>
      <c r="B3288" s="161" t="s">
        <v>5298</v>
      </c>
      <c r="C3288" s="160">
        <v>170616</v>
      </c>
      <c r="D3288" s="161" t="s">
        <v>958</v>
      </c>
      <c r="E3288" s="162" t="s">
        <v>6415</v>
      </c>
      <c r="F3288" s="161" t="s">
        <v>644</v>
      </c>
      <c r="G3288" s="6" t="s">
        <v>933</v>
      </c>
      <c r="H3288" s="161" t="s">
        <v>1561</v>
      </c>
      <c r="I3288" s="15"/>
      <c r="J3288"/>
      <c r="K3288"/>
    </row>
    <row r="3289" spans="1:11" ht="15" customHeight="1" x14ac:dyDescent="0.35">
      <c r="A3289" s="160">
        <v>1113614</v>
      </c>
      <c r="B3289" s="161" t="s">
        <v>5297</v>
      </c>
      <c r="C3289" s="160">
        <v>170616</v>
      </c>
      <c r="D3289" s="161" t="s">
        <v>958</v>
      </c>
      <c r="E3289" s="162" t="s">
        <v>6415</v>
      </c>
      <c r="F3289" s="161" t="s">
        <v>644</v>
      </c>
      <c r="G3289" s="6" t="s">
        <v>933</v>
      </c>
      <c r="H3289" s="161" t="s">
        <v>1561</v>
      </c>
      <c r="I3289" s="15"/>
      <c r="J3289"/>
      <c r="K3289"/>
    </row>
    <row r="3290" spans="1:11" ht="15" customHeight="1" x14ac:dyDescent="0.35">
      <c r="A3290" s="160">
        <v>1113217</v>
      </c>
      <c r="B3290" s="161" t="s">
        <v>5292</v>
      </c>
      <c r="C3290" s="160">
        <v>170616</v>
      </c>
      <c r="D3290" s="161" t="s">
        <v>958</v>
      </c>
      <c r="E3290" s="162" t="s">
        <v>6415</v>
      </c>
      <c r="F3290" s="161" t="s">
        <v>644</v>
      </c>
      <c r="G3290" s="6" t="s">
        <v>933</v>
      </c>
      <c r="H3290" s="161" t="s">
        <v>1561</v>
      </c>
      <c r="I3290" s="15"/>
      <c r="J3290"/>
      <c r="K3290"/>
    </row>
    <row r="3291" spans="1:11" ht="15" customHeight="1" x14ac:dyDescent="0.35">
      <c r="A3291" s="160">
        <v>1113175</v>
      </c>
      <c r="B3291" s="161" t="s">
        <v>5291</v>
      </c>
      <c r="C3291" s="160">
        <v>170616</v>
      </c>
      <c r="D3291" s="161" t="s">
        <v>958</v>
      </c>
      <c r="E3291" s="162" t="s">
        <v>6415</v>
      </c>
      <c r="F3291" s="161" t="s">
        <v>644</v>
      </c>
      <c r="G3291" s="6" t="s">
        <v>933</v>
      </c>
      <c r="H3291" s="161" t="s">
        <v>1561</v>
      </c>
      <c r="I3291" s="15"/>
      <c r="J3291"/>
      <c r="K3291"/>
    </row>
    <row r="3292" spans="1:11" ht="15" customHeight="1" x14ac:dyDescent="0.35">
      <c r="A3292" s="160">
        <v>1113003</v>
      </c>
      <c r="B3292" s="161" t="s">
        <v>5288</v>
      </c>
      <c r="C3292" s="160">
        <v>170616</v>
      </c>
      <c r="D3292" s="161" t="s">
        <v>958</v>
      </c>
      <c r="E3292" s="162" t="s">
        <v>6415</v>
      </c>
      <c r="F3292" s="161" t="s">
        <v>644</v>
      </c>
      <c r="G3292" s="6" t="s">
        <v>933</v>
      </c>
      <c r="H3292" s="161" t="s">
        <v>1561</v>
      </c>
      <c r="I3292" s="15"/>
      <c r="J3292"/>
      <c r="K3292"/>
    </row>
    <row r="3293" spans="1:11" ht="15" customHeight="1" x14ac:dyDescent="0.35">
      <c r="A3293" s="160">
        <v>1113039</v>
      </c>
      <c r="B3293" s="161" t="s">
        <v>5289</v>
      </c>
      <c r="C3293" s="160">
        <v>170616</v>
      </c>
      <c r="D3293" s="161" t="s">
        <v>958</v>
      </c>
      <c r="E3293" s="162" t="s">
        <v>6415</v>
      </c>
      <c r="F3293" s="161" t="s">
        <v>644</v>
      </c>
      <c r="G3293" s="6" t="s">
        <v>933</v>
      </c>
      <c r="H3293" s="161" t="s">
        <v>1561</v>
      </c>
      <c r="I3293" s="15"/>
      <c r="J3293"/>
      <c r="K3293"/>
    </row>
    <row r="3294" spans="1:11" ht="15" customHeight="1" x14ac:dyDescent="0.35">
      <c r="A3294" s="160">
        <v>1113421</v>
      </c>
      <c r="B3294" s="161" t="s">
        <v>5295</v>
      </c>
      <c r="C3294" s="160">
        <v>170616</v>
      </c>
      <c r="D3294" s="161" t="s">
        <v>958</v>
      </c>
      <c r="E3294" s="162" t="s">
        <v>6415</v>
      </c>
      <c r="F3294" s="161" t="s">
        <v>644</v>
      </c>
      <c r="G3294" s="6" t="s">
        <v>933</v>
      </c>
      <c r="H3294" s="161" t="s">
        <v>1561</v>
      </c>
      <c r="I3294" s="15"/>
      <c r="J3294"/>
      <c r="K3294"/>
    </row>
    <row r="3295" spans="1:11" ht="15" customHeight="1" x14ac:dyDescent="0.35">
      <c r="A3295" s="160">
        <v>1113336</v>
      </c>
      <c r="B3295" s="161" t="s">
        <v>5294</v>
      </c>
      <c r="C3295" s="160">
        <v>170616</v>
      </c>
      <c r="D3295" s="161" t="s">
        <v>958</v>
      </c>
      <c r="E3295" s="162" t="s">
        <v>6415</v>
      </c>
      <c r="F3295" s="161" t="s">
        <v>644</v>
      </c>
      <c r="G3295" s="6" t="s">
        <v>933</v>
      </c>
      <c r="H3295" s="161" t="s">
        <v>1561</v>
      </c>
      <c r="I3295" s="15"/>
      <c r="J3295"/>
      <c r="K3295"/>
    </row>
    <row r="3296" spans="1:11" ht="15" customHeight="1" x14ac:dyDescent="0.35">
      <c r="A3296" s="160">
        <v>1113789</v>
      </c>
      <c r="B3296" s="161" t="s">
        <v>960</v>
      </c>
      <c r="C3296" s="160">
        <v>170616</v>
      </c>
      <c r="D3296" s="161" t="s">
        <v>958</v>
      </c>
      <c r="E3296" s="162" t="s">
        <v>6415</v>
      </c>
      <c r="F3296" s="161" t="s">
        <v>644</v>
      </c>
      <c r="G3296" s="6" t="s">
        <v>933</v>
      </c>
      <c r="H3296" s="161" t="s">
        <v>1561</v>
      </c>
      <c r="I3296" s="15"/>
      <c r="J3296"/>
      <c r="K3296"/>
    </row>
    <row r="3297" spans="1:11" ht="15" customHeight="1" x14ac:dyDescent="0.35">
      <c r="A3297" s="160">
        <v>1504660</v>
      </c>
      <c r="B3297" s="161" t="s">
        <v>5305</v>
      </c>
      <c r="C3297" s="160">
        <v>170628</v>
      </c>
      <c r="D3297" s="161" t="s">
        <v>1008</v>
      </c>
      <c r="E3297" s="162" t="s">
        <v>6415</v>
      </c>
      <c r="F3297" s="161" t="s">
        <v>644</v>
      </c>
      <c r="G3297" s="161" t="s">
        <v>992</v>
      </c>
      <c r="H3297" s="161" t="s">
        <v>1561</v>
      </c>
      <c r="I3297" s="15"/>
      <c r="J3297"/>
      <c r="K3297"/>
    </row>
    <row r="3298" spans="1:11" ht="15" customHeight="1" x14ac:dyDescent="0.35">
      <c r="A3298" s="160">
        <v>1504237</v>
      </c>
      <c r="B3298" s="161" t="s">
        <v>5304</v>
      </c>
      <c r="C3298" s="160">
        <v>170628</v>
      </c>
      <c r="D3298" s="161" t="s">
        <v>1008</v>
      </c>
      <c r="E3298" s="162" t="s">
        <v>6415</v>
      </c>
      <c r="F3298" s="161" t="s">
        <v>644</v>
      </c>
      <c r="G3298" s="161" t="s">
        <v>992</v>
      </c>
      <c r="H3298" s="161" t="s">
        <v>1561</v>
      </c>
      <c r="I3298" s="15"/>
      <c r="J3298"/>
      <c r="K3298"/>
    </row>
    <row r="3299" spans="1:11" ht="15" customHeight="1" x14ac:dyDescent="0.35">
      <c r="A3299" s="160">
        <v>1504890</v>
      </c>
      <c r="B3299" s="161" t="s">
        <v>5306</v>
      </c>
      <c r="C3299" s="160">
        <v>170628</v>
      </c>
      <c r="D3299" s="161" t="s">
        <v>1008</v>
      </c>
      <c r="E3299" s="162" t="s">
        <v>6415</v>
      </c>
      <c r="F3299" s="161" t="s">
        <v>644</v>
      </c>
      <c r="G3299" s="161" t="s">
        <v>992</v>
      </c>
      <c r="H3299" s="161" t="s">
        <v>1561</v>
      </c>
      <c r="I3299" s="15"/>
      <c r="J3299"/>
      <c r="K3299"/>
    </row>
    <row r="3300" spans="1:11" ht="15" customHeight="1" x14ac:dyDescent="0.35">
      <c r="A3300" s="160">
        <v>1504880</v>
      </c>
      <c r="B3300" s="161" t="s">
        <v>1009</v>
      </c>
      <c r="C3300" s="160">
        <v>170628</v>
      </c>
      <c r="D3300" s="161" t="s">
        <v>1008</v>
      </c>
      <c r="E3300" s="162" t="s">
        <v>6415</v>
      </c>
      <c r="F3300" s="161" t="s">
        <v>644</v>
      </c>
      <c r="G3300" s="161" t="s">
        <v>992</v>
      </c>
      <c r="H3300" s="161" t="s">
        <v>1561</v>
      </c>
      <c r="I3300" s="15"/>
      <c r="J3300"/>
      <c r="K3300"/>
    </row>
    <row r="3301" spans="1:11" ht="15" customHeight="1" x14ac:dyDescent="0.35">
      <c r="A3301" s="160">
        <v>1504448</v>
      </c>
      <c r="B3301" s="161" t="s">
        <v>1010</v>
      </c>
      <c r="C3301" s="160">
        <v>170628</v>
      </c>
      <c r="D3301" s="161" t="s">
        <v>1008</v>
      </c>
      <c r="E3301" s="162" t="s">
        <v>6415</v>
      </c>
      <c r="F3301" s="161" t="s">
        <v>644</v>
      </c>
      <c r="G3301" s="161" t="s">
        <v>992</v>
      </c>
      <c r="H3301" s="161" t="s">
        <v>1561</v>
      </c>
      <c r="I3301" s="15"/>
      <c r="J3301"/>
      <c r="K3301"/>
    </row>
    <row r="3302" spans="1:11" ht="15" customHeight="1" x14ac:dyDescent="0.35">
      <c r="A3302" s="160">
        <v>1404125</v>
      </c>
      <c r="B3302" s="161" t="s">
        <v>5309</v>
      </c>
      <c r="C3302" s="160">
        <v>170630</v>
      </c>
      <c r="D3302" s="161" t="s">
        <v>2583</v>
      </c>
      <c r="E3302" s="162" t="s">
        <v>6415</v>
      </c>
      <c r="F3302" s="161" t="s">
        <v>644</v>
      </c>
      <c r="G3302" s="6" t="s">
        <v>708</v>
      </c>
      <c r="H3302" s="161" t="s">
        <v>1561</v>
      </c>
      <c r="I3302" s="15"/>
      <c r="J3302"/>
      <c r="K3302"/>
    </row>
    <row r="3303" spans="1:11" ht="15" customHeight="1" x14ac:dyDescent="0.35">
      <c r="A3303" s="160">
        <v>1404052</v>
      </c>
      <c r="B3303" s="161" t="s">
        <v>5308</v>
      </c>
      <c r="C3303" s="160">
        <v>170630</v>
      </c>
      <c r="D3303" s="161" t="s">
        <v>2583</v>
      </c>
      <c r="E3303" s="162" t="s">
        <v>6415</v>
      </c>
      <c r="F3303" s="161" t="s">
        <v>644</v>
      </c>
      <c r="G3303" s="6" t="s">
        <v>708</v>
      </c>
      <c r="H3303" s="161" t="s">
        <v>1561</v>
      </c>
      <c r="I3303" s="15"/>
      <c r="J3303"/>
      <c r="K3303"/>
    </row>
    <row r="3304" spans="1:11" ht="15" customHeight="1" x14ac:dyDescent="0.35">
      <c r="A3304" s="160">
        <v>1404524</v>
      </c>
      <c r="B3304" s="161" t="s">
        <v>756</v>
      </c>
      <c r="C3304" s="160">
        <v>170630</v>
      </c>
      <c r="D3304" s="161" t="s">
        <v>2583</v>
      </c>
      <c r="E3304" s="162" t="s">
        <v>6415</v>
      </c>
      <c r="F3304" s="161" t="s">
        <v>644</v>
      </c>
      <c r="G3304" s="6" t="s">
        <v>708</v>
      </c>
      <c r="H3304" s="161" t="s">
        <v>1561</v>
      </c>
      <c r="I3304" s="15"/>
      <c r="J3304"/>
      <c r="K3304"/>
    </row>
    <row r="3305" spans="1:11" ht="15" customHeight="1" x14ac:dyDescent="0.35">
      <c r="A3305" s="160">
        <v>1404002</v>
      </c>
      <c r="B3305" s="161" t="s">
        <v>5307</v>
      </c>
      <c r="C3305" s="160">
        <v>170630</v>
      </c>
      <c r="D3305" s="161" t="s">
        <v>2583</v>
      </c>
      <c r="E3305" s="162" t="s">
        <v>6415</v>
      </c>
      <c r="F3305" s="161" t="s">
        <v>644</v>
      </c>
      <c r="G3305" s="6" t="s">
        <v>708</v>
      </c>
      <c r="H3305" s="161" t="s">
        <v>1561</v>
      </c>
      <c r="I3305" s="15"/>
      <c r="J3305"/>
      <c r="K3305"/>
    </row>
    <row r="3306" spans="1:11" ht="15" customHeight="1" x14ac:dyDescent="0.35">
      <c r="A3306" s="160">
        <v>1103185</v>
      </c>
      <c r="B3306" s="161" t="s">
        <v>5310</v>
      </c>
      <c r="C3306" s="160">
        <v>170641</v>
      </c>
      <c r="D3306" s="161" t="s">
        <v>757</v>
      </c>
      <c r="E3306" s="162" t="s">
        <v>6415</v>
      </c>
      <c r="F3306" s="161" t="s">
        <v>644</v>
      </c>
      <c r="G3306" s="6" t="s">
        <v>708</v>
      </c>
      <c r="H3306" s="161" t="s">
        <v>1561</v>
      </c>
      <c r="I3306" s="15"/>
      <c r="J3306"/>
      <c r="K3306"/>
    </row>
    <row r="3307" spans="1:11" ht="15" customHeight="1" x14ac:dyDescent="0.35">
      <c r="A3307" s="160">
        <v>1103488</v>
      </c>
      <c r="B3307" s="161" t="s">
        <v>758</v>
      </c>
      <c r="C3307" s="160">
        <v>170641</v>
      </c>
      <c r="D3307" s="161" t="s">
        <v>757</v>
      </c>
      <c r="E3307" s="162" t="s">
        <v>6415</v>
      </c>
      <c r="F3307" s="161" t="s">
        <v>644</v>
      </c>
      <c r="G3307" s="6" t="s">
        <v>708</v>
      </c>
      <c r="H3307" s="161" t="s">
        <v>1561</v>
      </c>
      <c r="I3307" s="15"/>
      <c r="J3307"/>
      <c r="K3307"/>
    </row>
    <row r="3308" spans="1:11" ht="15" customHeight="1" x14ac:dyDescent="0.35">
      <c r="A3308" s="160">
        <v>1416001</v>
      </c>
      <c r="B3308" s="161" t="s">
        <v>5311</v>
      </c>
      <c r="C3308" s="160">
        <v>170653</v>
      </c>
      <c r="D3308" s="161" t="s">
        <v>759</v>
      </c>
      <c r="E3308" s="162" t="s">
        <v>6415</v>
      </c>
      <c r="F3308" s="161" t="s">
        <v>644</v>
      </c>
      <c r="G3308" s="6" t="s">
        <v>708</v>
      </c>
      <c r="H3308" s="161" t="s">
        <v>1561</v>
      </c>
      <c r="I3308" s="15"/>
      <c r="J3308"/>
      <c r="K3308"/>
    </row>
    <row r="3309" spans="1:11" ht="15" customHeight="1" x14ac:dyDescent="0.35">
      <c r="A3309" s="160">
        <v>1416005</v>
      </c>
      <c r="B3309" s="161" t="s">
        <v>5312</v>
      </c>
      <c r="C3309" s="160">
        <v>170653</v>
      </c>
      <c r="D3309" s="161" t="s">
        <v>759</v>
      </c>
      <c r="E3309" s="162" t="s">
        <v>6415</v>
      </c>
      <c r="F3309" s="161" t="s">
        <v>644</v>
      </c>
      <c r="G3309" s="6" t="s">
        <v>708</v>
      </c>
      <c r="H3309" s="161" t="s">
        <v>1561</v>
      </c>
      <c r="I3309" s="15"/>
      <c r="J3309"/>
      <c r="K3309"/>
    </row>
    <row r="3310" spans="1:11" ht="15" customHeight="1" x14ac:dyDescent="0.35">
      <c r="A3310" s="160">
        <v>1416075</v>
      </c>
      <c r="B3310" s="161" t="s">
        <v>760</v>
      </c>
      <c r="C3310" s="160">
        <v>170653</v>
      </c>
      <c r="D3310" s="161" t="s">
        <v>759</v>
      </c>
      <c r="E3310" s="162" t="s">
        <v>6415</v>
      </c>
      <c r="F3310" s="161" t="s">
        <v>644</v>
      </c>
      <c r="G3310" s="6" t="s">
        <v>708</v>
      </c>
      <c r="H3310" s="161" t="s">
        <v>1561</v>
      </c>
      <c r="I3310" s="15"/>
      <c r="J3310"/>
      <c r="K3310"/>
    </row>
    <row r="3311" spans="1:11" ht="15" customHeight="1" x14ac:dyDescent="0.35">
      <c r="A3311" s="160">
        <v>1416076</v>
      </c>
      <c r="B3311" s="161" t="s">
        <v>5313</v>
      </c>
      <c r="C3311" s="160">
        <v>170653</v>
      </c>
      <c r="D3311" s="161" t="s">
        <v>759</v>
      </c>
      <c r="E3311" s="162" t="s">
        <v>6415</v>
      </c>
      <c r="F3311" s="161" t="s">
        <v>644</v>
      </c>
      <c r="G3311" s="6" t="s">
        <v>708</v>
      </c>
      <c r="H3311" s="161" t="s">
        <v>1561</v>
      </c>
      <c r="I3311" s="15"/>
      <c r="J3311"/>
      <c r="K3311"/>
    </row>
    <row r="3312" spans="1:11" ht="15" customHeight="1" x14ac:dyDescent="0.35">
      <c r="A3312" s="160">
        <v>1416130</v>
      </c>
      <c r="B3312" s="161" t="s">
        <v>761</v>
      </c>
      <c r="C3312" s="160">
        <v>170653</v>
      </c>
      <c r="D3312" s="161" t="s">
        <v>759</v>
      </c>
      <c r="E3312" s="162" t="s">
        <v>6415</v>
      </c>
      <c r="F3312" s="161" t="s">
        <v>644</v>
      </c>
      <c r="G3312" s="6" t="s">
        <v>708</v>
      </c>
      <c r="H3312" s="161" t="s">
        <v>1561</v>
      </c>
      <c r="I3312" s="15"/>
      <c r="J3312"/>
      <c r="K3312"/>
    </row>
    <row r="3313" spans="1:11" ht="15" customHeight="1" x14ac:dyDescent="0.35">
      <c r="A3313" s="160">
        <v>1415257</v>
      </c>
      <c r="B3313" s="161" t="s">
        <v>5314</v>
      </c>
      <c r="C3313" s="160">
        <v>170665</v>
      </c>
      <c r="D3313" s="161" t="s">
        <v>2617</v>
      </c>
      <c r="E3313" s="162" t="s">
        <v>6415</v>
      </c>
      <c r="F3313" s="161" t="s">
        <v>644</v>
      </c>
      <c r="G3313" s="6" t="s">
        <v>708</v>
      </c>
      <c r="H3313" s="161" t="s">
        <v>1561</v>
      </c>
      <c r="I3313" s="15"/>
      <c r="J3313"/>
      <c r="K3313"/>
    </row>
    <row r="3314" spans="1:11" ht="15" customHeight="1" x14ac:dyDescent="0.35">
      <c r="A3314" s="160">
        <v>1415496</v>
      </c>
      <c r="B3314" s="161" t="s">
        <v>5315</v>
      </c>
      <c r="C3314" s="160">
        <v>170665</v>
      </c>
      <c r="D3314" s="161" t="s">
        <v>2617</v>
      </c>
      <c r="E3314" s="162" t="s">
        <v>6415</v>
      </c>
      <c r="F3314" s="161" t="s">
        <v>644</v>
      </c>
      <c r="G3314" s="6" t="s">
        <v>708</v>
      </c>
      <c r="H3314" s="161" t="s">
        <v>1561</v>
      </c>
      <c r="I3314" s="15"/>
      <c r="J3314"/>
      <c r="K3314"/>
    </row>
    <row r="3315" spans="1:11" ht="15" customHeight="1" x14ac:dyDescent="0.35">
      <c r="A3315" s="160">
        <v>1415496</v>
      </c>
      <c r="B3315" s="161" t="s">
        <v>5315</v>
      </c>
      <c r="C3315" s="160">
        <v>170665</v>
      </c>
      <c r="D3315" s="161" t="s">
        <v>2617</v>
      </c>
      <c r="E3315" s="162" t="s">
        <v>6415</v>
      </c>
      <c r="F3315" s="161" t="s">
        <v>644</v>
      </c>
      <c r="G3315" s="6" t="s">
        <v>708</v>
      </c>
      <c r="H3315" s="161" t="s">
        <v>1561</v>
      </c>
      <c r="I3315" s="15"/>
      <c r="J3315"/>
      <c r="K3315"/>
    </row>
    <row r="3316" spans="1:11" ht="15" customHeight="1" x14ac:dyDescent="0.35">
      <c r="A3316" s="160">
        <v>1415949</v>
      </c>
      <c r="B3316" s="161" t="s">
        <v>762</v>
      </c>
      <c r="C3316" s="160">
        <v>170665</v>
      </c>
      <c r="D3316" s="161" t="s">
        <v>2617</v>
      </c>
      <c r="E3316" s="162" t="s">
        <v>6415</v>
      </c>
      <c r="F3316" s="161" t="s">
        <v>644</v>
      </c>
      <c r="G3316" s="6" t="s">
        <v>708</v>
      </c>
      <c r="H3316" s="161" t="s">
        <v>1561</v>
      </c>
      <c r="I3316" s="15"/>
      <c r="J3316"/>
      <c r="K3316"/>
    </row>
    <row r="3317" spans="1:11" ht="15" customHeight="1" x14ac:dyDescent="0.35">
      <c r="A3317" s="160">
        <v>1105889</v>
      </c>
      <c r="B3317" s="161" t="s">
        <v>2359</v>
      </c>
      <c r="C3317" s="160">
        <v>170677</v>
      </c>
      <c r="D3317" s="161" t="s">
        <v>2358</v>
      </c>
      <c r="E3317" s="162" t="s">
        <v>6415</v>
      </c>
      <c r="F3317" s="161" t="s">
        <v>644</v>
      </c>
      <c r="G3317" s="161" t="s">
        <v>645</v>
      </c>
      <c r="H3317" s="161" t="s">
        <v>1561</v>
      </c>
      <c r="I3317" s="15"/>
      <c r="J3317"/>
      <c r="K3317"/>
    </row>
    <row r="3318" spans="1:11" ht="15" customHeight="1" x14ac:dyDescent="0.35">
      <c r="A3318" s="160">
        <v>1105403</v>
      </c>
      <c r="B3318" s="161" t="s">
        <v>653</v>
      </c>
      <c r="C3318" s="160">
        <v>170677</v>
      </c>
      <c r="D3318" s="161" t="s">
        <v>2358</v>
      </c>
      <c r="E3318" s="162" t="s">
        <v>6415</v>
      </c>
      <c r="F3318" s="161" t="s">
        <v>644</v>
      </c>
      <c r="G3318" s="161" t="s">
        <v>645</v>
      </c>
      <c r="H3318" s="161" t="s">
        <v>1561</v>
      </c>
      <c r="I3318" s="15"/>
      <c r="J3318"/>
      <c r="K3318"/>
    </row>
    <row r="3319" spans="1:11" ht="15" customHeight="1" x14ac:dyDescent="0.35">
      <c r="A3319" s="160">
        <v>1105204</v>
      </c>
      <c r="B3319" s="161" t="s">
        <v>5316</v>
      </c>
      <c r="C3319" s="160">
        <v>170677</v>
      </c>
      <c r="D3319" s="161" t="s">
        <v>2358</v>
      </c>
      <c r="E3319" s="162" t="s">
        <v>6415</v>
      </c>
      <c r="F3319" s="161" t="s">
        <v>644</v>
      </c>
      <c r="G3319" s="161" t="s">
        <v>645</v>
      </c>
      <c r="H3319" s="161" t="s">
        <v>1561</v>
      </c>
      <c r="I3319" s="15"/>
      <c r="J3319"/>
      <c r="K3319"/>
    </row>
    <row r="3320" spans="1:11" ht="15" customHeight="1" x14ac:dyDescent="0.35">
      <c r="A3320" s="160">
        <v>1105253</v>
      </c>
      <c r="B3320" s="161" t="s">
        <v>655</v>
      </c>
      <c r="C3320" s="160">
        <v>170677</v>
      </c>
      <c r="D3320" s="161" t="s">
        <v>2358</v>
      </c>
      <c r="E3320" s="162" t="s">
        <v>6415</v>
      </c>
      <c r="F3320" s="161" t="s">
        <v>644</v>
      </c>
      <c r="G3320" s="161" t="s">
        <v>645</v>
      </c>
      <c r="H3320" s="161" t="s">
        <v>1561</v>
      </c>
      <c r="I3320" s="15"/>
      <c r="J3320"/>
      <c r="K3320"/>
    </row>
    <row r="3321" spans="1:11" ht="15" customHeight="1" x14ac:dyDescent="0.35">
      <c r="A3321" s="160">
        <v>1105208</v>
      </c>
      <c r="B3321" s="161" t="s">
        <v>5317</v>
      </c>
      <c r="C3321" s="160">
        <v>170677</v>
      </c>
      <c r="D3321" s="161" t="s">
        <v>2358</v>
      </c>
      <c r="E3321" s="162" t="s">
        <v>6415</v>
      </c>
      <c r="F3321" s="161" t="s">
        <v>644</v>
      </c>
      <c r="G3321" s="161" t="s">
        <v>645</v>
      </c>
      <c r="H3321" s="161" t="s">
        <v>1561</v>
      </c>
      <c r="I3321" s="15"/>
      <c r="J3321"/>
      <c r="K3321"/>
    </row>
    <row r="3322" spans="1:11" ht="15" customHeight="1" x14ac:dyDescent="0.35">
      <c r="A3322" s="160">
        <v>1105500</v>
      </c>
      <c r="B3322" s="161" t="s">
        <v>5318</v>
      </c>
      <c r="C3322" s="160">
        <v>170677</v>
      </c>
      <c r="D3322" s="161" t="s">
        <v>2358</v>
      </c>
      <c r="E3322" s="162" t="s">
        <v>6415</v>
      </c>
      <c r="F3322" s="161" t="s">
        <v>644</v>
      </c>
      <c r="G3322" s="161" t="s">
        <v>645</v>
      </c>
      <c r="H3322" s="161" t="s">
        <v>1561</v>
      </c>
      <c r="I3322" s="15"/>
      <c r="J3322"/>
      <c r="K3322"/>
    </row>
    <row r="3323" spans="1:11" ht="15" customHeight="1" x14ac:dyDescent="0.35">
      <c r="A3323" s="160">
        <v>1105597</v>
      </c>
      <c r="B3323" s="161" t="s">
        <v>656</v>
      </c>
      <c r="C3323" s="160">
        <v>170689</v>
      </c>
      <c r="D3323" s="161" t="s">
        <v>2356</v>
      </c>
      <c r="E3323" s="162" t="s">
        <v>6415</v>
      </c>
      <c r="F3323" s="161" t="s">
        <v>644</v>
      </c>
      <c r="G3323" s="161" t="s">
        <v>645</v>
      </c>
      <c r="H3323" s="161" t="s">
        <v>1561</v>
      </c>
      <c r="I3323" s="15"/>
      <c r="J3323"/>
      <c r="K3323"/>
    </row>
    <row r="3324" spans="1:11" ht="15" customHeight="1" x14ac:dyDescent="0.35">
      <c r="A3324" s="160">
        <v>1105992</v>
      </c>
      <c r="B3324" s="161" t="s">
        <v>5320</v>
      </c>
      <c r="C3324" s="160">
        <v>170689</v>
      </c>
      <c r="D3324" s="161" t="s">
        <v>2356</v>
      </c>
      <c r="E3324" s="162" t="s">
        <v>6415</v>
      </c>
      <c r="F3324" s="161" t="s">
        <v>644</v>
      </c>
      <c r="G3324" s="161" t="s">
        <v>645</v>
      </c>
      <c r="H3324" s="161" t="s">
        <v>1561</v>
      </c>
      <c r="I3324" s="15"/>
      <c r="J3324"/>
      <c r="K3324"/>
    </row>
    <row r="3325" spans="1:11" ht="15" customHeight="1" x14ac:dyDescent="0.35">
      <c r="A3325" s="160">
        <v>1105728</v>
      </c>
      <c r="B3325" s="161" t="s">
        <v>5319</v>
      </c>
      <c r="C3325" s="160">
        <v>170689</v>
      </c>
      <c r="D3325" s="161" t="s">
        <v>2356</v>
      </c>
      <c r="E3325" s="162" t="s">
        <v>6415</v>
      </c>
      <c r="F3325" s="161" t="s">
        <v>644</v>
      </c>
      <c r="G3325" s="161" t="s">
        <v>645</v>
      </c>
      <c r="H3325" s="161" t="s">
        <v>1561</v>
      </c>
      <c r="I3325" s="15"/>
      <c r="J3325"/>
      <c r="K3325"/>
    </row>
    <row r="3326" spans="1:11" ht="15" customHeight="1" x14ac:dyDescent="0.35">
      <c r="A3326" s="160">
        <v>1105970</v>
      </c>
      <c r="B3326" s="161" t="s">
        <v>657</v>
      </c>
      <c r="C3326" s="160">
        <v>170689</v>
      </c>
      <c r="D3326" s="161" t="s">
        <v>2356</v>
      </c>
      <c r="E3326" s="162" t="s">
        <v>6415</v>
      </c>
      <c r="F3326" s="161" t="s">
        <v>644</v>
      </c>
      <c r="G3326" s="161" t="s">
        <v>645</v>
      </c>
      <c r="H3326" s="161" t="s">
        <v>1561</v>
      </c>
      <c r="I3326" s="15"/>
      <c r="J3326"/>
      <c r="K3326"/>
    </row>
    <row r="3327" spans="1:11" ht="15" customHeight="1" x14ac:dyDescent="0.35">
      <c r="A3327" s="160">
        <v>1105256</v>
      </c>
      <c r="B3327" s="161" t="s">
        <v>5322</v>
      </c>
      <c r="C3327" s="160">
        <v>170690</v>
      </c>
      <c r="D3327" s="161" t="s">
        <v>2349</v>
      </c>
      <c r="E3327" s="162" t="s">
        <v>6415</v>
      </c>
      <c r="F3327" s="161" t="s">
        <v>644</v>
      </c>
      <c r="G3327" s="161" t="s">
        <v>645</v>
      </c>
      <c r="H3327" s="161" t="s">
        <v>1561</v>
      </c>
      <c r="I3327" s="15"/>
      <c r="J3327"/>
      <c r="K3327"/>
    </row>
    <row r="3328" spans="1:11" ht="15" customHeight="1" x14ac:dyDescent="0.35">
      <c r="A3328" s="160">
        <v>1105386</v>
      </c>
      <c r="B3328" s="161" t="s">
        <v>5323</v>
      </c>
      <c r="C3328" s="160">
        <v>170690</v>
      </c>
      <c r="D3328" s="161" t="s">
        <v>2349</v>
      </c>
      <c r="E3328" s="162" t="s">
        <v>6415</v>
      </c>
      <c r="F3328" s="161" t="s">
        <v>644</v>
      </c>
      <c r="G3328" s="161" t="s">
        <v>645</v>
      </c>
      <c r="H3328" s="161" t="s">
        <v>1561</v>
      </c>
      <c r="I3328" s="15"/>
      <c r="J3328"/>
      <c r="K3328"/>
    </row>
    <row r="3329" spans="1:11" ht="15" customHeight="1" x14ac:dyDescent="0.35">
      <c r="A3329" s="160">
        <v>1105896</v>
      </c>
      <c r="B3329" s="161" t="s">
        <v>659</v>
      </c>
      <c r="C3329" s="160">
        <v>170690</v>
      </c>
      <c r="D3329" s="161" t="s">
        <v>2349</v>
      </c>
      <c r="E3329" s="162" t="s">
        <v>6415</v>
      </c>
      <c r="F3329" s="161" t="s">
        <v>644</v>
      </c>
      <c r="G3329" s="161" t="s">
        <v>645</v>
      </c>
      <c r="H3329" s="161" t="s">
        <v>1561</v>
      </c>
      <c r="I3329" s="15"/>
      <c r="J3329"/>
      <c r="K3329"/>
    </row>
    <row r="3330" spans="1:11" ht="15" customHeight="1" x14ac:dyDescent="0.35">
      <c r="A3330" s="160">
        <v>1105583</v>
      </c>
      <c r="B3330" s="161" t="s">
        <v>5324</v>
      </c>
      <c r="C3330" s="160">
        <v>170690</v>
      </c>
      <c r="D3330" s="161" t="s">
        <v>2349</v>
      </c>
      <c r="E3330" s="162" t="s">
        <v>6415</v>
      </c>
      <c r="F3330" s="161" t="s">
        <v>644</v>
      </c>
      <c r="G3330" s="161" t="s">
        <v>645</v>
      </c>
      <c r="H3330" s="161" t="s">
        <v>1561</v>
      </c>
      <c r="I3330" s="15"/>
      <c r="J3330"/>
      <c r="K3330"/>
    </row>
    <row r="3331" spans="1:11" ht="15" customHeight="1" x14ac:dyDescent="0.35">
      <c r="A3331" s="160">
        <v>1105233</v>
      </c>
      <c r="B3331" s="161" t="s">
        <v>5321</v>
      </c>
      <c r="C3331" s="160">
        <v>170690</v>
      </c>
      <c r="D3331" s="161" t="s">
        <v>2349</v>
      </c>
      <c r="E3331" s="162" t="s">
        <v>6415</v>
      </c>
      <c r="F3331" s="161" t="s">
        <v>644</v>
      </c>
      <c r="G3331" s="161" t="s">
        <v>645</v>
      </c>
      <c r="H3331" s="161" t="s">
        <v>1561</v>
      </c>
      <c r="I3331" s="15"/>
      <c r="J3331"/>
      <c r="K3331"/>
    </row>
    <row r="3332" spans="1:11" ht="15" customHeight="1" x14ac:dyDescent="0.35">
      <c r="A3332" s="160">
        <v>1105910</v>
      </c>
      <c r="B3332" s="161" t="s">
        <v>5325</v>
      </c>
      <c r="C3332" s="160">
        <v>170690</v>
      </c>
      <c r="D3332" s="161" t="s">
        <v>2349</v>
      </c>
      <c r="E3332" s="162" t="s">
        <v>6415</v>
      </c>
      <c r="F3332" s="161" t="s">
        <v>644</v>
      </c>
      <c r="G3332" s="161" t="s">
        <v>645</v>
      </c>
      <c r="H3332" s="161" t="s">
        <v>1561</v>
      </c>
      <c r="I3332" s="15"/>
      <c r="J3332"/>
      <c r="K3332"/>
    </row>
    <row r="3333" spans="1:11" ht="15" customHeight="1" x14ac:dyDescent="0.35">
      <c r="A3333" s="160">
        <v>1105135</v>
      </c>
      <c r="B3333" s="161" t="s">
        <v>5326</v>
      </c>
      <c r="C3333" s="160">
        <v>170707</v>
      </c>
      <c r="D3333" s="161" t="s">
        <v>2355</v>
      </c>
      <c r="E3333" s="162" t="s">
        <v>6415</v>
      </c>
      <c r="F3333" s="161" t="s">
        <v>644</v>
      </c>
      <c r="G3333" s="161" t="s">
        <v>645</v>
      </c>
      <c r="H3333" s="161" t="s">
        <v>1561</v>
      </c>
      <c r="I3333" s="15"/>
      <c r="J3333"/>
      <c r="K3333"/>
    </row>
    <row r="3334" spans="1:11" ht="15" customHeight="1" x14ac:dyDescent="0.35">
      <c r="A3334" s="160">
        <v>1105167</v>
      </c>
      <c r="B3334" s="161" t="s">
        <v>5327</v>
      </c>
      <c r="C3334" s="160">
        <v>170707</v>
      </c>
      <c r="D3334" s="161" t="s">
        <v>2355</v>
      </c>
      <c r="E3334" s="162" t="s">
        <v>6415</v>
      </c>
      <c r="F3334" s="161" t="s">
        <v>644</v>
      </c>
      <c r="G3334" s="161" t="s">
        <v>645</v>
      </c>
      <c r="H3334" s="161" t="s">
        <v>1561</v>
      </c>
      <c r="I3334" s="15"/>
      <c r="J3334"/>
      <c r="K3334"/>
    </row>
    <row r="3335" spans="1:11" ht="15" customHeight="1" x14ac:dyDescent="0.35">
      <c r="A3335" s="160">
        <v>1105820</v>
      </c>
      <c r="B3335" s="161" t="s">
        <v>660</v>
      </c>
      <c r="C3335" s="160">
        <v>170707</v>
      </c>
      <c r="D3335" s="161" t="s">
        <v>2355</v>
      </c>
      <c r="E3335" s="162" t="s">
        <v>6415</v>
      </c>
      <c r="F3335" s="161" t="s">
        <v>644</v>
      </c>
      <c r="G3335" s="161" t="s">
        <v>645</v>
      </c>
      <c r="H3335" s="161" t="s">
        <v>1561</v>
      </c>
      <c r="I3335" s="15"/>
      <c r="J3335"/>
      <c r="K3335"/>
    </row>
    <row r="3336" spans="1:11" ht="15" customHeight="1" x14ac:dyDescent="0.35">
      <c r="A3336" s="160">
        <v>1105531</v>
      </c>
      <c r="B3336" s="161" t="s">
        <v>661</v>
      </c>
      <c r="C3336" s="160">
        <v>170707</v>
      </c>
      <c r="D3336" s="161" t="s">
        <v>2355</v>
      </c>
      <c r="E3336" s="162" t="s">
        <v>6415</v>
      </c>
      <c r="F3336" s="161" t="s">
        <v>644</v>
      </c>
      <c r="G3336" s="161" t="s">
        <v>645</v>
      </c>
      <c r="H3336" s="161" t="s">
        <v>1561</v>
      </c>
      <c r="I3336" s="15"/>
      <c r="J3336"/>
      <c r="K3336"/>
    </row>
    <row r="3337" spans="1:11" ht="15" customHeight="1" x14ac:dyDescent="0.35">
      <c r="A3337" s="160">
        <v>1115504</v>
      </c>
      <c r="B3337" s="161" t="s">
        <v>5328</v>
      </c>
      <c r="C3337" s="160">
        <v>170719</v>
      </c>
      <c r="D3337" s="161" t="s">
        <v>2320</v>
      </c>
      <c r="E3337" s="162" t="s">
        <v>6415</v>
      </c>
      <c r="F3337" s="161" t="s">
        <v>644</v>
      </c>
      <c r="G3337" s="161" t="s">
        <v>645</v>
      </c>
      <c r="H3337" s="161" t="s">
        <v>1561</v>
      </c>
      <c r="I3337" s="15"/>
      <c r="J3337"/>
      <c r="K3337"/>
    </row>
    <row r="3338" spans="1:11" ht="15" customHeight="1" x14ac:dyDescent="0.35">
      <c r="A3338" s="160">
        <v>1115744</v>
      </c>
      <c r="B3338" s="161" t="s">
        <v>5329</v>
      </c>
      <c r="C3338" s="160">
        <v>170719</v>
      </c>
      <c r="D3338" s="161" t="s">
        <v>2320</v>
      </c>
      <c r="E3338" s="162" t="s">
        <v>6415</v>
      </c>
      <c r="F3338" s="161" t="s">
        <v>644</v>
      </c>
      <c r="G3338" s="161" t="s">
        <v>645</v>
      </c>
      <c r="H3338" s="161" t="s">
        <v>1561</v>
      </c>
      <c r="I3338" s="15"/>
      <c r="J3338"/>
      <c r="K3338"/>
    </row>
    <row r="3339" spans="1:11" ht="15" customHeight="1" x14ac:dyDescent="0.35">
      <c r="A3339" s="160">
        <v>1115839</v>
      </c>
      <c r="B3339" s="161" t="s">
        <v>662</v>
      </c>
      <c r="C3339" s="160">
        <v>170719</v>
      </c>
      <c r="D3339" s="161" t="s">
        <v>2320</v>
      </c>
      <c r="E3339" s="162" t="s">
        <v>6415</v>
      </c>
      <c r="F3339" s="161" t="s">
        <v>644</v>
      </c>
      <c r="G3339" s="161" t="s">
        <v>645</v>
      </c>
      <c r="H3339" s="161" t="s">
        <v>1561</v>
      </c>
      <c r="I3339" s="15"/>
      <c r="J3339"/>
      <c r="K3339"/>
    </row>
    <row r="3340" spans="1:11" ht="15" customHeight="1" x14ac:dyDescent="0.35">
      <c r="A3340" s="160">
        <v>1115999</v>
      </c>
      <c r="B3340" s="161" t="s">
        <v>5330</v>
      </c>
      <c r="C3340" s="160">
        <v>170719</v>
      </c>
      <c r="D3340" s="161" t="s">
        <v>2320</v>
      </c>
      <c r="E3340" s="162" t="s">
        <v>6415</v>
      </c>
      <c r="F3340" s="161" t="s">
        <v>644</v>
      </c>
      <c r="G3340" s="161" t="s">
        <v>645</v>
      </c>
      <c r="H3340" s="161" t="s">
        <v>1561</v>
      </c>
      <c r="I3340" s="15"/>
      <c r="J3340"/>
      <c r="K3340"/>
    </row>
    <row r="3341" spans="1:11" ht="15" customHeight="1" x14ac:dyDescent="0.35">
      <c r="A3341" s="160">
        <v>1111060</v>
      </c>
      <c r="B3341" s="161" t="s">
        <v>5331</v>
      </c>
      <c r="C3341" s="160">
        <v>170720</v>
      </c>
      <c r="D3341" s="161" t="s">
        <v>1100</v>
      </c>
      <c r="E3341" s="162" t="s">
        <v>6415</v>
      </c>
      <c r="F3341" s="161" t="s">
        <v>644</v>
      </c>
      <c r="G3341" s="161" t="s">
        <v>1094</v>
      </c>
      <c r="H3341" s="161" t="s">
        <v>1561</v>
      </c>
      <c r="I3341" s="15"/>
      <c r="J3341"/>
      <c r="K3341"/>
    </row>
    <row r="3342" spans="1:11" ht="15" customHeight="1" x14ac:dyDescent="0.35">
      <c r="A3342" s="160">
        <v>1111679</v>
      </c>
      <c r="B3342" s="161" t="s">
        <v>5336</v>
      </c>
      <c r="C3342" s="160">
        <v>170720</v>
      </c>
      <c r="D3342" s="161" t="s">
        <v>1100</v>
      </c>
      <c r="E3342" s="162" t="s">
        <v>6415</v>
      </c>
      <c r="F3342" s="161" t="s">
        <v>644</v>
      </c>
      <c r="G3342" s="161" t="s">
        <v>1094</v>
      </c>
      <c r="H3342" s="161" t="s">
        <v>1561</v>
      </c>
      <c r="I3342" s="15"/>
      <c r="J3342"/>
      <c r="K3342"/>
    </row>
    <row r="3343" spans="1:11" ht="15" customHeight="1" x14ac:dyDescent="0.35">
      <c r="A3343" s="160">
        <v>1111525</v>
      </c>
      <c r="B3343" s="161" t="s">
        <v>5335</v>
      </c>
      <c r="C3343" s="160">
        <v>170720</v>
      </c>
      <c r="D3343" s="161" t="s">
        <v>1100</v>
      </c>
      <c r="E3343" s="162" t="s">
        <v>6415</v>
      </c>
      <c r="F3343" s="161" t="s">
        <v>644</v>
      </c>
      <c r="G3343" s="161" t="s">
        <v>1094</v>
      </c>
      <c r="H3343" s="161" t="s">
        <v>1561</v>
      </c>
      <c r="I3343" s="15"/>
      <c r="J3343"/>
      <c r="K3343"/>
    </row>
    <row r="3344" spans="1:11" ht="15" customHeight="1" x14ac:dyDescent="0.35">
      <c r="A3344" s="160">
        <v>1111181</v>
      </c>
      <c r="B3344" s="161" t="s">
        <v>5332</v>
      </c>
      <c r="C3344" s="160">
        <v>170720</v>
      </c>
      <c r="D3344" s="161" t="s">
        <v>1100</v>
      </c>
      <c r="E3344" s="162" t="s">
        <v>6415</v>
      </c>
      <c r="F3344" s="161" t="s">
        <v>644</v>
      </c>
      <c r="G3344" s="161" t="s">
        <v>1094</v>
      </c>
      <c r="H3344" s="161" t="s">
        <v>1561</v>
      </c>
      <c r="I3344" s="15"/>
      <c r="J3344"/>
      <c r="K3344"/>
    </row>
    <row r="3345" spans="1:11" ht="15" customHeight="1" x14ac:dyDescent="0.35">
      <c r="A3345" s="160">
        <v>1111310</v>
      </c>
      <c r="B3345" s="161" t="s">
        <v>5333</v>
      </c>
      <c r="C3345" s="160">
        <v>170720</v>
      </c>
      <c r="D3345" s="161" t="s">
        <v>1100</v>
      </c>
      <c r="E3345" s="162" t="s">
        <v>6415</v>
      </c>
      <c r="F3345" s="161" t="s">
        <v>644</v>
      </c>
      <c r="G3345" s="161" t="s">
        <v>1094</v>
      </c>
      <c r="H3345" s="161" t="s">
        <v>1561</v>
      </c>
      <c r="I3345" s="15"/>
      <c r="J3345"/>
      <c r="K3345"/>
    </row>
    <row r="3346" spans="1:11" ht="15" customHeight="1" x14ac:dyDescent="0.35">
      <c r="A3346" s="160">
        <v>1111332</v>
      </c>
      <c r="B3346" s="161" t="s">
        <v>5334</v>
      </c>
      <c r="C3346" s="160">
        <v>170720</v>
      </c>
      <c r="D3346" s="161" t="s">
        <v>1100</v>
      </c>
      <c r="E3346" s="162" t="s">
        <v>6415</v>
      </c>
      <c r="F3346" s="161" t="s">
        <v>644</v>
      </c>
      <c r="G3346" s="161" t="s">
        <v>1094</v>
      </c>
      <c r="H3346" s="161" t="s">
        <v>1561</v>
      </c>
      <c r="I3346" s="15"/>
      <c r="J3346"/>
      <c r="K3346"/>
    </row>
    <row r="3347" spans="1:11" ht="15" customHeight="1" x14ac:dyDescent="0.35">
      <c r="A3347" s="160">
        <v>1111625</v>
      </c>
      <c r="B3347" s="161" t="s">
        <v>2548</v>
      </c>
      <c r="C3347" s="160">
        <v>170720</v>
      </c>
      <c r="D3347" s="161" t="s">
        <v>1100</v>
      </c>
      <c r="E3347" s="162" t="s">
        <v>6415</v>
      </c>
      <c r="F3347" s="161" t="s">
        <v>644</v>
      </c>
      <c r="G3347" s="161" t="s">
        <v>1094</v>
      </c>
      <c r="H3347" s="161" t="s">
        <v>1561</v>
      </c>
      <c r="I3347" s="15"/>
      <c r="J3347"/>
      <c r="K3347"/>
    </row>
    <row r="3348" spans="1:11" ht="15" customHeight="1" x14ac:dyDescent="0.35">
      <c r="A3348" s="160">
        <v>1111761</v>
      </c>
      <c r="B3348" s="161" t="s">
        <v>5337</v>
      </c>
      <c r="C3348" s="160">
        <v>170720</v>
      </c>
      <c r="D3348" s="161" t="s">
        <v>1100</v>
      </c>
      <c r="E3348" s="162" t="s">
        <v>6415</v>
      </c>
      <c r="F3348" s="161" t="s">
        <v>644</v>
      </c>
      <c r="G3348" s="161" t="s">
        <v>1094</v>
      </c>
      <c r="H3348" s="161" t="s">
        <v>1561</v>
      </c>
      <c r="I3348" s="15"/>
      <c r="J3348"/>
      <c r="K3348"/>
    </row>
    <row r="3349" spans="1:11" ht="15" customHeight="1" x14ac:dyDescent="0.35">
      <c r="A3349" s="160">
        <v>1105388</v>
      </c>
      <c r="B3349" s="161" t="s">
        <v>5338</v>
      </c>
      <c r="C3349" s="160">
        <v>170732</v>
      </c>
      <c r="D3349" s="161" t="s">
        <v>2353</v>
      </c>
      <c r="E3349" s="162" t="s">
        <v>6415</v>
      </c>
      <c r="F3349" s="161" t="s">
        <v>644</v>
      </c>
      <c r="G3349" s="161" t="s">
        <v>645</v>
      </c>
      <c r="H3349" s="161" t="s">
        <v>1561</v>
      </c>
      <c r="I3349" s="15"/>
      <c r="J3349"/>
      <c r="K3349"/>
    </row>
    <row r="3350" spans="1:11" ht="15" customHeight="1" x14ac:dyDescent="0.35">
      <c r="A3350" s="160">
        <v>1105817</v>
      </c>
      <c r="B3350" s="161" t="s">
        <v>5339</v>
      </c>
      <c r="C3350" s="160">
        <v>170732</v>
      </c>
      <c r="D3350" s="161" t="s">
        <v>2353</v>
      </c>
      <c r="E3350" s="162" t="s">
        <v>6415</v>
      </c>
      <c r="F3350" s="161" t="s">
        <v>644</v>
      </c>
      <c r="G3350" s="161" t="s">
        <v>645</v>
      </c>
      <c r="H3350" s="161" t="s">
        <v>1561</v>
      </c>
      <c r="I3350" s="15"/>
      <c r="J3350"/>
      <c r="K3350"/>
    </row>
    <row r="3351" spans="1:11" ht="15" customHeight="1" x14ac:dyDescent="0.35">
      <c r="A3351" s="160">
        <v>1105601</v>
      </c>
      <c r="B3351" s="161" t="s">
        <v>663</v>
      </c>
      <c r="C3351" s="160">
        <v>170732</v>
      </c>
      <c r="D3351" s="161" t="s">
        <v>2353</v>
      </c>
      <c r="E3351" s="162" t="s">
        <v>6415</v>
      </c>
      <c r="F3351" s="161" t="s">
        <v>644</v>
      </c>
      <c r="G3351" s="161" t="s">
        <v>645</v>
      </c>
      <c r="H3351" s="161" t="s">
        <v>1561</v>
      </c>
      <c r="I3351" s="15"/>
      <c r="J3351"/>
      <c r="K3351"/>
    </row>
    <row r="3352" spans="1:11" ht="15" customHeight="1" x14ac:dyDescent="0.35">
      <c r="A3352" s="160">
        <v>1105972</v>
      </c>
      <c r="B3352" s="161" t="s">
        <v>5340</v>
      </c>
      <c r="C3352" s="160">
        <v>170732</v>
      </c>
      <c r="D3352" s="161" t="s">
        <v>2353</v>
      </c>
      <c r="E3352" s="162" t="s">
        <v>6415</v>
      </c>
      <c r="F3352" s="161" t="s">
        <v>644</v>
      </c>
      <c r="G3352" s="161" t="s">
        <v>645</v>
      </c>
      <c r="H3352" s="161" t="s">
        <v>1561</v>
      </c>
      <c r="I3352" s="15"/>
      <c r="J3352"/>
      <c r="K3352"/>
    </row>
    <row r="3353" spans="1:11" ht="15" customHeight="1" x14ac:dyDescent="0.35">
      <c r="A3353" s="160">
        <v>1105592</v>
      </c>
      <c r="B3353" s="161" t="s">
        <v>2354</v>
      </c>
      <c r="C3353" s="160">
        <v>170732</v>
      </c>
      <c r="D3353" s="161" t="s">
        <v>2353</v>
      </c>
      <c r="E3353" s="162" t="s">
        <v>6415</v>
      </c>
      <c r="F3353" s="161" t="s">
        <v>644</v>
      </c>
      <c r="G3353" s="161" t="s">
        <v>645</v>
      </c>
      <c r="H3353" s="161" t="s">
        <v>1561</v>
      </c>
      <c r="I3353" s="15"/>
      <c r="J3353"/>
      <c r="K3353"/>
    </row>
    <row r="3354" spans="1:11" ht="15" customHeight="1" x14ac:dyDescent="0.35">
      <c r="A3354" s="160">
        <v>1115323</v>
      </c>
      <c r="B3354" s="161" t="s">
        <v>5341</v>
      </c>
      <c r="C3354" s="160">
        <v>170744</v>
      </c>
      <c r="D3354" s="161" t="s">
        <v>2323</v>
      </c>
      <c r="E3354" s="162" t="s">
        <v>6415</v>
      </c>
      <c r="F3354" s="161" t="s">
        <v>644</v>
      </c>
      <c r="G3354" s="161" t="s">
        <v>645</v>
      </c>
      <c r="H3354" s="161" t="s">
        <v>1561</v>
      </c>
      <c r="I3354" s="15"/>
      <c r="J3354"/>
      <c r="K3354"/>
    </row>
    <row r="3355" spans="1:11" ht="15" customHeight="1" x14ac:dyDescent="0.35">
      <c r="A3355" s="160">
        <v>1115517</v>
      </c>
      <c r="B3355" s="161" t="s">
        <v>5342</v>
      </c>
      <c r="C3355" s="160">
        <v>170744</v>
      </c>
      <c r="D3355" s="161" t="s">
        <v>2323</v>
      </c>
      <c r="E3355" s="162" t="s">
        <v>6415</v>
      </c>
      <c r="F3355" s="161" t="s">
        <v>644</v>
      </c>
      <c r="G3355" s="161" t="s">
        <v>645</v>
      </c>
      <c r="H3355" s="161" t="s">
        <v>1561</v>
      </c>
      <c r="I3355" s="15"/>
      <c r="J3355"/>
      <c r="K3355"/>
    </row>
    <row r="3356" spans="1:11" ht="15" customHeight="1" x14ac:dyDescent="0.35">
      <c r="A3356" s="160">
        <v>1115235</v>
      </c>
      <c r="B3356" s="161" t="s">
        <v>664</v>
      </c>
      <c r="C3356" s="160">
        <v>170744</v>
      </c>
      <c r="D3356" s="161" t="s">
        <v>2323</v>
      </c>
      <c r="E3356" s="162" t="s">
        <v>6415</v>
      </c>
      <c r="F3356" s="161" t="s">
        <v>644</v>
      </c>
      <c r="G3356" s="161" t="s">
        <v>645</v>
      </c>
      <c r="H3356" s="161" t="s">
        <v>1561</v>
      </c>
      <c r="I3356" s="15"/>
      <c r="J3356"/>
      <c r="K3356"/>
    </row>
    <row r="3357" spans="1:11" ht="15" customHeight="1" x14ac:dyDescent="0.35">
      <c r="A3357" s="160">
        <v>1115980</v>
      </c>
      <c r="B3357" s="161" t="s">
        <v>5343</v>
      </c>
      <c r="C3357" s="160">
        <v>170744</v>
      </c>
      <c r="D3357" s="161" t="s">
        <v>2323</v>
      </c>
      <c r="E3357" s="162" t="s">
        <v>6415</v>
      </c>
      <c r="F3357" s="161" t="s">
        <v>644</v>
      </c>
      <c r="G3357" s="161" t="s">
        <v>645</v>
      </c>
      <c r="H3357" s="161" t="s">
        <v>1561</v>
      </c>
      <c r="I3357" s="15"/>
      <c r="J3357"/>
      <c r="K3357"/>
    </row>
    <row r="3358" spans="1:11" ht="15" customHeight="1" x14ac:dyDescent="0.35">
      <c r="A3358" s="160">
        <v>1115808</v>
      </c>
      <c r="B3358" s="161" t="s">
        <v>665</v>
      </c>
      <c r="C3358" s="160">
        <v>170744</v>
      </c>
      <c r="D3358" s="161" t="s">
        <v>2323</v>
      </c>
      <c r="E3358" s="162" t="s">
        <v>6415</v>
      </c>
      <c r="F3358" s="161" t="s">
        <v>644</v>
      </c>
      <c r="G3358" s="161" t="s">
        <v>645</v>
      </c>
      <c r="H3358" s="161" t="s">
        <v>1561</v>
      </c>
      <c r="I3358" s="15"/>
      <c r="J3358"/>
      <c r="K3358"/>
    </row>
    <row r="3359" spans="1:11" ht="15" customHeight="1" x14ac:dyDescent="0.35">
      <c r="A3359" s="160">
        <v>1105770</v>
      </c>
      <c r="B3359" s="161" t="s">
        <v>5348</v>
      </c>
      <c r="C3359" s="160">
        <v>170756</v>
      </c>
      <c r="D3359" s="161" t="s">
        <v>5344</v>
      </c>
      <c r="E3359" s="162" t="s">
        <v>6415</v>
      </c>
      <c r="F3359" s="161" t="s">
        <v>644</v>
      </c>
      <c r="G3359" s="161" t="s">
        <v>645</v>
      </c>
      <c r="H3359" s="161" t="s">
        <v>1561</v>
      </c>
      <c r="I3359" s="15"/>
      <c r="J3359"/>
      <c r="K3359"/>
    </row>
    <row r="3360" spans="1:11" ht="15" customHeight="1" x14ac:dyDescent="0.35">
      <c r="A3360" s="160">
        <v>1105553</v>
      </c>
      <c r="B3360" s="161" t="s">
        <v>5346</v>
      </c>
      <c r="C3360" s="160">
        <v>170756</v>
      </c>
      <c r="D3360" s="161" t="s">
        <v>5344</v>
      </c>
      <c r="E3360" s="162" t="s">
        <v>6415</v>
      </c>
      <c r="F3360" s="161" t="s">
        <v>644</v>
      </c>
      <c r="G3360" s="161" t="s">
        <v>645</v>
      </c>
      <c r="H3360" s="161" t="s">
        <v>1561</v>
      </c>
      <c r="I3360" s="15"/>
      <c r="J3360"/>
      <c r="K3360"/>
    </row>
    <row r="3361" spans="1:11" ht="15" customHeight="1" x14ac:dyDescent="0.35">
      <c r="A3361" s="160">
        <v>1105117</v>
      </c>
      <c r="B3361" s="161" t="s">
        <v>5345</v>
      </c>
      <c r="C3361" s="160">
        <v>170756</v>
      </c>
      <c r="D3361" s="161" t="s">
        <v>5344</v>
      </c>
      <c r="E3361" s="162" t="s">
        <v>6415</v>
      </c>
      <c r="F3361" s="161" t="s">
        <v>644</v>
      </c>
      <c r="G3361" s="161" t="s">
        <v>645</v>
      </c>
      <c r="H3361" s="161" t="s">
        <v>1561</v>
      </c>
      <c r="I3361" s="15"/>
      <c r="J3361"/>
      <c r="K3361"/>
    </row>
    <row r="3362" spans="1:11" ht="15" customHeight="1" x14ac:dyDescent="0.35">
      <c r="A3362" s="160">
        <v>1105930</v>
      </c>
      <c r="B3362" s="161" t="s">
        <v>5349</v>
      </c>
      <c r="C3362" s="160">
        <v>170756</v>
      </c>
      <c r="D3362" s="161" t="s">
        <v>5344</v>
      </c>
      <c r="E3362" s="162" t="s">
        <v>6415</v>
      </c>
      <c r="F3362" s="161" t="s">
        <v>644</v>
      </c>
      <c r="G3362" s="161" t="s">
        <v>645</v>
      </c>
      <c r="H3362" s="161" t="s">
        <v>1561</v>
      </c>
      <c r="I3362" s="15"/>
      <c r="J3362"/>
      <c r="K3362"/>
    </row>
    <row r="3363" spans="1:11" ht="15" customHeight="1" x14ac:dyDescent="0.35">
      <c r="A3363" s="160">
        <v>1105568</v>
      </c>
      <c r="B3363" s="161" t="s">
        <v>5347</v>
      </c>
      <c r="C3363" s="160">
        <v>170756</v>
      </c>
      <c r="D3363" s="161" t="s">
        <v>5344</v>
      </c>
      <c r="E3363" s="162" t="s">
        <v>6415</v>
      </c>
      <c r="F3363" s="161" t="s">
        <v>644</v>
      </c>
      <c r="G3363" s="161" t="s">
        <v>645</v>
      </c>
      <c r="H3363" s="161" t="s">
        <v>1561</v>
      </c>
      <c r="I3363" s="15"/>
      <c r="J3363"/>
      <c r="K3363"/>
    </row>
    <row r="3364" spans="1:11" ht="15" customHeight="1" x14ac:dyDescent="0.35">
      <c r="A3364" s="160">
        <v>1105271</v>
      </c>
      <c r="B3364" s="161" t="s">
        <v>5350</v>
      </c>
      <c r="C3364" s="160">
        <v>170768</v>
      </c>
      <c r="D3364" s="161" t="s">
        <v>2360</v>
      </c>
      <c r="E3364" s="162" t="s">
        <v>6415</v>
      </c>
      <c r="F3364" s="161" t="s">
        <v>644</v>
      </c>
      <c r="G3364" s="161" t="s">
        <v>645</v>
      </c>
      <c r="H3364" s="161" t="s">
        <v>1561</v>
      </c>
      <c r="I3364" s="15"/>
      <c r="J3364"/>
      <c r="K3364"/>
    </row>
    <row r="3365" spans="1:11" ht="15" customHeight="1" x14ac:dyDescent="0.35">
      <c r="A3365" s="160">
        <v>1105741</v>
      </c>
      <c r="B3365" s="161" t="s">
        <v>5352</v>
      </c>
      <c r="C3365" s="160">
        <v>170768</v>
      </c>
      <c r="D3365" s="161" t="s">
        <v>2360</v>
      </c>
      <c r="E3365" s="162" t="s">
        <v>6415</v>
      </c>
      <c r="F3365" s="161" t="s">
        <v>644</v>
      </c>
      <c r="G3365" s="161" t="s">
        <v>645</v>
      </c>
      <c r="H3365" s="161" t="s">
        <v>1561</v>
      </c>
      <c r="I3365" s="15"/>
      <c r="J3365"/>
      <c r="K3365"/>
    </row>
    <row r="3366" spans="1:11" ht="15" customHeight="1" x14ac:dyDescent="0.35">
      <c r="A3366" s="160">
        <v>1105186</v>
      </c>
      <c r="B3366" s="161" t="s">
        <v>666</v>
      </c>
      <c r="C3366" s="160">
        <v>170768</v>
      </c>
      <c r="D3366" s="161" t="s">
        <v>2360</v>
      </c>
      <c r="E3366" s="162" t="s">
        <v>6415</v>
      </c>
      <c r="F3366" s="161" t="s">
        <v>644</v>
      </c>
      <c r="G3366" s="161" t="s">
        <v>645</v>
      </c>
      <c r="H3366" s="161" t="s">
        <v>1561</v>
      </c>
      <c r="I3366" s="15"/>
      <c r="J3366"/>
      <c r="K3366"/>
    </row>
    <row r="3367" spans="1:11" ht="15" customHeight="1" x14ac:dyDescent="0.35">
      <c r="A3367" s="160">
        <v>1105546</v>
      </c>
      <c r="B3367" s="161" t="s">
        <v>5351</v>
      </c>
      <c r="C3367" s="160">
        <v>170768</v>
      </c>
      <c r="D3367" s="161" t="s">
        <v>2360</v>
      </c>
      <c r="E3367" s="162" t="s">
        <v>6415</v>
      </c>
      <c r="F3367" s="161" t="s">
        <v>644</v>
      </c>
      <c r="G3367" s="161" t="s">
        <v>645</v>
      </c>
      <c r="H3367" s="161" t="s">
        <v>1561</v>
      </c>
      <c r="I3367" s="15"/>
      <c r="J3367"/>
      <c r="K3367"/>
    </row>
    <row r="3368" spans="1:11" ht="15" customHeight="1" x14ac:dyDescent="0.35">
      <c r="A3368" s="160">
        <v>1105742</v>
      </c>
      <c r="B3368" s="161" t="s">
        <v>5353</v>
      </c>
      <c r="C3368" s="160">
        <v>170768</v>
      </c>
      <c r="D3368" s="161" t="s">
        <v>2360</v>
      </c>
      <c r="E3368" s="162" t="s">
        <v>6415</v>
      </c>
      <c r="F3368" s="161" t="s">
        <v>644</v>
      </c>
      <c r="G3368" s="161" t="s">
        <v>645</v>
      </c>
      <c r="H3368" s="161" t="s">
        <v>1561</v>
      </c>
      <c r="I3368" s="15"/>
      <c r="J3368"/>
      <c r="K3368"/>
    </row>
    <row r="3369" spans="1:11" ht="15" customHeight="1" x14ac:dyDescent="0.35">
      <c r="A3369" s="160">
        <v>1105837</v>
      </c>
      <c r="B3369" s="161" t="s">
        <v>5354</v>
      </c>
      <c r="C3369" s="160">
        <v>170768</v>
      </c>
      <c r="D3369" s="161" t="s">
        <v>2360</v>
      </c>
      <c r="E3369" s="162" t="s">
        <v>6415</v>
      </c>
      <c r="F3369" s="161" t="s">
        <v>644</v>
      </c>
      <c r="G3369" s="161" t="s">
        <v>645</v>
      </c>
      <c r="H3369" s="161" t="s">
        <v>1561</v>
      </c>
      <c r="I3369" s="15"/>
      <c r="J3369"/>
      <c r="K3369"/>
    </row>
    <row r="3370" spans="1:11" ht="15" customHeight="1" x14ac:dyDescent="0.35">
      <c r="A3370" s="160">
        <v>1114062</v>
      </c>
      <c r="B3370" s="161" t="s">
        <v>5355</v>
      </c>
      <c r="C3370" s="160">
        <v>170770</v>
      </c>
      <c r="D3370" s="161" t="s">
        <v>2566</v>
      </c>
      <c r="E3370" s="162" t="s">
        <v>6415</v>
      </c>
      <c r="F3370" s="161" t="s">
        <v>644</v>
      </c>
      <c r="G3370" s="6" t="s">
        <v>874</v>
      </c>
      <c r="H3370" s="161" t="s">
        <v>1561</v>
      </c>
      <c r="I3370" s="15"/>
      <c r="J3370"/>
      <c r="K3370"/>
    </row>
    <row r="3371" spans="1:11" ht="15" customHeight="1" x14ac:dyDescent="0.35">
      <c r="A3371" s="160">
        <v>1114791</v>
      </c>
      <c r="B3371" s="161" t="s">
        <v>5356</v>
      </c>
      <c r="C3371" s="160">
        <v>170770</v>
      </c>
      <c r="D3371" s="161" t="s">
        <v>2566</v>
      </c>
      <c r="E3371" s="162" t="s">
        <v>6415</v>
      </c>
      <c r="F3371" s="161" t="s">
        <v>644</v>
      </c>
      <c r="G3371" s="6" t="s">
        <v>874</v>
      </c>
      <c r="H3371" s="161" t="s">
        <v>1561</v>
      </c>
      <c r="I3371" s="15"/>
      <c r="J3371"/>
      <c r="K3371"/>
    </row>
    <row r="3372" spans="1:11" ht="15" customHeight="1" x14ac:dyDescent="0.35">
      <c r="A3372" s="160">
        <v>1114953</v>
      </c>
      <c r="B3372" s="161" t="s">
        <v>876</v>
      </c>
      <c r="C3372" s="160">
        <v>170770</v>
      </c>
      <c r="D3372" s="161" t="s">
        <v>2566</v>
      </c>
      <c r="E3372" s="162" t="s">
        <v>6415</v>
      </c>
      <c r="F3372" s="161" t="s">
        <v>644</v>
      </c>
      <c r="G3372" s="6" t="s">
        <v>874</v>
      </c>
      <c r="H3372" s="161" t="s">
        <v>1561</v>
      </c>
      <c r="I3372" s="15"/>
      <c r="J3372"/>
      <c r="K3372"/>
    </row>
    <row r="3373" spans="1:11" ht="15" customHeight="1" x14ac:dyDescent="0.35">
      <c r="A3373" s="160">
        <v>1114251</v>
      </c>
      <c r="B3373" s="161" t="s">
        <v>877</v>
      </c>
      <c r="C3373" s="160">
        <v>170770</v>
      </c>
      <c r="D3373" s="161" t="s">
        <v>2566</v>
      </c>
      <c r="E3373" s="162" t="s">
        <v>6415</v>
      </c>
      <c r="F3373" s="161" t="s">
        <v>644</v>
      </c>
      <c r="G3373" s="6" t="s">
        <v>874</v>
      </c>
      <c r="H3373" s="161" t="s">
        <v>1561</v>
      </c>
      <c r="I3373" s="15"/>
      <c r="J3373"/>
      <c r="K3373"/>
    </row>
    <row r="3374" spans="1:11" ht="15" customHeight="1" x14ac:dyDescent="0.35">
      <c r="A3374" s="160">
        <v>1114780</v>
      </c>
      <c r="B3374" s="161" t="s">
        <v>878</v>
      </c>
      <c r="C3374" s="160">
        <v>170781</v>
      </c>
      <c r="D3374" s="161" t="s">
        <v>2572</v>
      </c>
      <c r="E3374" s="162" t="s">
        <v>6415</v>
      </c>
      <c r="F3374" s="161" t="s">
        <v>644</v>
      </c>
      <c r="G3374" s="6" t="s">
        <v>874</v>
      </c>
      <c r="H3374" s="161" t="s">
        <v>1561</v>
      </c>
      <c r="I3374" s="15"/>
      <c r="J3374"/>
      <c r="K3374"/>
    </row>
    <row r="3375" spans="1:11" ht="15" customHeight="1" x14ac:dyDescent="0.35">
      <c r="A3375" s="160">
        <v>1114354</v>
      </c>
      <c r="B3375" s="161" t="s">
        <v>5357</v>
      </c>
      <c r="C3375" s="160">
        <v>170781</v>
      </c>
      <c r="D3375" s="161" t="s">
        <v>2572</v>
      </c>
      <c r="E3375" s="162" t="s">
        <v>6415</v>
      </c>
      <c r="F3375" s="161" t="s">
        <v>644</v>
      </c>
      <c r="G3375" s="6" t="s">
        <v>874</v>
      </c>
      <c r="H3375" s="161" t="s">
        <v>1561</v>
      </c>
      <c r="I3375" s="15"/>
      <c r="J3375"/>
      <c r="K3375"/>
    </row>
    <row r="3376" spans="1:11" ht="15" customHeight="1" x14ac:dyDescent="0.35">
      <c r="A3376" s="160">
        <v>1114568</v>
      </c>
      <c r="B3376" s="161" t="s">
        <v>5360</v>
      </c>
      <c r="C3376" s="160">
        <v>170781</v>
      </c>
      <c r="D3376" s="161" t="s">
        <v>2572</v>
      </c>
      <c r="E3376" s="162" t="s">
        <v>6415</v>
      </c>
      <c r="F3376" s="161" t="s">
        <v>644</v>
      </c>
      <c r="G3376" s="6" t="s">
        <v>874</v>
      </c>
      <c r="H3376" s="161" t="s">
        <v>1561</v>
      </c>
      <c r="I3376" s="15"/>
      <c r="J3376"/>
      <c r="K3376"/>
    </row>
    <row r="3377" spans="1:11" ht="15" customHeight="1" x14ac:dyDescent="0.35">
      <c r="A3377" s="160">
        <v>1114558</v>
      </c>
      <c r="B3377" s="161" t="s">
        <v>5359</v>
      </c>
      <c r="C3377" s="160">
        <v>170781</v>
      </c>
      <c r="D3377" s="161" t="s">
        <v>2572</v>
      </c>
      <c r="E3377" s="162" t="s">
        <v>6415</v>
      </c>
      <c r="F3377" s="161" t="s">
        <v>644</v>
      </c>
      <c r="G3377" s="6" t="s">
        <v>874</v>
      </c>
      <c r="H3377" s="161" t="s">
        <v>1561</v>
      </c>
      <c r="I3377" s="15"/>
      <c r="J3377"/>
      <c r="K3377"/>
    </row>
    <row r="3378" spans="1:11" ht="15" customHeight="1" x14ac:dyDescent="0.35">
      <c r="A3378" s="160">
        <v>1114316</v>
      </c>
      <c r="B3378" s="161" t="s">
        <v>879</v>
      </c>
      <c r="C3378" s="160">
        <v>170781</v>
      </c>
      <c r="D3378" s="161" t="s">
        <v>2572</v>
      </c>
      <c r="E3378" s="162" t="s">
        <v>6415</v>
      </c>
      <c r="F3378" s="161" t="s">
        <v>644</v>
      </c>
      <c r="G3378" s="6" t="s">
        <v>874</v>
      </c>
      <c r="H3378" s="161" t="s">
        <v>1561</v>
      </c>
      <c r="I3378" s="15"/>
      <c r="J3378"/>
      <c r="K3378"/>
    </row>
    <row r="3379" spans="1:11" ht="15" customHeight="1" x14ac:dyDescent="0.35">
      <c r="A3379" s="160">
        <v>1114530</v>
      </c>
      <c r="B3379" s="161" t="s">
        <v>5358</v>
      </c>
      <c r="C3379" s="160">
        <v>170781</v>
      </c>
      <c r="D3379" s="161" t="s">
        <v>2572</v>
      </c>
      <c r="E3379" s="162" t="s">
        <v>6415</v>
      </c>
      <c r="F3379" s="161" t="s">
        <v>644</v>
      </c>
      <c r="G3379" s="6" t="s">
        <v>874</v>
      </c>
      <c r="H3379" s="161" t="s">
        <v>1561</v>
      </c>
      <c r="I3379" s="15"/>
      <c r="J3379"/>
      <c r="K3379"/>
    </row>
    <row r="3380" spans="1:11" ht="15" customHeight="1" x14ac:dyDescent="0.35">
      <c r="A3380" s="160">
        <v>1114879</v>
      </c>
      <c r="B3380" s="161" t="s">
        <v>5361</v>
      </c>
      <c r="C3380" s="160">
        <v>170781</v>
      </c>
      <c r="D3380" s="161" t="s">
        <v>2572</v>
      </c>
      <c r="E3380" s="162" t="s">
        <v>6415</v>
      </c>
      <c r="F3380" s="161" t="s">
        <v>644</v>
      </c>
      <c r="G3380" s="6" t="s">
        <v>874</v>
      </c>
      <c r="H3380" s="161" t="s">
        <v>1561</v>
      </c>
      <c r="I3380" s="15"/>
      <c r="J3380"/>
      <c r="K3380"/>
    </row>
    <row r="3381" spans="1:11" ht="15" customHeight="1" x14ac:dyDescent="0.35">
      <c r="A3381" s="160">
        <v>1114428</v>
      </c>
      <c r="B3381" s="161" t="s">
        <v>5364</v>
      </c>
      <c r="C3381" s="160">
        <v>170793</v>
      </c>
      <c r="D3381" s="161" t="s">
        <v>880</v>
      </c>
      <c r="E3381" s="162" t="s">
        <v>6415</v>
      </c>
      <c r="F3381" s="161" t="s">
        <v>644</v>
      </c>
      <c r="G3381" s="6" t="s">
        <v>874</v>
      </c>
      <c r="H3381" s="161" t="s">
        <v>1561</v>
      </c>
      <c r="I3381" s="15"/>
      <c r="J3381"/>
      <c r="K3381"/>
    </row>
    <row r="3382" spans="1:11" ht="15" customHeight="1" x14ac:dyDescent="0.35">
      <c r="A3382" s="160">
        <v>1114143</v>
      </c>
      <c r="B3382" s="161" t="s">
        <v>5362</v>
      </c>
      <c r="C3382" s="160">
        <v>170793</v>
      </c>
      <c r="D3382" s="161" t="s">
        <v>880</v>
      </c>
      <c r="E3382" s="162" t="s">
        <v>6415</v>
      </c>
      <c r="F3382" s="161" t="s">
        <v>644</v>
      </c>
      <c r="G3382" s="6" t="s">
        <v>874</v>
      </c>
      <c r="H3382" s="161" t="s">
        <v>1561</v>
      </c>
      <c r="I3382" s="15"/>
      <c r="J3382"/>
      <c r="K3382"/>
    </row>
    <row r="3383" spans="1:11" ht="15" customHeight="1" x14ac:dyDescent="0.35">
      <c r="A3383" s="160">
        <v>1114704</v>
      </c>
      <c r="B3383" s="161" t="s">
        <v>5365</v>
      </c>
      <c r="C3383" s="160">
        <v>170793</v>
      </c>
      <c r="D3383" s="161" t="s">
        <v>880</v>
      </c>
      <c r="E3383" s="162" t="s">
        <v>6415</v>
      </c>
      <c r="F3383" s="161" t="s">
        <v>644</v>
      </c>
      <c r="G3383" s="6" t="s">
        <v>874</v>
      </c>
      <c r="H3383" s="161" t="s">
        <v>1561</v>
      </c>
      <c r="I3383" s="15"/>
      <c r="J3383"/>
      <c r="K3383"/>
    </row>
    <row r="3384" spans="1:11" ht="15" customHeight="1" x14ac:dyDescent="0.35">
      <c r="A3384" s="160">
        <v>1114937</v>
      </c>
      <c r="B3384" s="161" t="s">
        <v>5366</v>
      </c>
      <c r="C3384" s="160">
        <v>170793</v>
      </c>
      <c r="D3384" s="161" t="s">
        <v>880</v>
      </c>
      <c r="E3384" s="162" t="s">
        <v>6415</v>
      </c>
      <c r="F3384" s="161" t="s">
        <v>644</v>
      </c>
      <c r="G3384" s="6" t="s">
        <v>874</v>
      </c>
      <c r="H3384" s="161" t="s">
        <v>1561</v>
      </c>
      <c r="I3384" s="15"/>
      <c r="J3384"/>
      <c r="K3384"/>
    </row>
    <row r="3385" spans="1:11" ht="15" customHeight="1" x14ac:dyDescent="0.35">
      <c r="A3385" s="160">
        <v>1114223</v>
      </c>
      <c r="B3385" s="161" t="s">
        <v>5363</v>
      </c>
      <c r="C3385" s="160">
        <v>170793</v>
      </c>
      <c r="D3385" s="161" t="s">
        <v>880</v>
      </c>
      <c r="E3385" s="162" t="s">
        <v>6415</v>
      </c>
      <c r="F3385" s="161" t="s">
        <v>644</v>
      </c>
      <c r="G3385" s="6" t="s">
        <v>874</v>
      </c>
      <c r="H3385" s="161" t="s">
        <v>1561</v>
      </c>
      <c r="I3385" s="15"/>
      <c r="J3385"/>
      <c r="K3385"/>
    </row>
    <row r="3386" spans="1:11" ht="15" customHeight="1" x14ac:dyDescent="0.35">
      <c r="A3386" s="160">
        <v>1114678</v>
      </c>
      <c r="B3386" s="161" t="s">
        <v>881</v>
      </c>
      <c r="C3386" s="160">
        <v>170793</v>
      </c>
      <c r="D3386" s="161" t="s">
        <v>880</v>
      </c>
      <c r="E3386" s="162" t="s">
        <v>6415</v>
      </c>
      <c r="F3386" s="161" t="s">
        <v>644</v>
      </c>
      <c r="G3386" s="6" t="s">
        <v>874</v>
      </c>
      <c r="H3386" s="161" t="s">
        <v>1561</v>
      </c>
      <c r="I3386" s="15"/>
      <c r="J3386"/>
      <c r="K3386"/>
    </row>
    <row r="3387" spans="1:11" ht="15" customHeight="1" x14ac:dyDescent="0.35">
      <c r="A3387" s="160">
        <v>1114901</v>
      </c>
      <c r="B3387" s="161" t="s">
        <v>5371</v>
      </c>
      <c r="C3387" s="160">
        <v>170800</v>
      </c>
      <c r="D3387" s="161" t="s">
        <v>2568</v>
      </c>
      <c r="E3387" s="162" t="s">
        <v>6415</v>
      </c>
      <c r="F3387" s="161" t="s">
        <v>644</v>
      </c>
      <c r="G3387" s="6" t="s">
        <v>874</v>
      </c>
      <c r="H3387" s="161" t="s">
        <v>1561</v>
      </c>
      <c r="I3387" s="15"/>
      <c r="J3387"/>
      <c r="K3387"/>
    </row>
    <row r="3388" spans="1:11" ht="15" customHeight="1" x14ac:dyDescent="0.35">
      <c r="A3388" s="160">
        <v>1114176</v>
      </c>
      <c r="B3388" s="161" t="s">
        <v>5367</v>
      </c>
      <c r="C3388" s="160">
        <v>170800</v>
      </c>
      <c r="D3388" s="161" t="s">
        <v>2568</v>
      </c>
      <c r="E3388" s="162" t="s">
        <v>6415</v>
      </c>
      <c r="F3388" s="161" t="s">
        <v>644</v>
      </c>
      <c r="G3388" s="6" t="s">
        <v>874</v>
      </c>
      <c r="H3388" s="161" t="s">
        <v>1561</v>
      </c>
      <c r="I3388" s="15"/>
      <c r="J3388"/>
      <c r="K3388"/>
    </row>
    <row r="3389" spans="1:11" ht="15" customHeight="1" x14ac:dyDescent="0.35">
      <c r="A3389" s="160">
        <v>1114311</v>
      </c>
      <c r="B3389" s="161" t="s">
        <v>5370</v>
      </c>
      <c r="C3389" s="160">
        <v>170800</v>
      </c>
      <c r="D3389" s="161" t="s">
        <v>2568</v>
      </c>
      <c r="E3389" s="162" t="s">
        <v>6415</v>
      </c>
      <c r="F3389" s="161" t="s">
        <v>644</v>
      </c>
      <c r="G3389" s="6" t="s">
        <v>874</v>
      </c>
      <c r="H3389" s="161" t="s">
        <v>1561</v>
      </c>
      <c r="I3389" s="15"/>
      <c r="J3389"/>
      <c r="K3389"/>
    </row>
    <row r="3390" spans="1:11" ht="15" customHeight="1" x14ac:dyDescent="0.35">
      <c r="A3390" s="160">
        <v>1114761</v>
      </c>
      <c r="B3390" s="161" t="s">
        <v>882</v>
      </c>
      <c r="C3390" s="160">
        <v>170800</v>
      </c>
      <c r="D3390" s="161" t="s">
        <v>2568</v>
      </c>
      <c r="E3390" s="162" t="s">
        <v>6415</v>
      </c>
      <c r="F3390" s="161" t="s">
        <v>644</v>
      </c>
      <c r="G3390" s="6" t="s">
        <v>874</v>
      </c>
      <c r="H3390" s="161" t="s">
        <v>1561</v>
      </c>
      <c r="I3390" s="15"/>
      <c r="J3390"/>
      <c r="K3390"/>
    </row>
    <row r="3391" spans="1:11" ht="15" customHeight="1" x14ac:dyDescent="0.35">
      <c r="A3391" s="160">
        <v>1114258</v>
      </c>
      <c r="B3391" s="161" t="s">
        <v>5368</v>
      </c>
      <c r="C3391" s="160">
        <v>170800</v>
      </c>
      <c r="D3391" s="161" t="s">
        <v>2568</v>
      </c>
      <c r="E3391" s="162" t="s">
        <v>6415</v>
      </c>
      <c r="F3391" s="161" t="s">
        <v>644</v>
      </c>
      <c r="G3391" s="6" t="s">
        <v>874</v>
      </c>
      <c r="H3391" s="161" t="s">
        <v>1561</v>
      </c>
      <c r="I3391" s="15"/>
      <c r="J3391"/>
      <c r="K3391"/>
    </row>
    <row r="3392" spans="1:11" ht="15" customHeight="1" x14ac:dyDescent="0.35">
      <c r="A3392" s="160">
        <v>1114940</v>
      </c>
      <c r="B3392" s="161" t="s">
        <v>5372</v>
      </c>
      <c r="C3392" s="160">
        <v>170800</v>
      </c>
      <c r="D3392" s="161" t="s">
        <v>2568</v>
      </c>
      <c r="E3392" s="162" t="s">
        <v>6415</v>
      </c>
      <c r="F3392" s="161" t="s">
        <v>644</v>
      </c>
      <c r="G3392" s="6" t="s">
        <v>874</v>
      </c>
      <c r="H3392" s="161" t="s">
        <v>1561</v>
      </c>
      <c r="I3392" s="15"/>
      <c r="J3392"/>
      <c r="K3392"/>
    </row>
    <row r="3393" spans="1:11" ht="15" customHeight="1" x14ac:dyDescent="0.35">
      <c r="A3393" s="160">
        <v>1114306</v>
      </c>
      <c r="B3393" s="161" t="s">
        <v>5369</v>
      </c>
      <c r="C3393" s="160">
        <v>170800</v>
      </c>
      <c r="D3393" s="161" t="s">
        <v>2568</v>
      </c>
      <c r="E3393" s="162" t="s">
        <v>6415</v>
      </c>
      <c r="F3393" s="161" t="s">
        <v>644</v>
      </c>
      <c r="G3393" s="6" t="s">
        <v>874</v>
      </c>
      <c r="H3393" s="161" t="s">
        <v>1561</v>
      </c>
      <c r="I3393" s="15"/>
      <c r="J3393"/>
      <c r="K3393"/>
    </row>
    <row r="3394" spans="1:11" ht="15" customHeight="1" x14ac:dyDescent="0.35">
      <c r="A3394" s="160">
        <v>1114948</v>
      </c>
      <c r="B3394" s="161" t="s">
        <v>5373</v>
      </c>
      <c r="C3394" s="160">
        <v>170800</v>
      </c>
      <c r="D3394" s="161" t="s">
        <v>2568</v>
      </c>
      <c r="E3394" s="162" t="s">
        <v>6415</v>
      </c>
      <c r="F3394" s="161" t="s">
        <v>644</v>
      </c>
      <c r="G3394" s="6" t="s">
        <v>874</v>
      </c>
      <c r="H3394" s="161" t="s">
        <v>1561</v>
      </c>
      <c r="I3394" s="15"/>
      <c r="J3394"/>
      <c r="K3394"/>
    </row>
    <row r="3395" spans="1:11" ht="15" customHeight="1" x14ac:dyDescent="0.35">
      <c r="A3395" s="160">
        <v>1114188</v>
      </c>
      <c r="B3395" s="161" t="s">
        <v>5376</v>
      </c>
      <c r="C3395" s="160">
        <v>170811</v>
      </c>
      <c r="D3395" s="161" t="s">
        <v>2571</v>
      </c>
      <c r="E3395" s="162" t="s">
        <v>6415</v>
      </c>
      <c r="F3395" s="161" t="s">
        <v>644</v>
      </c>
      <c r="G3395" s="6" t="s">
        <v>874</v>
      </c>
      <c r="H3395" s="161" t="s">
        <v>1561</v>
      </c>
      <c r="I3395" s="15"/>
      <c r="J3395"/>
      <c r="K3395"/>
    </row>
    <row r="3396" spans="1:11" ht="15" customHeight="1" x14ac:dyDescent="0.35">
      <c r="A3396" s="160">
        <v>1114129</v>
      </c>
      <c r="B3396" s="161" t="s">
        <v>5375</v>
      </c>
      <c r="C3396" s="160">
        <v>170811</v>
      </c>
      <c r="D3396" s="161" t="s">
        <v>2571</v>
      </c>
      <c r="E3396" s="162" t="s">
        <v>6415</v>
      </c>
      <c r="F3396" s="161" t="s">
        <v>644</v>
      </c>
      <c r="G3396" s="6" t="s">
        <v>874</v>
      </c>
      <c r="H3396" s="161" t="s">
        <v>1561</v>
      </c>
      <c r="I3396" s="15"/>
      <c r="J3396"/>
      <c r="K3396"/>
    </row>
    <row r="3397" spans="1:11" ht="15" customHeight="1" x14ac:dyDescent="0.35">
      <c r="A3397" s="160">
        <v>1114202</v>
      </c>
      <c r="B3397" s="161" t="s">
        <v>5377</v>
      </c>
      <c r="C3397" s="160">
        <v>170811</v>
      </c>
      <c r="D3397" s="161" t="s">
        <v>2571</v>
      </c>
      <c r="E3397" s="162" t="s">
        <v>6415</v>
      </c>
      <c r="F3397" s="161" t="s">
        <v>644</v>
      </c>
      <c r="G3397" s="6" t="s">
        <v>874</v>
      </c>
      <c r="H3397" s="161" t="s">
        <v>1561</v>
      </c>
      <c r="I3397" s="15"/>
      <c r="J3397"/>
      <c r="K3397"/>
    </row>
    <row r="3398" spans="1:11" ht="15" customHeight="1" x14ac:dyDescent="0.35">
      <c r="A3398" s="160">
        <v>1114043</v>
      </c>
      <c r="B3398" s="161" t="s">
        <v>5374</v>
      </c>
      <c r="C3398" s="160">
        <v>170811</v>
      </c>
      <c r="D3398" s="161" t="s">
        <v>2571</v>
      </c>
      <c r="E3398" s="162" t="s">
        <v>6415</v>
      </c>
      <c r="F3398" s="161" t="s">
        <v>644</v>
      </c>
      <c r="G3398" s="6" t="s">
        <v>874</v>
      </c>
      <c r="H3398" s="161" t="s">
        <v>1561</v>
      </c>
      <c r="I3398" s="15"/>
      <c r="J3398"/>
      <c r="K3398"/>
    </row>
    <row r="3399" spans="1:11" ht="15" customHeight="1" x14ac:dyDescent="0.35">
      <c r="A3399" s="160">
        <v>1114277</v>
      </c>
      <c r="B3399" s="161" t="s">
        <v>883</v>
      </c>
      <c r="C3399" s="160">
        <v>170811</v>
      </c>
      <c r="D3399" s="161" t="s">
        <v>2571</v>
      </c>
      <c r="E3399" s="162" t="s">
        <v>6415</v>
      </c>
      <c r="F3399" s="161" t="s">
        <v>644</v>
      </c>
      <c r="G3399" s="6" t="s">
        <v>874</v>
      </c>
      <c r="H3399" s="161" t="s">
        <v>1561</v>
      </c>
      <c r="I3399" s="15"/>
      <c r="J3399"/>
      <c r="K3399"/>
    </row>
    <row r="3400" spans="1:11" ht="15" customHeight="1" x14ac:dyDescent="0.35">
      <c r="A3400" s="160">
        <v>1511640</v>
      </c>
      <c r="B3400" s="161" t="s">
        <v>1012</v>
      </c>
      <c r="C3400" s="160">
        <v>170823</v>
      </c>
      <c r="D3400" s="161" t="s">
        <v>1011</v>
      </c>
      <c r="E3400" s="162" t="s">
        <v>6415</v>
      </c>
      <c r="F3400" s="161" t="s">
        <v>644</v>
      </c>
      <c r="G3400" s="161" t="s">
        <v>992</v>
      </c>
      <c r="H3400" s="161" t="s">
        <v>1561</v>
      </c>
      <c r="I3400" s="15"/>
      <c r="J3400"/>
      <c r="K3400"/>
    </row>
    <row r="3401" spans="1:11" ht="15" customHeight="1" x14ac:dyDescent="0.35">
      <c r="A3401" s="160">
        <v>1511743</v>
      </c>
      <c r="B3401" s="161" t="s">
        <v>5378</v>
      </c>
      <c r="C3401" s="160">
        <v>170823</v>
      </c>
      <c r="D3401" s="161" t="s">
        <v>1011</v>
      </c>
      <c r="E3401" s="162" t="s">
        <v>6415</v>
      </c>
      <c r="F3401" s="161" t="s">
        <v>644</v>
      </c>
      <c r="G3401" s="161" t="s">
        <v>992</v>
      </c>
      <c r="H3401" s="161" t="s">
        <v>1561</v>
      </c>
      <c r="I3401" s="15"/>
      <c r="J3401"/>
      <c r="K3401"/>
    </row>
    <row r="3402" spans="1:11" ht="15" customHeight="1" x14ac:dyDescent="0.35">
      <c r="A3402" s="160">
        <v>1510117</v>
      </c>
      <c r="B3402" s="161" t="s">
        <v>5380</v>
      </c>
      <c r="C3402" s="160">
        <v>170835</v>
      </c>
      <c r="D3402" s="161" t="s">
        <v>2698</v>
      </c>
      <c r="E3402" s="162" t="s">
        <v>6415</v>
      </c>
      <c r="F3402" s="161" t="s">
        <v>644</v>
      </c>
      <c r="G3402" s="161" t="s">
        <v>992</v>
      </c>
      <c r="H3402" s="161" t="s">
        <v>1561</v>
      </c>
      <c r="I3402" s="15"/>
      <c r="J3402"/>
      <c r="K3402"/>
    </row>
    <row r="3403" spans="1:11" ht="15" customHeight="1" x14ac:dyDescent="0.35">
      <c r="A3403" s="160">
        <v>1510077</v>
      </c>
      <c r="B3403" s="161" t="s">
        <v>5379</v>
      </c>
      <c r="C3403" s="160">
        <v>170835</v>
      </c>
      <c r="D3403" s="161" t="s">
        <v>2698</v>
      </c>
      <c r="E3403" s="162" t="s">
        <v>6415</v>
      </c>
      <c r="F3403" s="161" t="s">
        <v>644</v>
      </c>
      <c r="G3403" s="161" t="s">
        <v>992</v>
      </c>
      <c r="H3403" s="161" t="s">
        <v>1561</v>
      </c>
      <c r="I3403" s="15"/>
      <c r="J3403"/>
      <c r="K3403"/>
    </row>
    <row r="3404" spans="1:11" ht="15" customHeight="1" x14ac:dyDescent="0.35">
      <c r="A3404" s="160">
        <v>1510568</v>
      </c>
      <c r="B3404" s="161" t="s">
        <v>5383</v>
      </c>
      <c r="C3404" s="160">
        <v>170835</v>
      </c>
      <c r="D3404" s="161" t="s">
        <v>2698</v>
      </c>
      <c r="E3404" s="162" t="s">
        <v>6415</v>
      </c>
      <c r="F3404" s="161" t="s">
        <v>644</v>
      </c>
      <c r="G3404" s="161" t="s">
        <v>992</v>
      </c>
      <c r="H3404" s="161" t="s">
        <v>1561</v>
      </c>
      <c r="I3404" s="15"/>
      <c r="J3404"/>
      <c r="K3404"/>
    </row>
    <row r="3405" spans="1:11" ht="15" customHeight="1" x14ac:dyDescent="0.35">
      <c r="A3405" s="160">
        <v>1510230</v>
      </c>
      <c r="B3405" s="161" t="s">
        <v>5381</v>
      </c>
      <c r="C3405" s="160">
        <v>170835</v>
      </c>
      <c r="D3405" s="161" t="s">
        <v>2698</v>
      </c>
      <c r="E3405" s="162" t="s">
        <v>6415</v>
      </c>
      <c r="F3405" s="161" t="s">
        <v>644</v>
      </c>
      <c r="G3405" s="161" t="s">
        <v>992</v>
      </c>
      <c r="H3405" s="161" t="s">
        <v>1561</v>
      </c>
      <c r="I3405" s="15"/>
      <c r="J3405"/>
      <c r="K3405"/>
    </row>
    <row r="3406" spans="1:11" ht="15" customHeight="1" x14ac:dyDescent="0.35">
      <c r="A3406" s="160">
        <v>1510784</v>
      </c>
      <c r="B3406" s="161" t="s">
        <v>1013</v>
      </c>
      <c r="C3406" s="160">
        <v>170835</v>
      </c>
      <c r="D3406" s="161" t="s">
        <v>2698</v>
      </c>
      <c r="E3406" s="162" t="s">
        <v>6415</v>
      </c>
      <c r="F3406" s="161" t="s">
        <v>644</v>
      </c>
      <c r="G3406" s="161" t="s">
        <v>992</v>
      </c>
      <c r="H3406" s="161" t="s">
        <v>1561</v>
      </c>
      <c r="I3406" s="15"/>
      <c r="J3406"/>
      <c r="K3406"/>
    </row>
    <row r="3407" spans="1:11" ht="15" customHeight="1" x14ac:dyDescent="0.35">
      <c r="A3407" s="160">
        <v>1510774</v>
      </c>
      <c r="B3407" s="161" t="s">
        <v>5384</v>
      </c>
      <c r="C3407" s="160">
        <v>170835</v>
      </c>
      <c r="D3407" s="161" t="s">
        <v>2698</v>
      </c>
      <c r="E3407" s="162" t="s">
        <v>6415</v>
      </c>
      <c r="F3407" s="161" t="s">
        <v>644</v>
      </c>
      <c r="G3407" s="161" t="s">
        <v>992</v>
      </c>
      <c r="H3407" s="161" t="s">
        <v>1561</v>
      </c>
      <c r="I3407" s="15"/>
      <c r="J3407"/>
      <c r="K3407"/>
    </row>
    <row r="3408" spans="1:11" ht="15" customHeight="1" x14ac:dyDescent="0.35">
      <c r="A3408" s="160">
        <v>1510488</v>
      </c>
      <c r="B3408" s="161" t="s">
        <v>5382</v>
      </c>
      <c r="C3408" s="160">
        <v>170835</v>
      </c>
      <c r="D3408" s="161" t="s">
        <v>2698</v>
      </c>
      <c r="E3408" s="162" t="s">
        <v>6415</v>
      </c>
      <c r="F3408" s="161" t="s">
        <v>644</v>
      </c>
      <c r="G3408" s="161" t="s">
        <v>992</v>
      </c>
      <c r="H3408" s="161" t="s">
        <v>1561</v>
      </c>
      <c r="I3408" s="15"/>
      <c r="J3408"/>
      <c r="K3408"/>
    </row>
    <row r="3409" spans="1:11" ht="15" customHeight="1" x14ac:dyDescent="0.35">
      <c r="A3409" s="160">
        <v>1510499</v>
      </c>
      <c r="B3409" s="161" t="s">
        <v>1014</v>
      </c>
      <c r="C3409" s="160">
        <v>170847</v>
      </c>
      <c r="D3409" s="161" t="s">
        <v>2697</v>
      </c>
      <c r="E3409" s="162" t="s">
        <v>6415</v>
      </c>
      <c r="F3409" s="161" t="s">
        <v>644</v>
      </c>
      <c r="G3409" s="161" t="s">
        <v>992</v>
      </c>
      <c r="H3409" s="161" t="s">
        <v>1561</v>
      </c>
      <c r="I3409" s="15"/>
      <c r="J3409"/>
      <c r="K3409"/>
    </row>
    <row r="3410" spans="1:11" ht="15" customHeight="1" x14ac:dyDescent="0.35">
      <c r="A3410" s="160">
        <v>1510207</v>
      </c>
      <c r="B3410" s="161" t="s">
        <v>5387</v>
      </c>
      <c r="C3410" s="160">
        <v>170847</v>
      </c>
      <c r="D3410" s="161" t="s">
        <v>2697</v>
      </c>
      <c r="E3410" s="162" t="s">
        <v>6415</v>
      </c>
      <c r="F3410" s="161" t="s">
        <v>644</v>
      </c>
      <c r="G3410" s="161" t="s">
        <v>992</v>
      </c>
      <c r="H3410" s="161" t="s">
        <v>1561</v>
      </c>
      <c r="I3410" s="15"/>
      <c r="J3410"/>
      <c r="K3410"/>
    </row>
    <row r="3411" spans="1:11" ht="15" customHeight="1" x14ac:dyDescent="0.35">
      <c r="A3411" s="160">
        <v>1510426</v>
      </c>
      <c r="B3411" s="161" t="s">
        <v>5388</v>
      </c>
      <c r="C3411" s="160">
        <v>170847</v>
      </c>
      <c r="D3411" s="161" t="s">
        <v>2697</v>
      </c>
      <c r="E3411" s="162" t="s">
        <v>6415</v>
      </c>
      <c r="F3411" s="161" t="s">
        <v>644</v>
      </c>
      <c r="G3411" s="161" t="s">
        <v>992</v>
      </c>
      <c r="H3411" s="161" t="s">
        <v>1561</v>
      </c>
      <c r="I3411" s="15"/>
      <c r="J3411"/>
      <c r="K3411"/>
    </row>
    <row r="3412" spans="1:11" ht="15" customHeight="1" x14ac:dyDescent="0.35">
      <c r="A3412" s="160">
        <v>1510116</v>
      </c>
      <c r="B3412" s="161" t="s">
        <v>5386</v>
      </c>
      <c r="C3412" s="160">
        <v>170847</v>
      </c>
      <c r="D3412" s="161" t="s">
        <v>2697</v>
      </c>
      <c r="E3412" s="162" t="s">
        <v>6415</v>
      </c>
      <c r="F3412" s="161" t="s">
        <v>644</v>
      </c>
      <c r="G3412" s="161" t="s">
        <v>992</v>
      </c>
      <c r="H3412" s="161" t="s">
        <v>1561</v>
      </c>
      <c r="I3412" s="15"/>
      <c r="J3412"/>
      <c r="K3412"/>
    </row>
    <row r="3413" spans="1:11" ht="15" customHeight="1" x14ac:dyDescent="0.35">
      <c r="A3413" s="160">
        <v>1510002</v>
      </c>
      <c r="B3413" s="161" t="s">
        <v>5385</v>
      </c>
      <c r="C3413" s="160">
        <v>170847</v>
      </c>
      <c r="D3413" s="161" t="s">
        <v>2697</v>
      </c>
      <c r="E3413" s="162" t="s">
        <v>6415</v>
      </c>
      <c r="F3413" s="161" t="s">
        <v>644</v>
      </c>
      <c r="G3413" s="161" t="s">
        <v>992</v>
      </c>
      <c r="H3413" s="161" t="s">
        <v>1561</v>
      </c>
      <c r="I3413" s="15"/>
      <c r="J3413"/>
      <c r="K3413"/>
    </row>
    <row r="3414" spans="1:11" ht="15" customHeight="1" x14ac:dyDescent="0.35">
      <c r="A3414" s="160">
        <v>1510928</v>
      </c>
      <c r="B3414" s="161" t="s">
        <v>5392</v>
      </c>
      <c r="C3414" s="160">
        <v>170859</v>
      </c>
      <c r="D3414" s="161" t="s">
        <v>2699</v>
      </c>
      <c r="E3414" s="162" t="s">
        <v>6415</v>
      </c>
      <c r="F3414" s="161" t="s">
        <v>644</v>
      </c>
      <c r="G3414" s="161" t="s">
        <v>992</v>
      </c>
      <c r="H3414" s="161" t="s">
        <v>1561</v>
      </c>
      <c r="I3414" s="15"/>
      <c r="J3414"/>
      <c r="K3414"/>
    </row>
    <row r="3415" spans="1:11" ht="15" customHeight="1" x14ac:dyDescent="0.35">
      <c r="A3415" s="160">
        <v>1510778</v>
      </c>
      <c r="B3415" s="161" t="s">
        <v>5390</v>
      </c>
      <c r="C3415" s="160">
        <v>170859</v>
      </c>
      <c r="D3415" s="161" t="s">
        <v>2699</v>
      </c>
      <c r="E3415" s="162" t="s">
        <v>6415</v>
      </c>
      <c r="F3415" s="161" t="s">
        <v>644</v>
      </c>
      <c r="G3415" s="161" t="s">
        <v>992</v>
      </c>
      <c r="H3415" s="161" t="s">
        <v>1561</v>
      </c>
      <c r="I3415" s="15"/>
      <c r="J3415"/>
      <c r="K3415"/>
    </row>
    <row r="3416" spans="1:11" ht="15" customHeight="1" x14ac:dyDescent="0.35">
      <c r="A3416" s="160">
        <v>1510771</v>
      </c>
      <c r="B3416" s="161" t="s">
        <v>5389</v>
      </c>
      <c r="C3416" s="160">
        <v>170859</v>
      </c>
      <c r="D3416" s="161" t="s">
        <v>2699</v>
      </c>
      <c r="E3416" s="162" t="s">
        <v>6415</v>
      </c>
      <c r="F3416" s="161" t="s">
        <v>644</v>
      </c>
      <c r="G3416" s="161" t="s">
        <v>992</v>
      </c>
      <c r="H3416" s="161" t="s">
        <v>1561</v>
      </c>
      <c r="I3416" s="15"/>
      <c r="J3416"/>
      <c r="K3416"/>
    </row>
    <row r="3417" spans="1:11" ht="15" customHeight="1" x14ac:dyDescent="0.35">
      <c r="A3417" s="160">
        <v>1510840</v>
      </c>
      <c r="B3417" s="161" t="s">
        <v>5391</v>
      </c>
      <c r="C3417" s="160">
        <v>170859</v>
      </c>
      <c r="D3417" s="161" t="s">
        <v>2699</v>
      </c>
      <c r="E3417" s="162" t="s">
        <v>6415</v>
      </c>
      <c r="F3417" s="161" t="s">
        <v>644</v>
      </c>
      <c r="G3417" s="161" t="s">
        <v>992</v>
      </c>
      <c r="H3417" s="161" t="s">
        <v>1561</v>
      </c>
      <c r="I3417" s="15"/>
      <c r="J3417"/>
      <c r="K3417"/>
    </row>
    <row r="3418" spans="1:11" ht="15" customHeight="1" x14ac:dyDescent="0.35">
      <c r="A3418" s="160">
        <v>1510791</v>
      </c>
      <c r="B3418" s="161" t="s">
        <v>1015</v>
      </c>
      <c r="C3418" s="160">
        <v>170859</v>
      </c>
      <c r="D3418" s="161" t="s">
        <v>2699</v>
      </c>
      <c r="E3418" s="162" t="s">
        <v>6415</v>
      </c>
      <c r="F3418" s="161" t="s">
        <v>644</v>
      </c>
      <c r="G3418" s="161" t="s">
        <v>992</v>
      </c>
      <c r="H3418" s="161" t="s">
        <v>1561</v>
      </c>
      <c r="I3418" s="15"/>
      <c r="J3418"/>
      <c r="K3418"/>
    </row>
    <row r="3419" spans="1:11" ht="15" customHeight="1" x14ac:dyDescent="0.35">
      <c r="A3419" s="160">
        <v>1510997</v>
      </c>
      <c r="B3419" s="161" t="s">
        <v>5397</v>
      </c>
      <c r="C3419" s="160">
        <v>170860</v>
      </c>
      <c r="D3419" s="161" t="s">
        <v>1016</v>
      </c>
      <c r="E3419" s="162" t="s">
        <v>6415</v>
      </c>
      <c r="F3419" s="161" t="s">
        <v>644</v>
      </c>
      <c r="G3419" s="161" t="s">
        <v>992</v>
      </c>
      <c r="H3419" s="161" t="s">
        <v>1561</v>
      </c>
      <c r="I3419" s="15"/>
      <c r="J3419"/>
      <c r="K3419"/>
    </row>
    <row r="3420" spans="1:11" ht="15" customHeight="1" x14ac:dyDescent="0.35">
      <c r="A3420" s="160">
        <v>1510181</v>
      </c>
      <c r="B3420" s="161" t="s">
        <v>5393</v>
      </c>
      <c r="C3420" s="160">
        <v>170860</v>
      </c>
      <c r="D3420" s="161" t="s">
        <v>1016</v>
      </c>
      <c r="E3420" s="162" t="s">
        <v>6415</v>
      </c>
      <c r="F3420" s="161" t="s">
        <v>644</v>
      </c>
      <c r="G3420" s="161" t="s">
        <v>992</v>
      </c>
      <c r="H3420" s="161" t="s">
        <v>1561</v>
      </c>
      <c r="I3420" s="15"/>
      <c r="J3420"/>
      <c r="K3420"/>
    </row>
    <row r="3421" spans="1:11" ht="15" customHeight="1" x14ac:dyDescent="0.35">
      <c r="A3421" s="160">
        <v>1510695</v>
      </c>
      <c r="B3421" s="161" t="s">
        <v>5396</v>
      </c>
      <c r="C3421" s="160">
        <v>170860</v>
      </c>
      <c r="D3421" s="161" t="s">
        <v>1016</v>
      </c>
      <c r="E3421" s="162" t="s">
        <v>6415</v>
      </c>
      <c r="F3421" s="161" t="s">
        <v>644</v>
      </c>
      <c r="G3421" s="161" t="s">
        <v>992</v>
      </c>
      <c r="H3421" s="161" t="s">
        <v>1561</v>
      </c>
      <c r="I3421" s="15"/>
      <c r="J3421"/>
      <c r="K3421"/>
    </row>
    <row r="3422" spans="1:11" ht="15" customHeight="1" x14ac:dyDescent="0.35">
      <c r="A3422" s="160">
        <v>1510219</v>
      </c>
      <c r="B3422" s="161" t="s">
        <v>5394</v>
      </c>
      <c r="C3422" s="160">
        <v>170860</v>
      </c>
      <c r="D3422" s="161" t="s">
        <v>1016</v>
      </c>
      <c r="E3422" s="162" t="s">
        <v>6415</v>
      </c>
      <c r="F3422" s="161" t="s">
        <v>644</v>
      </c>
      <c r="G3422" s="161" t="s">
        <v>992</v>
      </c>
      <c r="H3422" s="161" t="s">
        <v>1561</v>
      </c>
      <c r="I3422" s="15"/>
      <c r="J3422"/>
      <c r="K3422"/>
    </row>
    <row r="3423" spans="1:11" ht="15" customHeight="1" x14ac:dyDescent="0.35">
      <c r="A3423" s="160">
        <v>1510354</v>
      </c>
      <c r="B3423" s="161" t="s">
        <v>5395</v>
      </c>
      <c r="C3423" s="160">
        <v>170860</v>
      </c>
      <c r="D3423" s="161" t="s">
        <v>1016</v>
      </c>
      <c r="E3423" s="162" t="s">
        <v>6415</v>
      </c>
      <c r="F3423" s="161" t="s">
        <v>644</v>
      </c>
      <c r="G3423" s="161" t="s">
        <v>992</v>
      </c>
      <c r="H3423" s="161" t="s">
        <v>1561</v>
      </c>
      <c r="I3423" s="15"/>
      <c r="J3423"/>
      <c r="K3423"/>
    </row>
    <row r="3424" spans="1:11" ht="15" customHeight="1" x14ac:dyDescent="0.35">
      <c r="A3424" s="160">
        <v>1510009</v>
      </c>
      <c r="B3424" s="161" t="s">
        <v>1017</v>
      </c>
      <c r="C3424" s="160">
        <v>170860</v>
      </c>
      <c r="D3424" s="161" t="s">
        <v>1016</v>
      </c>
      <c r="E3424" s="162" t="s">
        <v>6415</v>
      </c>
      <c r="F3424" s="161" t="s">
        <v>644</v>
      </c>
      <c r="G3424" s="161" t="s">
        <v>992</v>
      </c>
      <c r="H3424" s="161" t="s">
        <v>1561</v>
      </c>
      <c r="I3424" s="15"/>
      <c r="J3424"/>
      <c r="K3424"/>
    </row>
    <row r="3425" spans="1:11" ht="15" customHeight="1" x14ac:dyDescent="0.35">
      <c r="A3425" s="160">
        <v>1510152</v>
      </c>
      <c r="B3425" s="161" t="s">
        <v>5398</v>
      </c>
      <c r="C3425" s="160">
        <v>170872</v>
      </c>
      <c r="D3425" s="161" t="s">
        <v>1018</v>
      </c>
      <c r="E3425" s="162" t="s">
        <v>6415</v>
      </c>
      <c r="F3425" s="161" t="s">
        <v>644</v>
      </c>
      <c r="G3425" s="161" t="s">
        <v>992</v>
      </c>
      <c r="H3425" s="161" t="s">
        <v>1561</v>
      </c>
      <c r="I3425" s="15"/>
      <c r="J3425"/>
      <c r="K3425"/>
    </row>
    <row r="3426" spans="1:11" ht="15" customHeight="1" x14ac:dyDescent="0.35">
      <c r="A3426" s="160">
        <v>1510239</v>
      </c>
      <c r="B3426" s="161" t="s">
        <v>5399</v>
      </c>
      <c r="C3426" s="160">
        <v>170872</v>
      </c>
      <c r="D3426" s="161" t="s">
        <v>1018</v>
      </c>
      <c r="E3426" s="162" t="s">
        <v>6415</v>
      </c>
      <c r="F3426" s="161" t="s">
        <v>644</v>
      </c>
      <c r="G3426" s="161" t="s">
        <v>992</v>
      </c>
      <c r="H3426" s="161" t="s">
        <v>1561</v>
      </c>
      <c r="I3426" s="15"/>
      <c r="J3426"/>
      <c r="K3426"/>
    </row>
    <row r="3427" spans="1:11" ht="15" customHeight="1" x14ac:dyDescent="0.35">
      <c r="A3427" s="160">
        <v>1510254</v>
      </c>
      <c r="B3427" s="161" t="s">
        <v>5400</v>
      </c>
      <c r="C3427" s="160">
        <v>170872</v>
      </c>
      <c r="D3427" s="161" t="s">
        <v>1018</v>
      </c>
      <c r="E3427" s="162" t="s">
        <v>6415</v>
      </c>
      <c r="F3427" s="161" t="s">
        <v>644</v>
      </c>
      <c r="G3427" s="161" t="s">
        <v>992</v>
      </c>
      <c r="H3427" s="161" t="s">
        <v>1561</v>
      </c>
      <c r="I3427" s="15"/>
      <c r="J3427"/>
      <c r="K3427"/>
    </row>
    <row r="3428" spans="1:11" ht="15" customHeight="1" x14ac:dyDescent="0.35">
      <c r="A3428" s="160">
        <v>1510458</v>
      </c>
      <c r="B3428" s="161" t="s">
        <v>5401</v>
      </c>
      <c r="C3428" s="160">
        <v>170872</v>
      </c>
      <c r="D3428" s="161" t="s">
        <v>1018</v>
      </c>
      <c r="E3428" s="162" t="s">
        <v>6415</v>
      </c>
      <c r="F3428" s="161" t="s">
        <v>644</v>
      </c>
      <c r="G3428" s="161" t="s">
        <v>992</v>
      </c>
      <c r="H3428" s="161" t="s">
        <v>1561</v>
      </c>
      <c r="I3428" s="15"/>
      <c r="J3428"/>
      <c r="K3428"/>
    </row>
    <row r="3429" spans="1:11" ht="15" customHeight="1" x14ac:dyDescent="0.35">
      <c r="A3429" s="160">
        <v>1510619</v>
      </c>
      <c r="B3429" s="161" t="s">
        <v>5402</v>
      </c>
      <c r="C3429" s="160">
        <v>170872</v>
      </c>
      <c r="D3429" s="161" t="s">
        <v>1018</v>
      </c>
      <c r="E3429" s="162" t="s">
        <v>6415</v>
      </c>
      <c r="F3429" s="161" t="s">
        <v>644</v>
      </c>
      <c r="G3429" s="161" t="s">
        <v>992</v>
      </c>
      <c r="H3429" s="161" t="s">
        <v>1561</v>
      </c>
      <c r="I3429" s="15"/>
      <c r="J3429"/>
      <c r="K3429"/>
    </row>
    <row r="3430" spans="1:11" ht="15" customHeight="1" x14ac:dyDescent="0.35">
      <c r="A3430" s="160">
        <v>1510907</v>
      </c>
      <c r="B3430" s="161" t="s">
        <v>1019</v>
      </c>
      <c r="C3430" s="160">
        <v>170872</v>
      </c>
      <c r="D3430" s="161" t="s">
        <v>1018</v>
      </c>
      <c r="E3430" s="162" t="s">
        <v>6415</v>
      </c>
      <c r="F3430" s="161" t="s">
        <v>644</v>
      </c>
      <c r="G3430" s="161" t="s">
        <v>992</v>
      </c>
      <c r="H3430" s="161" t="s">
        <v>1561</v>
      </c>
      <c r="I3430" s="15"/>
      <c r="J3430"/>
      <c r="K3430"/>
    </row>
    <row r="3431" spans="1:11" ht="15" customHeight="1" x14ac:dyDescent="0.35">
      <c r="A3431" s="160">
        <v>1504438</v>
      </c>
      <c r="B3431" s="161" t="s">
        <v>1021</v>
      </c>
      <c r="C3431" s="160">
        <v>170884</v>
      </c>
      <c r="D3431" s="161" t="s">
        <v>1020</v>
      </c>
      <c r="E3431" s="162" t="s">
        <v>6415</v>
      </c>
      <c r="F3431" s="161" t="s">
        <v>644</v>
      </c>
      <c r="G3431" s="161" t="s">
        <v>992</v>
      </c>
      <c r="H3431" s="161" t="s">
        <v>1561</v>
      </c>
      <c r="I3431" s="15"/>
      <c r="J3431"/>
      <c r="K3431"/>
    </row>
    <row r="3432" spans="1:11" ht="15" customHeight="1" x14ac:dyDescent="0.35">
      <c r="A3432" s="160">
        <v>1504528</v>
      </c>
      <c r="B3432" s="161" t="s">
        <v>5404</v>
      </c>
      <c r="C3432" s="160">
        <v>170884</v>
      </c>
      <c r="D3432" s="161" t="s">
        <v>1020</v>
      </c>
      <c r="E3432" s="162" t="s">
        <v>6415</v>
      </c>
      <c r="F3432" s="161" t="s">
        <v>644</v>
      </c>
      <c r="G3432" s="161" t="s">
        <v>992</v>
      </c>
      <c r="H3432" s="161" t="s">
        <v>1561</v>
      </c>
      <c r="I3432" s="15"/>
      <c r="J3432"/>
      <c r="K3432"/>
    </row>
    <row r="3433" spans="1:11" ht="15" customHeight="1" x14ac:dyDescent="0.35">
      <c r="A3433" s="160">
        <v>1504921</v>
      </c>
      <c r="B3433" s="161" t="s">
        <v>5405</v>
      </c>
      <c r="C3433" s="160">
        <v>170884</v>
      </c>
      <c r="D3433" s="161" t="s">
        <v>1020</v>
      </c>
      <c r="E3433" s="162" t="s">
        <v>6415</v>
      </c>
      <c r="F3433" s="161" t="s">
        <v>644</v>
      </c>
      <c r="G3433" s="161" t="s">
        <v>992</v>
      </c>
      <c r="H3433" s="161" t="s">
        <v>1561</v>
      </c>
      <c r="I3433" s="15"/>
      <c r="J3433"/>
      <c r="K3433"/>
    </row>
    <row r="3434" spans="1:11" ht="15" customHeight="1" x14ac:dyDescent="0.35">
      <c r="A3434" s="160">
        <v>1504128</v>
      </c>
      <c r="B3434" s="161" t="s">
        <v>5403</v>
      </c>
      <c r="C3434" s="160">
        <v>170884</v>
      </c>
      <c r="D3434" s="161" t="s">
        <v>1020</v>
      </c>
      <c r="E3434" s="162" t="s">
        <v>6415</v>
      </c>
      <c r="F3434" s="161" t="s">
        <v>644</v>
      </c>
      <c r="G3434" s="161" t="s">
        <v>992</v>
      </c>
      <c r="H3434" s="161" t="s">
        <v>1561</v>
      </c>
      <c r="I3434" s="15"/>
      <c r="J3434"/>
      <c r="K3434"/>
    </row>
    <row r="3435" spans="1:11" ht="15" customHeight="1" x14ac:dyDescent="0.35">
      <c r="A3435" s="160">
        <v>1504144</v>
      </c>
      <c r="B3435" s="161" t="s">
        <v>1022</v>
      </c>
      <c r="C3435" s="160">
        <v>170884</v>
      </c>
      <c r="D3435" s="161" t="s">
        <v>1020</v>
      </c>
      <c r="E3435" s="162" t="s">
        <v>6415</v>
      </c>
      <c r="F3435" s="161" t="s">
        <v>644</v>
      </c>
      <c r="G3435" s="161" t="s">
        <v>992</v>
      </c>
      <c r="H3435" s="161" t="s">
        <v>1561</v>
      </c>
      <c r="I3435" s="15"/>
      <c r="J3435"/>
      <c r="K3435"/>
    </row>
    <row r="3436" spans="1:11" ht="15" customHeight="1" x14ac:dyDescent="0.35">
      <c r="A3436" s="160">
        <v>1506010</v>
      </c>
      <c r="B3436" s="161" t="s">
        <v>1023</v>
      </c>
      <c r="C3436" s="160">
        <v>170896</v>
      </c>
      <c r="D3436" s="161" t="s">
        <v>2675</v>
      </c>
      <c r="E3436" s="162" t="s">
        <v>6415</v>
      </c>
      <c r="F3436" s="161" t="s">
        <v>644</v>
      </c>
      <c r="G3436" s="161" t="s">
        <v>992</v>
      </c>
      <c r="H3436" s="161" t="s">
        <v>1561</v>
      </c>
      <c r="I3436" s="15"/>
      <c r="J3436"/>
      <c r="K3436"/>
    </row>
    <row r="3437" spans="1:11" ht="15" customHeight="1" x14ac:dyDescent="0.35">
      <c r="A3437" s="160">
        <v>1506034</v>
      </c>
      <c r="B3437" s="161" t="s">
        <v>5406</v>
      </c>
      <c r="C3437" s="160">
        <v>170896</v>
      </c>
      <c r="D3437" s="161" t="s">
        <v>2675</v>
      </c>
      <c r="E3437" s="162" t="s">
        <v>6415</v>
      </c>
      <c r="F3437" s="161" t="s">
        <v>644</v>
      </c>
      <c r="G3437" s="161" t="s">
        <v>992</v>
      </c>
      <c r="H3437" s="161" t="s">
        <v>1561</v>
      </c>
      <c r="I3437" s="15"/>
      <c r="J3437"/>
      <c r="K3437"/>
    </row>
    <row r="3438" spans="1:11" ht="15" customHeight="1" x14ac:dyDescent="0.35">
      <c r="A3438" s="160">
        <v>1506562</v>
      </c>
      <c r="B3438" s="161" t="s">
        <v>5408</v>
      </c>
      <c r="C3438" s="160">
        <v>170896</v>
      </c>
      <c r="D3438" s="161" t="s">
        <v>2675</v>
      </c>
      <c r="E3438" s="162" t="s">
        <v>6415</v>
      </c>
      <c r="F3438" s="161" t="s">
        <v>644</v>
      </c>
      <c r="G3438" s="161" t="s">
        <v>992</v>
      </c>
      <c r="H3438" s="161" t="s">
        <v>1561</v>
      </c>
      <c r="I3438" s="15"/>
      <c r="J3438"/>
      <c r="K3438"/>
    </row>
    <row r="3439" spans="1:11" ht="15" customHeight="1" x14ac:dyDescent="0.35">
      <c r="A3439" s="160">
        <v>1506188</v>
      </c>
      <c r="B3439" s="161" t="s">
        <v>5407</v>
      </c>
      <c r="C3439" s="160">
        <v>170896</v>
      </c>
      <c r="D3439" s="161" t="s">
        <v>2675</v>
      </c>
      <c r="E3439" s="162" t="s">
        <v>6415</v>
      </c>
      <c r="F3439" s="161" t="s">
        <v>644</v>
      </c>
      <c r="G3439" s="161" t="s">
        <v>992</v>
      </c>
      <c r="H3439" s="161" t="s">
        <v>1561</v>
      </c>
      <c r="I3439" s="15"/>
      <c r="J3439"/>
      <c r="K3439"/>
    </row>
    <row r="3440" spans="1:11" ht="15" customHeight="1" x14ac:dyDescent="0.35">
      <c r="A3440" s="160">
        <v>1506877</v>
      </c>
      <c r="B3440" s="161" t="s">
        <v>1024</v>
      </c>
      <c r="C3440" s="160">
        <v>170902</v>
      </c>
      <c r="D3440" s="161" t="s">
        <v>2676</v>
      </c>
      <c r="E3440" s="162" t="s">
        <v>6415</v>
      </c>
      <c r="F3440" s="161" t="s">
        <v>644</v>
      </c>
      <c r="G3440" s="161" t="s">
        <v>992</v>
      </c>
      <c r="H3440" s="161" t="s">
        <v>1561</v>
      </c>
      <c r="I3440" s="15"/>
      <c r="J3440"/>
      <c r="K3440"/>
    </row>
    <row r="3441" spans="1:11" ht="15" customHeight="1" x14ac:dyDescent="0.35">
      <c r="A3441" s="160">
        <v>1506257</v>
      </c>
      <c r="B3441" s="161" t="s">
        <v>5409</v>
      </c>
      <c r="C3441" s="160">
        <v>170902</v>
      </c>
      <c r="D3441" s="161" t="s">
        <v>2676</v>
      </c>
      <c r="E3441" s="162" t="s">
        <v>6415</v>
      </c>
      <c r="F3441" s="161" t="s">
        <v>644</v>
      </c>
      <c r="G3441" s="161" t="s">
        <v>992</v>
      </c>
      <c r="H3441" s="161" t="s">
        <v>1561</v>
      </c>
      <c r="I3441" s="15"/>
      <c r="J3441"/>
      <c r="K3441"/>
    </row>
    <row r="3442" spans="1:11" ht="15" customHeight="1" x14ac:dyDescent="0.35">
      <c r="A3442" s="160">
        <v>1506886</v>
      </c>
      <c r="B3442" s="161" t="s">
        <v>5410</v>
      </c>
      <c r="C3442" s="160">
        <v>170902</v>
      </c>
      <c r="D3442" s="161" t="s">
        <v>2676</v>
      </c>
      <c r="E3442" s="162" t="s">
        <v>6415</v>
      </c>
      <c r="F3442" s="161" t="s">
        <v>644</v>
      </c>
      <c r="G3442" s="161" t="s">
        <v>992</v>
      </c>
      <c r="H3442" s="161" t="s">
        <v>1561</v>
      </c>
      <c r="I3442" s="15"/>
      <c r="J3442"/>
      <c r="K3442"/>
    </row>
    <row r="3443" spans="1:11" ht="15" customHeight="1" x14ac:dyDescent="0.35">
      <c r="A3443" s="160">
        <v>1506137</v>
      </c>
      <c r="B3443" s="161" t="s">
        <v>1025</v>
      </c>
      <c r="C3443" s="160">
        <v>170902</v>
      </c>
      <c r="D3443" s="161" t="s">
        <v>2676</v>
      </c>
      <c r="E3443" s="162" t="s">
        <v>6415</v>
      </c>
      <c r="F3443" s="161" t="s">
        <v>644</v>
      </c>
      <c r="G3443" s="161" t="s">
        <v>992</v>
      </c>
      <c r="H3443" s="161" t="s">
        <v>1561</v>
      </c>
      <c r="I3443" s="15"/>
      <c r="J3443"/>
      <c r="K3443"/>
    </row>
    <row r="3444" spans="1:11" ht="15" customHeight="1" x14ac:dyDescent="0.35">
      <c r="A3444" s="160">
        <v>1511923</v>
      </c>
      <c r="B3444" s="161" t="s">
        <v>5413</v>
      </c>
      <c r="C3444" s="160">
        <v>170914</v>
      </c>
      <c r="D3444" s="161" t="s">
        <v>2703</v>
      </c>
      <c r="E3444" s="162" t="s">
        <v>6415</v>
      </c>
      <c r="F3444" s="161" t="s">
        <v>644</v>
      </c>
      <c r="G3444" s="161" t="s">
        <v>992</v>
      </c>
      <c r="H3444" s="161" t="s">
        <v>1561</v>
      </c>
      <c r="I3444" s="15"/>
      <c r="J3444"/>
      <c r="K3444"/>
    </row>
    <row r="3445" spans="1:11" ht="15" customHeight="1" x14ac:dyDescent="0.35">
      <c r="A3445" s="160">
        <v>1511002</v>
      </c>
      <c r="B3445" s="161" t="s">
        <v>5411</v>
      </c>
      <c r="C3445" s="160">
        <v>170914</v>
      </c>
      <c r="D3445" s="161" t="s">
        <v>2703</v>
      </c>
      <c r="E3445" s="162" t="s">
        <v>6415</v>
      </c>
      <c r="F3445" s="161" t="s">
        <v>644</v>
      </c>
      <c r="G3445" s="161" t="s">
        <v>992</v>
      </c>
      <c r="H3445" s="161" t="s">
        <v>1561</v>
      </c>
      <c r="I3445" s="15"/>
      <c r="J3445"/>
      <c r="K3445"/>
    </row>
    <row r="3446" spans="1:11" ht="15" customHeight="1" x14ac:dyDescent="0.35">
      <c r="A3446" s="160">
        <v>1511856</v>
      </c>
      <c r="B3446" s="161" t="s">
        <v>1026</v>
      </c>
      <c r="C3446" s="160">
        <v>170914</v>
      </c>
      <c r="D3446" s="161" t="s">
        <v>2703</v>
      </c>
      <c r="E3446" s="162" t="s">
        <v>6415</v>
      </c>
      <c r="F3446" s="161" t="s">
        <v>644</v>
      </c>
      <c r="G3446" s="161" t="s">
        <v>992</v>
      </c>
      <c r="H3446" s="161" t="s">
        <v>1561</v>
      </c>
      <c r="I3446" s="15"/>
      <c r="J3446"/>
      <c r="K3446"/>
    </row>
    <row r="3447" spans="1:11" ht="15" customHeight="1" x14ac:dyDescent="0.35">
      <c r="A3447" s="160">
        <v>1511074</v>
      </c>
      <c r="B3447" s="161" t="s">
        <v>5412</v>
      </c>
      <c r="C3447" s="160">
        <v>170914</v>
      </c>
      <c r="D3447" s="161" t="s">
        <v>2703</v>
      </c>
      <c r="E3447" s="162" t="s">
        <v>6415</v>
      </c>
      <c r="F3447" s="161" t="s">
        <v>644</v>
      </c>
      <c r="G3447" s="161" t="s">
        <v>992</v>
      </c>
      <c r="H3447" s="161" t="s">
        <v>1561</v>
      </c>
      <c r="I3447" s="15"/>
      <c r="J3447"/>
      <c r="K3447"/>
    </row>
    <row r="3448" spans="1:11" ht="15" customHeight="1" x14ac:dyDescent="0.35">
      <c r="A3448" s="160">
        <v>1511484</v>
      </c>
      <c r="B3448" s="161" t="s">
        <v>1027</v>
      </c>
      <c r="C3448" s="160">
        <v>170914</v>
      </c>
      <c r="D3448" s="161" t="s">
        <v>2703</v>
      </c>
      <c r="E3448" s="162" t="s">
        <v>6415</v>
      </c>
      <c r="F3448" s="161" t="s">
        <v>644</v>
      </c>
      <c r="G3448" s="161" t="s">
        <v>992</v>
      </c>
      <c r="H3448" s="161" t="s">
        <v>1561</v>
      </c>
      <c r="I3448" s="15"/>
      <c r="J3448"/>
      <c r="K3448"/>
    </row>
    <row r="3449" spans="1:11" ht="15" customHeight="1" x14ac:dyDescent="0.35">
      <c r="A3449" s="160">
        <v>1503632</v>
      </c>
      <c r="B3449" s="161" t="s">
        <v>1028</v>
      </c>
      <c r="C3449" s="160">
        <v>170926</v>
      </c>
      <c r="D3449" s="161" t="s">
        <v>2655</v>
      </c>
      <c r="E3449" s="162" t="s">
        <v>6415</v>
      </c>
      <c r="F3449" s="161" t="s">
        <v>644</v>
      </c>
      <c r="G3449" s="161" t="s">
        <v>992</v>
      </c>
      <c r="H3449" s="161" t="s">
        <v>1561</v>
      </c>
      <c r="I3449" s="15"/>
      <c r="J3449"/>
      <c r="K3449"/>
    </row>
    <row r="3450" spans="1:11" ht="15" customHeight="1" x14ac:dyDescent="0.35">
      <c r="A3450" s="160">
        <v>1503044</v>
      </c>
      <c r="B3450" s="161" t="s">
        <v>1029</v>
      </c>
      <c r="C3450" s="160">
        <v>170926</v>
      </c>
      <c r="D3450" s="161" t="s">
        <v>2655</v>
      </c>
      <c r="E3450" s="162" t="s">
        <v>6415</v>
      </c>
      <c r="F3450" s="161" t="s">
        <v>644</v>
      </c>
      <c r="G3450" s="161" t="s">
        <v>992</v>
      </c>
      <c r="H3450" s="161" t="s">
        <v>1561</v>
      </c>
      <c r="I3450" s="15"/>
      <c r="J3450"/>
      <c r="K3450"/>
    </row>
    <row r="3451" spans="1:11" ht="15" customHeight="1" x14ac:dyDescent="0.35">
      <c r="A3451" s="160">
        <v>1503427</v>
      </c>
      <c r="B3451" s="161" t="s">
        <v>1030</v>
      </c>
      <c r="C3451" s="160">
        <v>170926</v>
      </c>
      <c r="D3451" s="161" t="s">
        <v>2655</v>
      </c>
      <c r="E3451" s="162" t="s">
        <v>6415</v>
      </c>
      <c r="F3451" s="161" t="s">
        <v>644</v>
      </c>
      <c r="G3451" s="161" t="s">
        <v>992</v>
      </c>
      <c r="H3451" s="161" t="s">
        <v>1561</v>
      </c>
      <c r="I3451" s="15"/>
      <c r="J3451"/>
      <c r="K3451"/>
    </row>
    <row r="3452" spans="1:11" ht="15" customHeight="1" x14ac:dyDescent="0.35">
      <c r="A3452" s="160">
        <v>1503964</v>
      </c>
      <c r="B3452" s="161" t="s">
        <v>5415</v>
      </c>
      <c r="C3452" s="160">
        <v>170926</v>
      </c>
      <c r="D3452" s="161" t="s">
        <v>2655</v>
      </c>
      <c r="E3452" s="162" t="s">
        <v>6415</v>
      </c>
      <c r="F3452" s="161" t="s">
        <v>644</v>
      </c>
      <c r="G3452" s="161" t="s">
        <v>992</v>
      </c>
      <c r="H3452" s="161" t="s">
        <v>1561</v>
      </c>
      <c r="I3452" s="15"/>
      <c r="J3452"/>
      <c r="K3452"/>
    </row>
    <row r="3453" spans="1:11" ht="15" customHeight="1" x14ac:dyDescent="0.35">
      <c r="A3453" s="160">
        <v>1503836</v>
      </c>
      <c r="B3453" s="161" t="s">
        <v>5414</v>
      </c>
      <c r="C3453" s="160">
        <v>170926</v>
      </c>
      <c r="D3453" s="161" t="s">
        <v>2655</v>
      </c>
      <c r="E3453" s="162" t="s">
        <v>6415</v>
      </c>
      <c r="F3453" s="161" t="s">
        <v>644</v>
      </c>
      <c r="G3453" s="161" t="s">
        <v>992</v>
      </c>
      <c r="H3453" s="161" t="s">
        <v>1561</v>
      </c>
      <c r="I3453" s="15"/>
      <c r="J3453"/>
      <c r="K3453"/>
    </row>
    <row r="3454" spans="1:11" ht="15" customHeight="1" x14ac:dyDescent="0.35">
      <c r="A3454" s="160">
        <v>1503869</v>
      </c>
      <c r="B3454" s="161" t="s">
        <v>1031</v>
      </c>
      <c r="C3454" s="160">
        <v>170938</v>
      </c>
      <c r="D3454" s="161" t="s">
        <v>2659</v>
      </c>
      <c r="E3454" s="162" t="s">
        <v>6415</v>
      </c>
      <c r="F3454" s="161" t="s">
        <v>644</v>
      </c>
      <c r="G3454" s="161" t="s">
        <v>992</v>
      </c>
      <c r="H3454" s="161" t="s">
        <v>1561</v>
      </c>
      <c r="I3454" s="15"/>
      <c r="J3454"/>
      <c r="K3454"/>
    </row>
    <row r="3455" spans="1:11" ht="15" customHeight="1" x14ac:dyDescent="0.35">
      <c r="A3455" s="160">
        <v>1503074</v>
      </c>
      <c r="B3455" s="161" t="s">
        <v>5416</v>
      </c>
      <c r="C3455" s="160">
        <v>170938</v>
      </c>
      <c r="D3455" s="161" t="s">
        <v>2659</v>
      </c>
      <c r="E3455" s="162" t="s">
        <v>6415</v>
      </c>
      <c r="F3455" s="161" t="s">
        <v>644</v>
      </c>
      <c r="G3455" s="161" t="s">
        <v>992</v>
      </c>
      <c r="H3455" s="161" t="s">
        <v>1561</v>
      </c>
      <c r="I3455" s="15"/>
      <c r="J3455"/>
      <c r="K3455"/>
    </row>
    <row r="3456" spans="1:11" ht="15" customHeight="1" x14ac:dyDescent="0.35">
      <c r="A3456" s="160">
        <v>1503103</v>
      </c>
      <c r="B3456" s="161" t="s">
        <v>5417</v>
      </c>
      <c r="C3456" s="160">
        <v>170938</v>
      </c>
      <c r="D3456" s="161" t="s">
        <v>2659</v>
      </c>
      <c r="E3456" s="162" t="s">
        <v>6415</v>
      </c>
      <c r="F3456" s="161" t="s">
        <v>644</v>
      </c>
      <c r="G3456" s="161" t="s">
        <v>992</v>
      </c>
      <c r="H3456" s="161" t="s">
        <v>1561</v>
      </c>
      <c r="I3456" s="15"/>
      <c r="J3456"/>
      <c r="K3456"/>
    </row>
    <row r="3457" spans="1:11" ht="15" customHeight="1" x14ac:dyDescent="0.35">
      <c r="A3457" s="160">
        <v>1503383</v>
      </c>
      <c r="B3457" s="161" t="s">
        <v>5418</v>
      </c>
      <c r="C3457" s="160">
        <v>170938</v>
      </c>
      <c r="D3457" s="161" t="s">
        <v>2659</v>
      </c>
      <c r="E3457" s="162" t="s">
        <v>6415</v>
      </c>
      <c r="F3457" s="161" t="s">
        <v>644</v>
      </c>
      <c r="G3457" s="161" t="s">
        <v>992</v>
      </c>
      <c r="H3457" s="161" t="s">
        <v>1561</v>
      </c>
      <c r="I3457" s="15"/>
      <c r="J3457"/>
      <c r="K3457"/>
    </row>
    <row r="3458" spans="1:11" ht="15" customHeight="1" x14ac:dyDescent="0.35">
      <c r="A3458" s="160">
        <v>1503883</v>
      </c>
      <c r="B3458" s="161" t="s">
        <v>5419</v>
      </c>
      <c r="C3458" s="160">
        <v>170938</v>
      </c>
      <c r="D3458" s="161" t="s">
        <v>2659</v>
      </c>
      <c r="E3458" s="162" t="s">
        <v>6415</v>
      </c>
      <c r="F3458" s="161" t="s">
        <v>644</v>
      </c>
      <c r="G3458" s="161" t="s">
        <v>992</v>
      </c>
      <c r="H3458" s="161" t="s">
        <v>1561</v>
      </c>
      <c r="I3458" s="15"/>
      <c r="J3458"/>
      <c r="K3458"/>
    </row>
    <row r="3459" spans="1:11" ht="15" customHeight="1" x14ac:dyDescent="0.35">
      <c r="A3459" s="160">
        <v>1503927</v>
      </c>
      <c r="B3459" s="161" t="s">
        <v>1032</v>
      </c>
      <c r="C3459" s="160">
        <v>170938</v>
      </c>
      <c r="D3459" s="161" t="s">
        <v>2659</v>
      </c>
      <c r="E3459" s="162" t="s">
        <v>6415</v>
      </c>
      <c r="F3459" s="161" t="s">
        <v>644</v>
      </c>
      <c r="G3459" s="161" t="s">
        <v>992</v>
      </c>
      <c r="H3459" s="161" t="s">
        <v>1561</v>
      </c>
      <c r="I3459" s="15"/>
      <c r="J3459"/>
      <c r="K3459"/>
    </row>
    <row r="3460" spans="1:11" ht="15" customHeight="1" x14ac:dyDescent="0.35">
      <c r="A3460" s="160">
        <v>1503760</v>
      </c>
      <c r="B3460" s="161" t="s">
        <v>1033</v>
      </c>
      <c r="C3460" s="160">
        <v>170940</v>
      </c>
      <c r="D3460" s="161" t="s">
        <v>2652</v>
      </c>
      <c r="E3460" s="162" t="s">
        <v>6415</v>
      </c>
      <c r="F3460" s="161" t="s">
        <v>644</v>
      </c>
      <c r="G3460" s="161" t="s">
        <v>992</v>
      </c>
      <c r="H3460" s="161" t="s">
        <v>1561</v>
      </c>
      <c r="I3460" s="15"/>
      <c r="J3460"/>
      <c r="K3460"/>
    </row>
    <row r="3461" spans="1:11" ht="15" customHeight="1" x14ac:dyDescent="0.35">
      <c r="A3461" s="160">
        <v>1503251</v>
      </c>
      <c r="B3461" s="161" t="s">
        <v>5420</v>
      </c>
      <c r="C3461" s="160">
        <v>170940</v>
      </c>
      <c r="D3461" s="161" t="s">
        <v>2652</v>
      </c>
      <c r="E3461" s="162" t="s">
        <v>6415</v>
      </c>
      <c r="F3461" s="161" t="s">
        <v>644</v>
      </c>
      <c r="G3461" s="161" t="s">
        <v>992</v>
      </c>
      <c r="H3461" s="161" t="s">
        <v>1561</v>
      </c>
      <c r="I3461" s="15"/>
      <c r="J3461"/>
      <c r="K3461"/>
    </row>
    <row r="3462" spans="1:11" ht="15" customHeight="1" x14ac:dyDescent="0.35">
      <c r="A3462" s="160">
        <v>1503263</v>
      </c>
      <c r="B3462" s="161" t="s">
        <v>5421</v>
      </c>
      <c r="C3462" s="160">
        <v>170940</v>
      </c>
      <c r="D3462" s="161" t="s">
        <v>2652</v>
      </c>
      <c r="E3462" s="162" t="s">
        <v>6415</v>
      </c>
      <c r="F3462" s="161" t="s">
        <v>644</v>
      </c>
      <c r="G3462" s="161" t="s">
        <v>992</v>
      </c>
      <c r="H3462" s="161" t="s">
        <v>1561</v>
      </c>
      <c r="I3462" s="15"/>
      <c r="J3462"/>
      <c r="K3462"/>
    </row>
    <row r="3463" spans="1:11" ht="15" customHeight="1" x14ac:dyDescent="0.35">
      <c r="A3463" s="160">
        <v>1503611</v>
      </c>
      <c r="B3463" s="161" t="s">
        <v>5423</v>
      </c>
      <c r="C3463" s="160">
        <v>170940</v>
      </c>
      <c r="D3463" s="161" t="s">
        <v>2652</v>
      </c>
      <c r="E3463" s="162" t="s">
        <v>6415</v>
      </c>
      <c r="F3463" s="161" t="s">
        <v>644</v>
      </c>
      <c r="G3463" s="161" t="s">
        <v>992</v>
      </c>
      <c r="H3463" s="161" t="s">
        <v>1561</v>
      </c>
      <c r="I3463" s="15"/>
      <c r="J3463"/>
      <c r="K3463"/>
    </row>
    <row r="3464" spans="1:11" ht="15" customHeight="1" x14ac:dyDescent="0.35">
      <c r="A3464" s="160">
        <v>1503350</v>
      </c>
      <c r="B3464" s="161" t="s">
        <v>5422</v>
      </c>
      <c r="C3464" s="160">
        <v>170940</v>
      </c>
      <c r="D3464" s="161" t="s">
        <v>2652</v>
      </c>
      <c r="E3464" s="162" t="s">
        <v>6415</v>
      </c>
      <c r="F3464" s="161" t="s">
        <v>644</v>
      </c>
      <c r="G3464" s="161" t="s">
        <v>992</v>
      </c>
      <c r="H3464" s="161" t="s">
        <v>1561</v>
      </c>
      <c r="I3464" s="15"/>
      <c r="J3464"/>
      <c r="K3464"/>
    </row>
    <row r="3465" spans="1:11" ht="15" customHeight="1" x14ac:dyDescent="0.35">
      <c r="A3465" s="160">
        <v>1503523</v>
      </c>
      <c r="B3465" s="161" t="s">
        <v>1034</v>
      </c>
      <c r="C3465" s="160">
        <v>170940</v>
      </c>
      <c r="D3465" s="161" t="s">
        <v>2652</v>
      </c>
      <c r="E3465" s="162" t="s">
        <v>6415</v>
      </c>
      <c r="F3465" s="161" t="s">
        <v>644</v>
      </c>
      <c r="G3465" s="161" t="s">
        <v>992</v>
      </c>
      <c r="H3465" s="161" t="s">
        <v>1561</v>
      </c>
      <c r="I3465" s="15"/>
      <c r="J3465"/>
      <c r="K3465"/>
    </row>
    <row r="3466" spans="1:11" ht="15" customHeight="1" x14ac:dyDescent="0.35">
      <c r="A3466" s="160">
        <v>1503009</v>
      </c>
      <c r="B3466" s="161" t="s">
        <v>1035</v>
      </c>
      <c r="C3466" s="160">
        <v>170951</v>
      </c>
      <c r="D3466" s="161" t="s">
        <v>2663</v>
      </c>
      <c r="E3466" s="162" t="s">
        <v>6415</v>
      </c>
      <c r="F3466" s="161" t="s">
        <v>644</v>
      </c>
      <c r="G3466" s="161" t="s">
        <v>992</v>
      </c>
      <c r="H3466" s="161" t="s">
        <v>1561</v>
      </c>
      <c r="I3466" s="15"/>
      <c r="J3466"/>
      <c r="K3466"/>
    </row>
    <row r="3467" spans="1:11" ht="15" customHeight="1" x14ac:dyDescent="0.35">
      <c r="A3467" s="160">
        <v>1503857</v>
      </c>
      <c r="B3467" s="161" t="s">
        <v>5426</v>
      </c>
      <c r="C3467" s="160">
        <v>170951</v>
      </c>
      <c r="D3467" s="161" t="s">
        <v>2663</v>
      </c>
      <c r="E3467" s="162" t="s">
        <v>6415</v>
      </c>
      <c r="F3467" s="161" t="s">
        <v>644</v>
      </c>
      <c r="G3467" s="161" t="s">
        <v>992</v>
      </c>
      <c r="H3467" s="161" t="s">
        <v>1561</v>
      </c>
      <c r="I3467" s="15"/>
      <c r="J3467"/>
      <c r="K3467"/>
    </row>
    <row r="3468" spans="1:11" ht="15" customHeight="1" x14ac:dyDescent="0.35">
      <c r="A3468" s="160">
        <v>1503676</v>
      </c>
      <c r="B3468" s="161" t="s">
        <v>5424</v>
      </c>
      <c r="C3468" s="160">
        <v>170951</v>
      </c>
      <c r="D3468" s="161" t="s">
        <v>2663</v>
      </c>
      <c r="E3468" s="162" t="s">
        <v>6415</v>
      </c>
      <c r="F3468" s="161" t="s">
        <v>644</v>
      </c>
      <c r="G3468" s="161" t="s">
        <v>992</v>
      </c>
      <c r="H3468" s="161" t="s">
        <v>1561</v>
      </c>
      <c r="I3468" s="15"/>
      <c r="J3468"/>
      <c r="K3468"/>
    </row>
    <row r="3469" spans="1:11" ht="15" customHeight="1" x14ac:dyDescent="0.35">
      <c r="A3469" s="160">
        <v>1503820</v>
      </c>
      <c r="B3469" s="161" t="s">
        <v>5425</v>
      </c>
      <c r="C3469" s="160">
        <v>170951</v>
      </c>
      <c r="D3469" s="161" t="s">
        <v>2663</v>
      </c>
      <c r="E3469" s="162" t="s">
        <v>6415</v>
      </c>
      <c r="F3469" s="161" t="s">
        <v>644</v>
      </c>
      <c r="G3469" s="161" t="s">
        <v>992</v>
      </c>
      <c r="H3469" s="161" t="s">
        <v>1561</v>
      </c>
      <c r="I3469" s="15"/>
      <c r="J3469"/>
      <c r="K3469"/>
    </row>
    <row r="3470" spans="1:11" ht="15" customHeight="1" x14ac:dyDescent="0.35">
      <c r="A3470" s="160">
        <v>1503833</v>
      </c>
      <c r="B3470" s="161" t="s">
        <v>1036</v>
      </c>
      <c r="C3470" s="160">
        <v>170951</v>
      </c>
      <c r="D3470" s="161" t="s">
        <v>2663</v>
      </c>
      <c r="E3470" s="162" t="s">
        <v>6415</v>
      </c>
      <c r="F3470" s="161" t="s">
        <v>644</v>
      </c>
      <c r="G3470" s="161" t="s">
        <v>992</v>
      </c>
      <c r="H3470" s="161" t="s">
        <v>1561</v>
      </c>
      <c r="I3470" s="15"/>
      <c r="J3470"/>
      <c r="K3470"/>
    </row>
    <row r="3471" spans="1:11" ht="15" customHeight="1" x14ac:dyDescent="0.35">
      <c r="A3471" s="160">
        <v>1113555</v>
      </c>
      <c r="B3471" s="161" t="s">
        <v>5429</v>
      </c>
      <c r="C3471" s="160">
        <v>170963</v>
      </c>
      <c r="D3471" s="161" t="s">
        <v>961</v>
      </c>
      <c r="E3471" s="162" t="s">
        <v>6415</v>
      </c>
      <c r="F3471" s="161" t="s">
        <v>644</v>
      </c>
      <c r="G3471" s="161" t="s">
        <v>933</v>
      </c>
      <c r="H3471" s="161" t="s">
        <v>1561</v>
      </c>
      <c r="I3471" s="15"/>
      <c r="J3471"/>
      <c r="K3471"/>
    </row>
    <row r="3472" spans="1:11" ht="15" customHeight="1" x14ac:dyDescent="0.35">
      <c r="A3472" s="160">
        <v>1113399</v>
      </c>
      <c r="B3472" s="161" t="s">
        <v>5428</v>
      </c>
      <c r="C3472" s="160">
        <v>170963</v>
      </c>
      <c r="D3472" s="161" t="s">
        <v>961</v>
      </c>
      <c r="E3472" s="162" t="s">
        <v>6415</v>
      </c>
      <c r="F3472" s="161" t="s">
        <v>644</v>
      </c>
      <c r="G3472" s="161" t="s">
        <v>933</v>
      </c>
      <c r="H3472" s="161" t="s">
        <v>1561</v>
      </c>
      <c r="I3472" s="15"/>
      <c r="J3472"/>
      <c r="K3472"/>
    </row>
    <row r="3473" spans="1:11" ht="15" customHeight="1" x14ac:dyDescent="0.35">
      <c r="A3473" s="160">
        <v>1113697</v>
      </c>
      <c r="B3473" s="161" t="s">
        <v>5431</v>
      </c>
      <c r="C3473" s="160">
        <v>170963</v>
      </c>
      <c r="D3473" s="161" t="s">
        <v>961</v>
      </c>
      <c r="E3473" s="162" t="s">
        <v>6415</v>
      </c>
      <c r="F3473" s="161" t="s">
        <v>644</v>
      </c>
      <c r="G3473" s="161" t="s">
        <v>933</v>
      </c>
      <c r="H3473" s="161" t="s">
        <v>1561</v>
      </c>
      <c r="I3473" s="15"/>
      <c r="J3473"/>
      <c r="K3473"/>
    </row>
    <row r="3474" spans="1:11" ht="15" customHeight="1" x14ac:dyDescent="0.35">
      <c r="A3474" s="160">
        <v>1113085</v>
      </c>
      <c r="B3474" s="161" t="s">
        <v>5427</v>
      </c>
      <c r="C3474" s="160">
        <v>170963</v>
      </c>
      <c r="D3474" s="161" t="s">
        <v>961</v>
      </c>
      <c r="E3474" s="162" t="s">
        <v>6415</v>
      </c>
      <c r="F3474" s="161" t="s">
        <v>644</v>
      </c>
      <c r="G3474" s="161" t="s">
        <v>933</v>
      </c>
      <c r="H3474" s="161" t="s">
        <v>1561</v>
      </c>
      <c r="I3474" s="15"/>
      <c r="J3474"/>
      <c r="K3474"/>
    </row>
    <row r="3475" spans="1:11" ht="15" customHeight="1" x14ac:dyDescent="0.35">
      <c r="A3475" s="160">
        <v>1113881</v>
      </c>
      <c r="B3475" s="161" t="s">
        <v>962</v>
      </c>
      <c r="C3475" s="160">
        <v>170963</v>
      </c>
      <c r="D3475" s="161" t="s">
        <v>961</v>
      </c>
      <c r="E3475" s="162" t="s">
        <v>6415</v>
      </c>
      <c r="F3475" s="161" t="s">
        <v>644</v>
      </c>
      <c r="G3475" s="161" t="s">
        <v>933</v>
      </c>
      <c r="H3475" s="161" t="s">
        <v>1561</v>
      </c>
      <c r="I3475" s="15"/>
      <c r="J3475"/>
      <c r="K3475"/>
    </row>
    <row r="3476" spans="1:11" ht="15" customHeight="1" x14ac:dyDescent="0.35">
      <c r="A3476" s="160">
        <v>1113701</v>
      </c>
      <c r="B3476" s="161" t="s">
        <v>5432</v>
      </c>
      <c r="C3476" s="160">
        <v>170963</v>
      </c>
      <c r="D3476" s="161" t="s">
        <v>961</v>
      </c>
      <c r="E3476" s="162" t="s">
        <v>6415</v>
      </c>
      <c r="F3476" s="161" t="s">
        <v>644</v>
      </c>
      <c r="G3476" s="161" t="s">
        <v>933</v>
      </c>
      <c r="H3476" s="161" t="s">
        <v>1561</v>
      </c>
      <c r="I3476" s="15"/>
      <c r="J3476"/>
      <c r="K3476"/>
    </row>
    <row r="3477" spans="1:11" ht="15" customHeight="1" x14ac:dyDescent="0.35">
      <c r="A3477" s="160">
        <v>1113568</v>
      </c>
      <c r="B3477" s="161" t="s">
        <v>5430</v>
      </c>
      <c r="C3477" s="160">
        <v>170963</v>
      </c>
      <c r="D3477" s="161" t="s">
        <v>961</v>
      </c>
      <c r="E3477" s="162" t="s">
        <v>6415</v>
      </c>
      <c r="F3477" s="161" t="s">
        <v>644</v>
      </c>
      <c r="G3477" s="161" t="s">
        <v>933</v>
      </c>
      <c r="H3477" s="161" t="s">
        <v>1561</v>
      </c>
      <c r="I3477" s="15"/>
      <c r="J3477"/>
      <c r="K3477"/>
    </row>
    <row r="3478" spans="1:11" ht="15" customHeight="1" x14ac:dyDescent="0.35">
      <c r="A3478" s="160">
        <v>1113692</v>
      </c>
      <c r="B3478" s="161" t="s">
        <v>963</v>
      </c>
      <c r="C3478" s="160">
        <v>170963</v>
      </c>
      <c r="D3478" s="161" t="s">
        <v>961</v>
      </c>
      <c r="E3478" s="162" t="s">
        <v>6415</v>
      </c>
      <c r="F3478" s="161" t="s">
        <v>644</v>
      </c>
      <c r="G3478" s="161" t="s">
        <v>933</v>
      </c>
      <c r="H3478" s="161" t="s">
        <v>1561</v>
      </c>
      <c r="I3478" s="15"/>
      <c r="J3478"/>
      <c r="K3478"/>
    </row>
    <row r="3479" spans="1:11" ht="15" customHeight="1" x14ac:dyDescent="0.35">
      <c r="A3479" s="160">
        <v>1113072</v>
      </c>
      <c r="B3479" s="161" t="s">
        <v>5435</v>
      </c>
      <c r="C3479" s="160">
        <v>170987</v>
      </c>
      <c r="D3479" s="161" t="s">
        <v>2559</v>
      </c>
      <c r="E3479" s="162" t="s">
        <v>6415</v>
      </c>
      <c r="F3479" s="161" t="s">
        <v>644</v>
      </c>
      <c r="G3479" s="161" t="s">
        <v>933</v>
      </c>
      <c r="H3479" s="161" t="s">
        <v>1561</v>
      </c>
      <c r="I3479" s="15"/>
      <c r="J3479"/>
      <c r="K3479"/>
    </row>
    <row r="3480" spans="1:11" ht="15" customHeight="1" x14ac:dyDescent="0.35">
      <c r="A3480" s="160">
        <v>1113158</v>
      </c>
      <c r="B3480" s="161" t="s">
        <v>5436</v>
      </c>
      <c r="C3480" s="160">
        <v>170987</v>
      </c>
      <c r="D3480" s="161" t="s">
        <v>2559</v>
      </c>
      <c r="E3480" s="162" t="s">
        <v>6415</v>
      </c>
      <c r="F3480" s="161" t="s">
        <v>644</v>
      </c>
      <c r="G3480" s="161" t="s">
        <v>933</v>
      </c>
      <c r="H3480" s="161" t="s">
        <v>1561</v>
      </c>
      <c r="I3480" s="15"/>
      <c r="J3480"/>
      <c r="K3480"/>
    </row>
    <row r="3481" spans="1:11" ht="15" customHeight="1" x14ac:dyDescent="0.35">
      <c r="A3481" s="160">
        <v>1113058</v>
      </c>
      <c r="B3481" s="161" t="s">
        <v>5434</v>
      </c>
      <c r="C3481" s="160">
        <v>170987</v>
      </c>
      <c r="D3481" s="161" t="s">
        <v>2559</v>
      </c>
      <c r="E3481" s="162" t="s">
        <v>6415</v>
      </c>
      <c r="F3481" s="161" t="s">
        <v>644</v>
      </c>
      <c r="G3481" s="161" t="s">
        <v>933</v>
      </c>
      <c r="H3481" s="161" t="s">
        <v>1561</v>
      </c>
      <c r="I3481" s="15"/>
      <c r="J3481"/>
      <c r="K3481"/>
    </row>
    <row r="3482" spans="1:11" ht="15" customHeight="1" x14ac:dyDescent="0.35">
      <c r="A3482" s="160">
        <v>1113636</v>
      </c>
      <c r="B3482" s="161" t="s">
        <v>5439</v>
      </c>
      <c r="C3482" s="160">
        <v>170987</v>
      </c>
      <c r="D3482" s="161" t="s">
        <v>2559</v>
      </c>
      <c r="E3482" s="162" t="s">
        <v>6415</v>
      </c>
      <c r="F3482" s="161" t="s">
        <v>644</v>
      </c>
      <c r="G3482" s="161" t="s">
        <v>933</v>
      </c>
      <c r="H3482" s="161" t="s">
        <v>1561</v>
      </c>
      <c r="I3482" s="15"/>
      <c r="J3482"/>
      <c r="K3482"/>
    </row>
    <row r="3483" spans="1:11" ht="15" customHeight="1" x14ac:dyDescent="0.35">
      <c r="A3483" s="160">
        <v>1113199</v>
      </c>
      <c r="B3483" s="161" t="s">
        <v>5437</v>
      </c>
      <c r="C3483" s="160">
        <v>170987</v>
      </c>
      <c r="D3483" s="161" t="s">
        <v>2559</v>
      </c>
      <c r="E3483" s="162" t="s">
        <v>6415</v>
      </c>
      <c r="F3483" s="161" t="s">
        <v>644</v>
      </c>
      <c r="G3483" s="161" t="s">
        <v>933</v>
      </c>
      <c r="H3483" s="161" t="s">
        <v>1561</v>
      </c>
      <c r="I3483" s="15"/>
      <c r="J3483"/>
      <c r="K3483"/>
    </row>
    <row r="3484" spans="1:11" ht="15" customHeight="1" x14ac:dyDescent="0.35">
      <c r="A3484" s="160">
        <v>1113001</v>
      </c>
      <c r="B3484" s="161" t="s">
        <v>5433</v>
      </c>
      <c r="C3484" s="160">
        <v>170987</v>
      </c>
      <c r="D3484" s="161" t="s">
        <v>2559</v>
      </c>
      <c r="E3484" s="162" t="s">
        <v>6415</v>
      </c>
      <c r="F3484" s="161" t="s">
        <v>644</v>
      </c>
      <c r="G3484" s="161" t="s">
        <v>933</v>
      </c>
      <c r="H3484" s="161" t="s">
        <v>1561</v>
      </c>
      <c r="I3484" s="15"/>
      <c r="J3484"/>
      <c r="K3484"/>
    </row>
    <row r="3485" spans="1:11" ht="15" customHeight="1" x14ac:dyDescent="0.35">
      <c r="A3485" s="160">
        <v>1113922</v>
      </c>
      <c r="B3485" s="161" t="s">
        <v>5440</v>
      </c>
      <c r="C3485" s="160">
        <v>170987</v>
      </c>
      <c r="D3485" s="161" t="s">
        <v>2559</v>
      </c>
      <c r="E3485" s="162" t="s">
        <v>6415</v>
      </c>
      <c r="F3485" s="161" t="s">
        <v>644</v>
      </c>
      <c r="G3485" s="161" t="s">
        <v>933</v>
      </c>
      <c r="H3485" s="161" t="s">
        <v>1561</v>
      </c>
      <c r="I3485" s="15"/>
      <c r="J3485"/>
      <c r="K3485"/>
    </row>
    <row r="3486" spans="1:11" ht="15" customHeight="1" x14ac:dyDescent="0.35">
      <c r="A3486" s="160">
        <v>1113995</v>
      </c>
      <c r="B3486" s="161" t="s">
        <v>5441</v>
      </c>
      <c r="C3486" s="160">
        <v>170987</v>
      </c>
      <c r="D3486" s="161" t="s">
        <v>2559</v>
      </c>
      <c r="E3486" s="162" t="s">
        <v>6415</v>
      </c>
      <c r="F3486" s="161" t="s">
        <v>644</v>
      </c>
      <c r="G3486" s="161" t="s">
        <v>933</v>
      </c>
      <c r="H3486" s="161" t="s">
        <v>1561</v>
      </c>
      <c r="I3486" s="15"/>
      <c r="J3486"/>
      <c r="K3486"/>
    </row>
    <row r="3487" spans="1:11" ht="15" customHeight="1" x14ac:dyDescent="0.35">
      <c r="A3487" s="160">
        <v>1113533</v>
      </c>
      <c r="B3487" s="161" t="s">
        <v>5438</v>
      </c>
      <c r="C3487" s="160">
        <v>170987</v>
      </c>
      <c r="D3487" s="161" t="s">
        <v>2559</v>
      </c>
      <c r="E3487" s="162" t="s">
        <v>6415</v>
      </c>
      <c r="F3487" s="161" t="s">
        <v>644</v>
      </c>
      <c r="G3487" s="161" t="s">
        <v>933</v>
      </c>
      <c r="H3487" s="161" t="s">
        <v>1561</v>
      </c>
      <c r="I3487" s="15"/>
      <c r="J3487"/>
      <c r="K3487"/>
    </row>
    <row r="3488" spans="1:11" ht="15" customHeight="1" x14ac:dyDescent="0.35">
      <c r="A3488" s="160">
        <v>1113120</v>
      </c>
      <c r="B3488" s="161" t="s">
        <v>964</v>
      </c>
      <c r="C3488" s="160">
        <v>170987</v>
      </c>
      <c r="D3488" s="161" t="s">
        <v>2559</v>
      </c>
      <c r="E3488" s="162" t="s">
        <v>6415</v>
      </c>
      <c r="F3488" s="161" t="s">
        <v>644</v>
      </c>
      <c r="G3488" s="161" t="s">
        <v>933</v>
      </c>
      <c r="H3488" s="161" t="s">
        <v>1561</v>
      </c>
      <c r="I3488" s="15"/>
      <c r="J3488"/>
      <c r="K3488"/>
    </row>
    <row r="3489" spans="1:11" ht="15" customHeight="1" x14ac:dyDescent="0.35">
      <c r="A3489" s="160">
        <v>1113952</v>
      </c>
      <c r="B3489" s="161" t="s">
        <v>965</v>
      </c>
      <c r="C3489" s="160">
        <v>170987</v>
      </c>
      <c r="D3489" s="161" t="s">
        <v>2559</v>
      </c>
      <c r="E3489" s="162" t="s">
        <v>6415</v>
      </c>
      <c r="F3489" s="161" t="s">
        <v>644</v>
      </c>
      <c r="G3489" s="161" t="s">
        <v>933</v>
      </c>
      <c r="H3489" s="161" t="s">
        <v>1561</v>
      </c>
      <c r="I3489" s="15"/>
      <c r="J3489"/>
      <c r="K3489"/>
    </row>
    <row r="3490" spans="1:11" ht="15" customHeight="1" x14ac:dyDescent="0.35">
      <c r="A3490" s="160">
        <v>1506858</v>
      </c>
      <c r="B3490" s="161" t="s">
        <v>5443</v>
      </c>
      <c r="C3490" s="160">
        <v>171013</v>
      </c>
      <c r="D3490" s="161" t="s">
        <v>1037</v>
      </c>
      <c r="E3490" s="162" t="s">
        <v>6415</v>
      </c>
      <c r="F3490" s="161" t="s">
        <v>644</v>
      </c>
      <c r="G3490" s="161" t="s">
        <v>992</v>
      </c>
      <c r="H3490" s="161" t="s">
        <v>1561</v>
      </c>
      <c r="I3490" s="15"/>
      <c r="J3490"/>
      <c r="K3490"/>
    </row>
    <row r="3491" spans="1:11" ht="15" customHeight="1" x14ac:dyDescent="0.35">
      <c r="A3491" s="160">
        <v>1506629</v>
      </c>
      <c r="B3491" s="161" t="s">
        <v>1038</v>
      </c>
      <c r="C3491" s="160">
        <v>171013</v>
      </c>
      <c r="D3491" s="161" t="s">
        <v>1037</v>
      </c>
      <c r="E3491" s="162" t="s">
        <v>6415</v>
      </c>
      <c r="F3491" s="161" t="s">
        <v>644</v>
      </c>
      <c r="G3491" s="161" t="s">
        <v>992</v>
      </c>
      <c r="H3491" s="161" t="s">
        <v>1561</v>
      </c>
      <c r="I3491" s="15"/>
      <c r="J3491"/>
      <c r="K3491"/>
    </row>
    <row r="3492" spans="1:11" ht="15" customHeight="1" x14ac:dyDescent="0.35">
      <c r="A3492" s="160">
        <v>1506191</v>
      </c>
      <c r="B3492" s="161" t="s">
        <v>2851</v>
      </c>
      <c r="C3492" s="160">
        <v>171013</v>
      </c>
      <c r="D3492" s="161" t="s">
        <v>1037</v>
      </c>
      <c r="E3492" s="162" t="s">
        <v>6415</v>
      </c>
      <c r="F3492" s="161" t="s">
        <v>644</v>
      </c>
      <c r="G3492" s="161" t="s">
        <v>992</v>
      </c>
      <c r="H3492" s="161" t="s">
        <v>1561</v>
      </c>
      <c r="I3492" s="15"/>
      <c r="J3492"/>
      <c r="K3492"/>
    </row>
    <row r="3493" spans="1:11" ht="15" customHeight="1" x14ac:dyDescent="0.35">
      <c r="A3493" s="160">
        <v>1506205</v>
      </c>
      <c r="B3493" s="161" t="s">
        <v>5442</v>
      </c>
      <c r="C3493" s="160">
        <v>171013</v>
      </c>
      <c r="D3493" s="161" t="s">
        <v>1037</v>
      </c>
      <c r="E3493" s="162" t="s">
        <v>6415</v>
      </c>
      <c r="F3493" s="161" t="s">
        <v>644</v>
      </c>
      <c r="G3493" s="161" t="s">
        <v>992</v>
      </c>
      <c r="H3493" s="161" t="s">
        <v>1561</v>
      </c>
      <c r="I3493" s="15"/>
      <c r="J3493"/>
      <c r="K3493"/>
    </row>
    <row r="3494" spans="1:11" ht="15" customHeight="1" x14ac:dyDescent="0.35">
      <c r="A3494" s="160">
        <v>1512304</v>
      </c>
      <c r="B3494" s="161" t="s">
        <v>1039</v>
      </c>
      <c r="C3494" s="160">
        <v>171025</v>
      </c>
      <c r="D3494" s="161" t="s">
        <v>2724</v>
      </c>
      <c r="E3494" s="162" t="s">
        <v>6415</v>
      </c>
      <c r="F3494" s="161" t="s">
        <v>644</v>
      </c>
      <c r="G3494" s="161" t="s">
        <v>992</v>
      </c>
      <c r="H3494" s="161" t="s">
        <v>1561</v>
      </c>
      <c r="I3494" s="15"/>
      <c r="J3494"/>
      <c r="K3494"/>
    </row>
    <row r="3495" spans="1:11" ht="15" customHeight="1" x14ac:dyDescent="0.35">
      <c r="A3495" s="160">
        <v>1512844</v>
      </c>
      <c r="B3495" s="161" t="s">
        <v>5446</v>
      </c>
      <c r="C3495" s="160">
        <v>171025</v>
      </c>
      <c r="D3495" s="161" t="s">
        <v>2724</v>
      </c>
      <c r="E3495" s="162" t="s">
        <v>6415</v>
      </c>
      <c r="F3495" s="161" t="s">
        <v>644</v>
      </c>
      <c r="G3495" s="161" t="s">
        <v>992</v>
      </c>
      <c r="H3495" s="161" t="s">
        <v>1561</v>
      </c>
      <c r="I3495" s="15"/>
      <c r="J3495"/>
      <c r="K3495"/>
    </row>
    <row r="3496" spans="1:11" ht="15" customHeight="1" x14ac:dyDescent="0.35">
      <c r="A3496" s="160">
        <v>1512773</v>
      </c>
      <c r="B3496" s="161" t="s">
        <v>5445</v>
      </c>
      <c r="C3496" s="160">
        <v>171025</v>
      </c>
      <c r="D3496" s="161" t="s">
        <v>2724</v>
      </c>
      <c r="E3496" s="162" t="s">
        <v>6415</v>
      </c>
      <c r="F3496" s="161" t="s">
        <v>644</v>
      </c>
      <c r="G3496" s="161" t="s">
        <v>992</v>
      </c>
      <c r="H3496" s="161" t="s">
        <v>1561</v>
      </c>
      <c r="I3496" s="15"/>
      <c r="J3496"/>
      <c r="K3496"/>
    </row>
    <row r="3497" spans="1:11" ht="15" customHeight="1" x14ac:dyDescent="0.35">
      <c r="A3497" s="160">
        <v>1512444</v>
      </c>
      <c r="B3497" s="161" t="s">
        <v>5444</v>
      </c>
      <c r="C3497" s="160">
        <v>171025</v>
      </c>
      <c r="D3497" s="161" t="s">
        <v>2724</v>
      </c>
      <c r="E3497" s="162" t="s">
        <v>6415</v>
      </c>
      <c r="F3497" s="161" t="s">
        <v>644</v>
      </c>
      <c r="G3497" s="161" t="s">
        <v>992</v>
      </c>
      <c r="H3497" s="161" t="s">
        <v>1561</v>
      </c>
      <c r="I3497" s="15"/>
      <c r="J3497"/>
      <c r="K3497"/>
    </row>
    <row r="3498" spans="1:11" ht="15" customHeight="1" x14ac:dyDescent="0.35">
      <c r="A3498" s="160">
        <v>1512859</v>
      </c>
      <c r="B3498" s="161" t="s">
        <v>5447</v>
      </c>
      <c r="C3498" s="160">
        <v>171025</v>
      </c>
      <c r="D3498" s="161" t="s">
        <v>2724</v>
      </c>
      <c r="E3498" s="162" t="s">
        <v>6415</v>
      </c>
      <c r="F3498" s="161" t="s">
        <v>644</v>
      </c>
      <c r="G3498" s="161" t="s">
        <v>992</v>
      </c>
      <c r="H3498" s="161" t="s">
        <v>1561</v>
      </c>
      <c r="I3498" s="15"/>
      <c r="J3498"/>
      <c r="K3498"/>
    </row>
    <row r="3499" spans="1:11" ht="15" customHeight="1" x14ac:dyDescent="0.35">
      <c r="A3499" s="160">
        <v>1512728</v>
      </c>
      <c r="B3499" s="161" t="s">
        <v>1040</v>
      </c>
      <c r="C3499" s="160">
        <v>171025</v>
      </c>
      <c r="D3499" s="161" t="s">
        <v>2724</v>
      </c>
      <c r="E3499" s="162" t="s">
        <v>6415</v>
      </c>
      <c r="F3499" s="161" t="s">
        <v>644</v>
      </c>
      <c r="G3499" s="161" t="s">
        <v>992</v>
      </c>
      <c r="H3499" s="161" t="s">
        <v>1561</v>
      </c>
      <c r="I3499" s="15"/>
      <c r="J3499"/>
      <c r="K3499"/>
    </row>
    <row r="3500" spans="1:11" ht="15" customHeight="1" x14ac:dyDescent="0.35">
      <c r="A3500" s="160">
        <v>1512019</v>
      </c>
      <c r="B3500" s="161" t="s">
        <v>5448</v>
      </c>
      <c r="C3500" s="160">
        <v>171037</v>
      </c>
      <c r="D3500" s="161" t="s">
        <v>2723</v>
      </c>
      <c r="E3500" s="162" t="s">
        <v>6415</v>
      </c>
      <c r="F3500" s="161" t="s">
        <v>644</v>
      </c>
      <c r="G3500" s="161" t="s">
        <v>992</v>
      </c>
      <c r="H3500" s="161" t="s">
        <v>1561</v>
      </c>
      <c r="I3500" s="15"/>
      <c r="J3500"/>
      <c r="K3500"/>
    </row>
    <row r="3501" spans="1:11" ht="15" customHeight="1" x14ac:dyDescent="0.35">
      <c r="A3501" s="160">
        <v>1512826</v>
      </c>
      <c r="B3501" s="161" t="s">
        <v>5452</v>
      </c>
      <c r="C3501" s="160">
        <v>171037</v>
      </c>
      <c r="D3501" s="161" t="s">
        <v>2723</v>
      </c>
      <c r="E3501" s="162" t="s">
        <v>6415</v>
      </c>
      <c r="F3501" s="161" t="s">
        <v>644</v>
      </c>
      <c r="G3501" s="161" t="s">
        <v>992</v>
      </c>
      <c r="H3501" s="161" t="s">
        <v>1561</v>
      </c>
      <c r="I3501" s="15"/>
      <c r="J3501"/>
      <c r="K3501"/>
    </row>
    <row r="3502" spans="1:11" ht="15" customHeight="1" x14ac:dyDescent="0.35">
      <c r="A3502" s="160">
        <v>1512657</v>
      </c>
      <c r="B3502" s="161" t="s">
        <v>5450</v>
      </c>
      <c r="C3502" s="160">
        <v>171037</v>
      </c>
      <c r="D3502" s="161" t="s">
        <v>2723</v>
      </c>
      <c r="E3502" s="162" t="s">
        <v>6415</v>
      </c>
      <c r="F3502" s="161" t="s">
        <v>644</v>
      </c>
      <c r="G3502" s="161" t="s">
        <v>992</v>
      </c>
      <c r="H3502" s="161" t="s">
        <v>1561</v>
      </c>
      <c r="I3502" s="15"/>
      <c r="J3502"/>
      <c r="K3502"/>
    </row>
    <row r="3503" spans="1:11" ht="15" customHeight="1" x14ac:dyDescent="0.35">
      <c r="A3503" s="160">
        <v>1512911</v>
      </c>
      <c r="B3503" s="161" t="s">
        <v>1041</v>
      </c>
      <c r="C3503" s="160">
        <v>171037</v>
      </c>
      <c r="D3503" s="161" t="s">
        <v>2723</v>
      </c>
      <c r="E3503" s="162" t="s">
        <v>6415</v>
      </c>
      <c r="F3503" s="161" t="s">
        <v>644</v>
      </c>
      <c r="G3503" s="161" t="s">
        <v>992</v>
      </c>
      <c r="H3503" s="161" t="s">
        <v>1561</v>
      </c>
      <c r="I3503" s="15"/>
      <c r="J3503"/>
      <c r="K3503"/>
    </row>
    <row r="3504" spans="1:11" ht="15" customHeight="1" x14ac:dyDescent="0.35">
      <c r="A3504" s="160">
        <v>1512917</v>
      </c>
      <c r="B3504" s="161" t="s">
        <v>5453</v>
      </c>
      <c r="C3504" s="160">
        <v>171037</v>
      </c>
      <c r="D3504" s="161" t="s">
        <v>2723</v>
      </c>
      <c r="E3504" s="162" t="s">
        <v>6415</v>
      </c>
      <c r="F3504" s="161" t="s">
        <v>644</v>
      </c>
      <c r="G3504" s="161" t="s">
        <v>992</v>
      </c>
      <c r="H3504" s="161" t="s">
        <v>1561</v>
      </c>
      <c r="I3504" s="15"/>
      <c r="J3504"/>
      <c r="K3504"/>
    </row>
    <row r="3505" spans="1:11" ht="15" customHeight="1" x14ac:dyDescent="0.35">
      <c r="A3505" s="160">
        <v>1512211</v>
      </c>
      <c r="B3505" s="161" t="s">
        <v>5449</v>
      </c>
      <c r="C3505" s="160">
        <v>171037</v>
      </c>
      <c r="D3505" s="161" t="s">
        <v>2723</v>
      </c>
      <c r="E3505" s="162" t="s">
        <v>6415</v>
      </c>
      <c r="F3505" s="161" t="s">
        <v>644</v>
      </c>
      <c r="G3505" s="161" t="s">
        <v>992</v>
      </c>
      <c r="H3505" s="161" t="s">
        <v>1561</v>
      </c>
      <c r="I3505" s="15"/>
      <c r="J3505"/>
      <c r="K3505"/>
    </row>
    <row r="3506" spans="1:11" ht="15" customHeight="1" x14ac:dyDescent="0.35">
      <c r="A3506" s="160">
        <v>1512964</v>
      </c>
      <c r="B3506" s="161" t="s">
        <v>5454</v>
      </c>
      <c r="C3506" s="160">
        <v>171037</v>
      </c>
      <c r="D3506" s="161" t="s">
        <v>2723</v>
      </c>
      <c r="E3506" s="162" t="s">
        <v>6415</v>
      </c>
      <c r="F3506" s="161" t="s">
        <v>644</v>
      </c>
      <c r="G3506" s="161" t="s">
        <v>992</v>
      </c>
      <c r="H3506" s="161" t="s">
        <v>1561</v>
      </c>
      <c r="I3506" s="15"/>
      <c r="J3506"/>
      <c r="K3506"/>
    </row>
    <row r="3507" spans="1:11" ht="15" customHeight="1" x14ac:dyDescent="0.35">
      <c r="A3507" s="160">
        <v>1512698</v>
      </c>
      <c r="B3507" s="161" t="s">
        <v>5451</v>
      </c>
      <c r="C3507" s="160">
        <v>171037</v>
      </c>
      <c r="D3507" s="161" t="s">
        <v>2723</v>
      </c>
      <c r="E3507" s="162" t="s">
        <v>6415</v>
      </c>
      <c r="F3507" s="161" t="s">
        <v>644</v>
      </c>
      <c r="G3507" s="161" t="s">
        <v>992</v>
      </c>
      <c r="H3507" s="161" t="s">
        <v>1561</v>
      </c>
      <c r="I3507" s="15"/>
      <c r="J3507"/>
      <c r="K3507"/>
    </row>
    <row r="3508" spans="1:11" ht="15" customHeight="1" x14ac:dyDescent="0.35">
      <c r="A3508" s="160">
        <v>1512001</v>
      </c>
      <c r="B3508" s="161" t="s">
        <v>5455</v>
      </c>
      <c r="C3508" s="160">
        <v>171049</v>
      </c>
      <c r="D3508" s="161" t="s">
        <v>1042</v>
      </c>
      <c r="E3508" s="162" t="s">
        <v>6415</v>
      </c>
      <c r="F3508" s="161" t="s">
        <v>644</v>
      </c>
      <c r="G3508" s="161" t="s">
        <v>992</v>
      </c>
      <c r="H3508" s="161" t="s">
        <v>1561</v>
      </c>
      <c r="I3508" s="15"/>
      <c r="J3508"/>
      <c r="K3508"/>
    </row>
    <row r="3509" spans="1:11" ht="15" customHeight="1" x14ac:dyDescent="0.35">
      <c r="A3509" s="160">
        <v>1512202</v>
      </c>
      <c r="B3509" s="161" t="s">
        <v>1043</v>
      </c>
      <c r="C3509" s="160">
        <v>171049</v>
      </c>
      <c r="D3509" s="161" t="s">
        <v>1042</v>
      </c>
      <c r="E3509" s="162" t="s">
        <v>6415</v>
      </c>
      <c r="F3509" s="161" t="s">
        <v>644</v>
      </c>
      <c r="G3509" s="161" t="s">
        <v>992</v>
      </c>
      <c r="H3509" s="161" t="s">
        <v>1561</v>
      </c>
      <c r="I3509" s="15"/>
      <c r="J3509"/>
      <c r="K3509"/>
    </row>
    <row r="3510" spans="1:11" ht="15" customHeight="1" x14ac:dyDescent="0.35">
      <c r="A3510" s="160">
        <v>1512668</v>
      </c>
      <c r="B3510" s="161" t="s">
        <v>5457</v>
      </c>
      <c r="C3510" s="160">
        <v>171049</v>
      </c>
      <c r="D3510" s="161" t="s">
        <v>1042</v>
      </c>
      <c r="E3510" s="162" t="s">
        <v>6415</v>
      </c>
      <c r="F3510" s="161" t="s">
        <v>644</v>
      </c>
      <c r="G3510" s="161" t="s">
        <v>992</v>
      </c>
      <c r="H3510" s="161" t="s">
        <v>1561</v>
      </c>
      <c r="I3510" s="15"/>
      <c r="J3510"/>
      <c r="K3510"/>
    </row>
    <row r="3511" spans="1:11" ht="15" customHeight="1" x14ac:dyDescent="0.35">
      <c r="A3511" s="160">
        <v>1512437</v>
      </c>
      <c r="B3511" s="161" t="s">
        <v>5456</v>
      </c>
      <c r="C3511" s="160">
        <v>171049</v>
      </c>
      <c r="D3511" s="161" t="s">
        <v>1042</v>
      </c>
      <c r="E3511" s="162" t="s">
        <v>6415</v>
      </c>
      <c r="F3511" s="161" t="s">
        <v>644</v>
      </c>
      <c r="G3511" s="161" t="s">
        <v>992</v>
      </c>
      <c r="H3511" s="161" t="s">
        <v>1561</v>
      </c>
      <c r="I3511" s="15"/>
      <c r="J3511"/>
      <c r="K3511"/>
    </row>
    <row r="3512" spans="1:11" ht="15" customHeight="1" x14ac:dyDescent="0.35">
      <c r="A3512" s="160">
        <v>1512906</v>
      </c>
      <c r="B3512" s="161" t="s">
        <v>5458</v>
      </c>
      <c r="C3512" s="160">
        <v>171049</v>
      </c>
      <c r="D3512" s="161" t="s">
        <v>1042</v>
      </c>
      <c r="E3512" s="162" t="s">
        <v>6415</v>
      </c>
      <c r="F3512" s="161" t="s">
        <v>644</v>
      </c>
      <c r="G3512" s="161" t="s">
        <v>992</v>
      </c>
      <c r="H3512" s="161" t="s">
        <v>1561</v>
      </c>
      <c r="I3512" s="15"/>
      <c r="J3512"/>
      <c r="K3512"/>
    </row>
    <row r="3513" spans="1:11" ht="15" customHeight="1" x14ac:dyDescent="0.35">
      <c r="A3513" s="160">
        <v>1512992</v>
      </c>
      <c r="B3513" s="161" t="s">
        <v>5459</v>
      </c>
      <c r="C3513" s="160">
        <v>171049</v>
      </c>
      <c r="D3513" s="161" t="s">
        <v>1042</v>
      </c>
      <c r="E3513" s="162" t="s">
        <v>6415</v>
      </c>
      <c r="F3513" s="161" t="s">
        <v>644</v>
      </c>
      <c r="G3513" s="161" t="s">
        <v>992</v>
      </c>
      <c r="H3513" s="161" t="s">
        <v>1561</v>
      </c>
      <c r="I3513" s="15"/>
      <c r="J3513"/>
      <c r="K3513"/>
    </row>
    <row r="3514" spans="1:11" ht="15" customHeight="1" x14ac:dyDescent="0.35">
      <c r="A3514" s="160">
        <v>1504784</v>
      </c>
      <c r="B3514" s="161" t="s">
        <v>1044</v>
      </c>
      <c r="C3514" s="160">
        <v>171050</v>
      </c>
      <c r="D3514" s="161" t="s">
        <v>2670</v>
      </c>
      <c r="E3514" s="162" t="s">
        <v>6415</v>
      </c>
      <c r="F3514" s="161" t="s">
        <v>644</v>
      </c>
      <c r="G3514" s="161" t="s">
        <v>992</v>
      </c>
      <c r="H3514" s="161" t="s">
        <v>1561</v>
      </c>
      <c r="I3514" s="15"/>
      <c r="J3514"/>
      <c r="K3514"/>
    </row>
    <row r="3515" spans="1:11" ht="15" customHeight="1" x14ac:dyDescent="0.35">
      <c r="A3515" s="160">
        <v>1504621</v>
      </c>
      <c r="B3515" s="161" t="s">
        <v>5461</v>
      </c>
      <c r="C3515" s="160">
        <v>171050</v>
      </c>
      <c r="D3515" s="161" t="s">
        <v>2670</v>
      </c>
      <c r="E3515" s="162" t="s">
        <v>6415</v>
      </c>
      <c r="F3515" s="161" t="s">
        <v>644</v>
      </c>
      <c r="G3515" s="161" t="s">
        <v>992</v>
      </c>
      <c r="H3515" s="161" t="s">
        <v>1561</v>
      </c>
      <c r="I3515" s="15"/>
      <c r="J3515"/>
      <c r="K3515"/>
    </row>
    <row r="3516" spans="1:11" ht="15" customHeight="1" x14ac:dyDescent="0.35">
      <c r="A3516" s="160">
        <v>1504641</v>
      </c>
      <c r="B3516" s="161" t="s">
        <v>5462</v>
      </c>
      <c r="C3516" s="160">
        <v>171050</v>
      </c>
      <c r="D3516" s="161" t="s">
        <v>2670</v>
      </c>
      <c r="E3516" s="162" t="s">
        <v>6415</v>
      </c>
      <c r="F3516" s="161" t="s">
        <v>644</v>
      </c>
      <c r="G3516" s="161" t="s">
        <v>992</v>
      </c>
      <c r="H3516" s="161" t="s">
        <v>1561</v>
      </c>
      <c r="I3516" s="15"/>
      <c r="J3516"/>
      <c r="K3516"/>
    </row>
    <row r="3517" spans="1:11" ht="15" customHeight="1" x14ac:dyDescent="0.35">
      <c r="A3517" s="160">
        <v>1504298</v>
      </c>
      <c r="B3517" s="161" t="s">
        <v>5460</v>
      </c>
      <c r="C3517" s="160">
        <v>171050</v>
      </c>
      <c r="D3517" s="161" t="s">
        <v>2670</v>
      </c>
      <c r="E3517" s="162" t="s">
        <v>6415</v>
      </c>
      <c r="F3517" s="161" t="s">
        <v>644</v>
      </c>
      <c r="G3517" s="161" t="s">
        <v>992</v>
      </c>
      <c r="H3517" s="161" t="s">
        <v>1561</v>
      </c>
      <c r="I3517" s="15"/>
      <c r="J3517"/>
      <c r="K3517"/>
    </row>
    <row r="3518" spans="1:11" ht="15" customHeight="1" x14ac:dyDescent="0.35">
      <c r="A3518" s="160">
        <v>1511748</v>
      </c>
      <c r="B3518" s="161" t="s">
        <v>5466</v>
      </c>
      <c r="C3518" s="160">
        <v>171062</v>
      </c>
      <c r="D3518" s="161" t="s">
        <v>2706</v>
      </c>
      <c r="E3518" s="162" t="s">
        <v>6415</v>
      </c>
      <c r="F3518" s="161" t="s">
        <v>644</v>
      </c>
      <c r="G3518" s="161" t="s">
        <v>992</v>
      </c>
      <c r="H3518" s="161" t="s">
        <v>1561</v>
      </c>
      <c r="I3518" s="15"/>
      <c r="J3518"/>
      <c r="K3518"/>
    </row>
    <row r="3519" spans="1:11" ht="15" customHeight="1" x14ac:dyDescent="0.35">
      <c r="A3519" s="160">
        <v>1511265</v>
      </c>
      <c r="B3519" s="161" t="s">
        <v>5464</v>
      </c>
      <c r="C3519" s="160">
        <v>171062</v>
      </c>
      <c r="D3519" s="161" t="s">
        <v>2706</v>
      </c>
      <c r="E3519" s="162" t="s">
        <v>6415</v>
      </c>
      <c r="F3519" s="161" t="s">
        <v>644</v>
      </c>
      <c r="G3519" s="161" t="s">
        <v>992</v>
      </c>
      <c r="H3519" s="161" t="s">
        <v>1561</v>
      </c>
      <c r="I3519" s="15"/>
      <c r="J3519"/>
      <c r="K3519"/>
    </row>
    <row r="3520" spans="1:11" ht="15" customHeight="1" x14ac:dyDescent="0.35">
      <c r="A3520" s="160">
        <v>1511969</v>
      </c>
      <c r="B3520" s="161" t="s">
        <v>5467</v>
      </c>
      <c r="C3520" s="160">
        <v>171062</v>
      </c>
      <c r="D3520" s="161" t="s">
        <v>2706</v>
      </c>
      <c r="E3520" s="162" t="s">
        <v>6415</v>
      </c>
      <c r="F3520" s="161" t="s">
        <v>644</v>
      </c>
      <c r="G3520" s="161" t="s">
        <v>992</v>
      </c>
      <c r="H3520" s="161" t="s">
        <v>1561</v>
      </c>
      <c r="I3520" s="15"/>
      <c r="J3520"/>
      <c r="K3520"/>
    </row>
    <row r="3521" spans="1:11" ht="15" customHeight="1" x14ac:dyDescent="0.35">
      <c r="A3521" s="160">
        <v>1511241</v>
      </c>
      <c r="B3521" s="161" t="s">
        <v>5463</v>
      </c>
      <c r="C3521" s="160">
        <v>171062</v>
      </c>
      <c r="D3521" s="161" t="s">
        <v>2706</v>
      </c>
      <c r="E3521" s="162" t="s">
        <v>6415</v>
      </c>
      <c r="F3521" s="161" t="s">
        <v>644</v>
      </c>
      <c r="G3521" s="161" t="s">
        <v>992</v>
      </c>
      <c r="H3521" s="161" t="s">
        <v>1561</v>
      </c>
      <c r="I3521" s="15"/>
      <c r="J3521"/>
      <c r="K3521"/>
    </row>
    <row r="3522" spans="1:11" ht="15" customHeight="1" x14ac:dyDescent="0.35">
      <c r="A3522" s="160">
        <v>1511691</v>
      </c>
      <c r="B3522" s="161" t="s">
        <v>5465</v>
      </c>
      <c r="C3522" s="160">
        <v>171062</v>
      </c>
      <c r="D3522" s="161" t="s">
        <v>2706</v>
      </c>
      <c r="E3522" s="162" t="s">
        <v>6415</v>
      </c>
      <c r="F3522" s="161" t="s">
        <v>644</v>
      </c>
      <c r="G3522" s="161" t="s">
        <v>992</v>
      </c>
      <c r="H3522" s="161" t="s">
        <v>1561</v>
      </c>
      <c r="I3522" s="15"/>
      <c r="J3522"/>
      <c r="K3522"/>
    </row>
    <row r="3523" spans="1:11" ht="15" customHeight="1" x14ac:dyDescent="0.35">
      <c r="A3523" s="160">
        <v>1511820</v>
      </c>
      <c r="B3523" s="161" t="s">
        <v>1045</v>
      </c>
      <c r="C3523" s="160">
        <v>171062</v>
      </c>
      <c r="D3523" s="161" t="s">
        <v>2706</v>
      </c>
      <c r="E3523" s="162" t="s">
        <v>6415</v>
      </c>
      <c r="F3523" s="161" t="s">
        <v>644</v>
      </c>
      <c r="G3523" s="161" t="s">
        <v>992</v>
      </c>
      <c r="H3523" s="161" t="s">
        <v>1561</v>
      </c>
      <c r="I3523" s="15"/>
      <c r="J3523"/>
      <c r="K3523"/>
    </row>
    <row r="3524" spans="1:11" ht="15" customHeight="1" x14ac:dyDescent="0.35">
      <c r="A3524" s="160">
        <v>1107486</v>
      </c>
      <c r="B3524" s="161" t="s">
        <v>884</v>
      </c>
      <c r="C3524" s="160">
        <v>171074</v>
      </c>
      <c r="D3524" s="161" t="s">
        <v>2501</v>
      </c>
      <c r="E3524" s="162" t="s">
        <v>6415</v>
      </c>
      <c r="F3524" s="161" t="s">
        <v>644</v>
      </c>
      <c r="G3524" s="161" t="s">
        <v>874</v>
      </c>
      <c r="H3524" s="161" t="s">
        <v>1561</v>
      </c>
      <c r="I3524" s="15"/>
      <c r="J3524"/>
      <c r="K3524"/>
    </row>
    <row r="3525" spans="1:11" ht="15" customHeight="1" x14ac:dyDescent="0.35">
      <c r="A3525" s="160">
        <v>1116072</v>
      </c>
      <c r="B3525" s="161" t="s">
        <v>5474</v>
      </c>
      <c r="C3525" s="160">
        <v>171074</v>
      </c>
      <c r="D3525" s="161" t="s">
        <v>2501</v>
      </c>
      <c r="E3525" s="162" t="s">
        <v>6415</v>
      </c>
      <c r="F3525" s="161" t="s">
        <v>644</v>
      </c>
      <c r="G3525" s="161" t="s">
        <v>874</v>
      </c>
      <c r="H3525" s="161" t="s">
        <v>1561</v>
      </c>
      <c r="I3525" s="15"/>
      <c r="J3525"/>
      <c r="K3525"/>
    </row>
    <row r="3526" spans="1:11" ht="15" customHeight="1" x14ac:dyDescent="0.35">
      <c r="A3526" s="160">
        <v>1107204</v>
      </c>
      <c r="B3526" s="161" t="s">
        <v>5469</v>
      </c>
      <c r="C3526" s="160">
        <v>171074</v>
      </c>
      <c r="D3526" s="161" t="s">
        <v>2501</v>
      </c>
      <c r="E3526" s="162" t="s">
        <v>6415</v>
      </c>
      <c r="F3526" s="161" t="s">
        <v>644</v>
      </c>
      <c r="G3526" s="161" t="s">
        <v>874</v>
      </c>
      <c r="H3526" s="161" t="s">
        <v>1561</v>
      </c>
      <c r="I3526" s="15"/>
      <c r="J3526"/>
      <c r="K3526"/>
    </row>
    <row r="3527" spans="1:11" ht="15" customHeight="1" x14ac:dyDescent="0.35">
      <c r="A3527" s="160">
        <v>1107090</v>
      </c>
      <c r="B3527" s="161" t="s">
        <v>5468</v>
      </c>
      <c r="C3527" s="160">
        <v>171074</v>
      </c>
      <c r="D3527" s="161" t="s">
        <v>2501</v>
      </c>
      <c r="E3527" s="162" t="s">
        <v>6415</v>
      </c>
      <c r="F3527" s="161" t="s">
        <v>644</v>
      </c>
      <c r="G3527" s="161" t="s">
        <v>874</v>
      </c>
      <c r="H3527" s="161" t="s">
        <v>1561</v>
      </c>
      <c r="I3527" s="15"/>
      <c r="J3527"/>
      <c r="K3527"/>
    </row>
    <row r="3528" spans="1:11" ht="15" customHeight="1" x14ac:dyDescent="0.35">
      <c r="A3528" s="160">
        <v>1107439</v>
      </c>
      <c r="B3528" s="161" t="s">
        <v>5472</v>
      </c>
      <c r="C3528" s="160">
        <v>171074</v>
      </c>
      <c r="D3528" s="161" t="s">
        <v>2501</v>
      </c>
      <c r="E3528" s="162" t="s">
        <v>6415</v>
      </c>
      <c r="F3528" s="161" t="s">
        <v>644</v>
      </c>
      <c r="G3528" s="161" t="s">
        <v>874</v>
      </c>
      <c r="H3528" s="161" t="s">
        <v>1561</v>
      </c>
      <c r="I3528" s="15"/>
      <c r="J3528"/>
      <c r="K3528"/>
    </row>
    <row r="3529" spans="1:11" ht="15" customHeight="1" x14ac:dyDescent="0.35">
      <c r="A3529" s="160">
        <v>1107611</v>
      </c>
      <c r="B3529" s="161" t="s">
        <v>5473</v>
      </c>
      <c r="C3529" s="160">
        <v>171074</v>
      </c>
      <c r="D3529" s="161" t="s">
        <v>2501</v>
      </c>
      <c r="E3529" s="162" t="s">
        <v>6415</v>
      </c>
      <c r="F3529" s="161" t="s">
        <v>644</v>
      </c>
      <c r="G3529" s="161" t="s">
        <v>874</v>
      </c>
      <c r="H3529" s="161" t="s">
        <v>1561</v>
      </c>
      <c r="I3529" s="15"/>
      <c r="J3529"/>
      <c r="K3529"/>
    </row>
    <row r="3530" spans="1:11" ht="15" customHeight="1" x14ac:dyDescent="0.35">
      <c r="A3530" s="160">
        <v>1107359</v>
      </c>
      <c r="B3530" s="161" t="s">
        <v>5471</v>
      </c>
      <c r="C3530" s="160">
        <v>171074</v>
      </c>
      <c r="D3530" s="161" t="s">
        <v>2501</v>
      </c>
      <c r="E3530" s="162" t="s">
        <v>6415</v>
      </c>
      <c r="F3530" s="161" t="s">
        <v>644</v>
      </c>
      <c r="G3530" s="161" t="s">
        <v>874</v>
      </c>
      <c r="H3530" s="161" t="s">
        <v>1561</v>
      </c>
      <c r="I3530" s="15"/>
      <c r="J3530"/>
      <c r="K3530"/>
    </row>
    <row r="3531" spans="1:11" ht="15" customHeight="1" x14ac:dyDescent="0.35">
      <c r="A3531" s="160">
        <v>1107264</v>
      </c>
      <c r="B3531" s="161" t="s">
        <v>5470</v>
      </c>
      <c r="C3531" s="160">
        <v>171074</v>
      </c>
      <c r="D3531" s="161" t="s">
        <v>2501</v>
      </c>
      <c r="E3531" s="162" t="s">
        <v>6415</v>
      </c>
      <c r="F3531" s="161" t="s">
        <v>644</v>
      </c>
      <c r="G3531" s="161" t="s">
        <v>874</v>
      </c>
      <c r="H3531" s="161" t="s">
        <v>1561</v>
      </c>
      <c r="I3531" s="15"/>
      <c r="J3531"/>
      <c r="K3531"/>
    </row>
    <row r="3532" spans="1:11" ht="15" customHeight="1" x14ac:dyDescent="0.35">
      <c r="A3532" s="160">
        <v>1107245</v>
      </c>
      <c r="B3532" s="161" t="s">
        <v>885</v>
      </c>
      <c r="C3532" s="160">
        <v>171074</v>
      </c>
      <c r="D3532" s="161" t="s">
        <v>2501</v>
      </c>
      <c r="E3532" s="162" t="s">
        <v>6415</v>
      </c>
      <c r="F3532" s="161" t="s">
        <v>644</v>
      </c>
      <c r="G3532" s="161" t="s">
        <v>874</v>
      </c>
      <c r="H3532" s="161" t="s">
        <v>1561</v>
      </c>
      <c r="I3532" s="15"/>
      <c r="J3532"/>
      <c r="K3532"/>
    </row>
    <row r="3533" spans="1:11" ht="15" customHeight="1" x14ac:dyDescent="0.35">
      <c r="A3533" s="160">
        <v>1107019</v>
      </c>
      <c r="B3533" s="161" t="s">
        <v>5475</v>
      </c>
      <c r="C3533" s="160">
        <v>171086</v>
      </c>
      <c r="D3533" s="161" t="s">
        <v>2504</v>
      </c>
      <c r="E3533" s="162" t="s">
        <v>6415</v>
      </c>
      <c r="F3533" s="161" t="s">
        <v>644</v>
      </c>
      <c r="G3533" s="161" t="s">
        <v>874</v>
      </c>
      <c r="H3533" s="161" t="s">
        <v>1561</v>
      </c>
      <c r="I3533" s="15"/>
      <c r="J3533"/>
      <c r="K3533"/>
    </row>
    <row r="3534" spans="1:11" ht="15" customHeight="1" x14ac:dyDescent="0.35">
      <c r="A3534" s="160">
        <v>1107313</v>
      </c>
      <c r="B3534" s="161" t="s">
        <v>887</v>
      </c>
      <c r="C3534" s="160">
        <v>171086</v>
      </c>
      <c r="D3534" s="161" t="s">
        <v>2504</v>
      </c>
      <c r="E3534" s="162" t="s">
        <v>6415</v>
      </c>
      <c r="F3534" s="161" t="s">
        <v>644</v>
      </c>
      <c r="G3534" s="161" t="s">
        <v>874</v>
      </c>
      <c r="H3534" s="161" t="s">
        <v>1561</v>
      </c>
      <c r="I3534" s="15"/>
      <c r="J3534"/>
      <c r="K3534"/>
    </row>
    <row r="3535" spans="1:11" ht="15" customHeight="1" x14ac:dyDescent="0.35">
      <c r="A3535" s="160">
        <v>1107366</v>
      </c>
      <c r="B3535" s="161" t="s">
        <v>5476</v>
      </c>
      <c r="C3535" s="160">
        <v>171086</v>
      </c>
      <c r="D3535" s="161" t="s">
        <v>2504</v>
      </c>
      <c r="E3535" s="162" t="s">
        <v>6415</v>
      </c>
      <c r="F3535" s="161" t="s">
        <v>644</v>
      </c>
      <c r="G3535" s="161" t="s">
        <v>874</v>
      </c>
      <c r="H3535" s="161" t="s">
        <v>1561</v>
      </c>
      <c r="I3535" s="15"/>
      <c r="J3535"/>
      <c r="K3535"/>
    </row>
    <row r="3536" spans="1:11" ht="15" customHeight="1" x14ac:dyDescent="0.35">
      <c r="A3536" s="160">
        <v>1107507</v>
      </c>
      <c r="B3536" s="161" t="s">
        <v>5477</v>
      </c>
      <c r="C3536" s="160">
        <v>171086</v>
      </c>
      <c r="D3536" s="161" t="s">
        <v>2504</v>
      </c>
      <c r="E3536" s="162" t="s">
        <v>6415</v>
      </c>
      <c r="F3536" s="161" t="s">
        <v>644</v>
      </c>
      <c r="G3536" s="161" t="s">
        <v>874</v>
      </c>
      <c r="H3536" s="161" t="s">
        <v>1561</v>
      </c>
      <c r="I3536" s="15"/>
      <c r="J3536"/>
      <c r="K3536"/>
    </row>
    <row r="3537" spans="1:11" ht="15" customHeight="1" x14ac:dyDescent="0.35">
      <c r="A3537" s="160">
        <v>1107558</v>
      </c>
      <c r="B3537" s="161" t="s">
        <v>886</v>
      </c>
      <c r="C3537" s="160">
        <v>171086</v>
      </c>
      <c r="D3537" s="161" t="s">
        <v>2504</v>
      </c>
      <c r="E3537" s="162" t="s">
        <v>6415</v>
      </c>
      <c r="F3537" s="161" t="s">
        <v>644</v>
      </c>
      <c r="G3537" s="161" t="s">
        <v>874</v>
      </c>
      <c r="H3537" s="161" t="s">
        <v>1561</v>
      </c>
      <c r="I3537" s="15"/>
      <c r="J3537"/>
      <c r="K3537"/>
    </row>
    <row r="3538" spans="1:11" ht="15" customHeight="1" x14ac:dyDescent="0.35">
      <c r="A3538" s="160">
        <v>1106017</v>
      </c>
      <c r="B3538" s="161" t="s">
        <v>5478</v>
      </c>
      <c r="C3538" s="160">
        <v>171098</v>
      </c>
      <c r="D3538" s="161" t="s">
        <v>2472</v>
      </c>
      <c r="E3538" s="162" t="s">
        <v>6415</v>
      </c>
      <c r="F3538" s="161" t="s">
        <v>644</v>
      </c>
      <c r="G3538" s="161" t="s">
        <v>785</v>
      </c>
      <c r="H3538" s="161" t="s">
        <v>1561</v>
      </c>
      <c r="I3538" s="15"/>
      <c r="J3538"/>
      <c r="K3538"/>
    </row>
    <row r="3539" spans="1:11" ht="15" customHeight="1" x14ac:dyDescent="0.35">
      <c r="A3539" s="160">
        <v>1106803</v>
      </c>
      <c r="B3539" s="161" t="s">
        <v>787</v>
      </c>
      <c r="C3539" s="160">
        <v>171098</v>
      </c>
      <c r="D3539" s="161" t="s">
        <v>2472</v>
      </c>
      <c r="E3539" s="162" t="s">
        <v>6415</v>
      </c>
      <c r="F3539" s="161" t="s">
        <v>644</v>
      </c>
      <c r="G3539" s="161" t="s">
        <v>785</v>
      </c>
      <c r="H3539" s="161" t="s">
        <v>1561</v>
      </c>
      <c r="I3539" s="15"/>
      <c r="J3539"/>
      <c r="K3539"/>
    </row>
    <row r="3540" spans="1:11" ht="15" customHeight="1" x14ac:dyDescent="0.35">
      <c r="A3540" s="160">
        <v>1106260</v>
      </c>
      <c r="B3540" s="161" t="s">
        <v>788</v>
      </c>
      <c r="C3540" s="160">
        <v>171098</v>
      </c>
      <c r="D3540" s="161" t="s">
        <v>2472</v>
      </c>
      <c r="E3540" s="162" t="s">
        <v>6415</v>
      </c>
      <c r="F3540" s="161" t="s">
        <v>644</v>
      </c>
      <c r="G3540" s="161" t="s">
        <v>785</v>
      </c>
      <c r="H3540" s="161" t="s">
        <v>1561</v>
      </c>
      <c r="I3540" s="15"/>
      <c r="J3540"/>
      <c r="K3540"/>
    </row>
    <row r="3541" spans="1:11" ht="15" customHeight="1" x14ac:dyDescent="0.35">
      <c r="A3541" s="160">
        <v>1106478</v>
      </c>
      <c r="B3541" s="161" t="s">
        <v>5482</v>
      </c>
      <c r="C3541" s="160">
        <v>171098</v>
      </c>
      <c r="D3541" s="161" t="s">
        <v>2472</v>
      </c>
      <c r="E3541" s="162" t="s">
        <v>6415</v>
      </c>
      <c r="F3541" s="161" t="s">
        <v>644</v>
      </c>
      <c r="G3541" s="161" t="s">
        <v>785</v>
      </c>
      <c r="H3541" s="161" t="s">
        <v>1561</v>
      </c>
      <c r="I3541" s="15"/>
      <c r="J3541"/>
      <c r="K3541"/>
    </row>
    <row r="3542" spans="1:11" ht="15" customHeight="1" x14ac:dyDescent="0.35">
      <c r="A3542" s="160">
        <v>1106393</v>
      </c>
      <c r="B3542" s="161" t="s">
        <v>5481</v>
      </c>
      <c r="C3542" s="160">
        <v>171098</v>
      </c>
      <c r="D3542" s="161" t="s">
        <v>2472</v>
      </c>
      <c r="E3542" s="162" t="s">
        <v>6415</v>
      </c>
      <c r="F3542" s="161" t="s">
        <v>644</v>
      </c>
      <c r="G3542" s="161" t="s">
        <v>785</v>
      </c>
      <c r="H3542" s="161" t="s">
        <v>1561</v>
      </c>
      <c r="I3542" s="15"/>
      <c r="J3542"/>
      <c r="K3542"/>
    </row>
    <row r="3543" spans="1:11" ht="15" customHeight="1" x14ac:dyDescent="0.35">
      <c r="A3543" s="160">
        <v>1106212</v>
      </c>
      <c r="B3543" s="161" t="s">
        <v>5480</v>
      </c>
      <c r="C3543" s="160">
        <v>171098</v>
      </c>
      <c r="D3543" s="161" t="s">
        <v>2472</v>
      </c>
      <c r="E3543" s="162" t="s">
        <v>6415</v>
      </c>
      <c r="F3543" s="161" t="s">
        <v>644</v>
      </c>
      <c r="G3543" s="161" t="s">
        <v>785</v>
      </c>
      <c r="H3543" s="161" t="s">
        <v>1561</v>
      </c>
      <c r="I3543" s="15"/>
      <c r="J3543"/>
      <c r="K3543"/>
    </row>
    <row r="3544" spans="1:11" ht="15" customHeight="1" x14ac:dyDescent="0.35">
      <c r="A3544" s="160">
        <v>1106191</v>
      </c>
      <c r="B3544" s="161" t="s">
        <v>5479</v>
      </c>
      <c r="C3544" s="160">
        <v>171098</v>
      </c>
      <c r="D3544" s="161" t="s">
        <v>2472</v>
      </c>
      <c r="E3544" s="162" t="s">
        <v>6415</v>
      </c>
      <c r="F3544" s="161" t="s">
        <v>644</v>
      </c>
      <c r="G3544" s="161" t="s">
        <v>785</v>
      </c>
      <c r="H3544" s="161" t="s">
        <v>1561</v>
      </c>
      <c r="I3544" s="15"/>
      <c r="J3544"/>
      <c r="K3544"/>
    </row>
    <row r="3545" spans="1:11" ht="15" customHeight="1" x14ac:dyDescent="0.35">
      <c r="A3545" s="160">
        <v>1106216</v>
      </c>
      <c r="B3545" s="161" t="s">
        <v>789</v>
      </c>
      <c r="C3545" s="160">
        <v>171098</v>
      </c>
      <c r="D3545" s="161" t="s">
        <v>2472</v>
      </c>
      <c r="E3545" s="162" t="s">
        <v>6415</v>
      </c>
      <c r="F3545" s="161" t="s">
        <v>644</v>
      </c>
      <c r="G3545" s="161" t="s">
        <v>785</v>
      </c>
      <c r="H3545" s="161" t="s">
        <v>1561</v>
      </c>
      <c r="I3545" s="15"/>
      <c r="J3545"/>
      <c r="K3545"/>
    </row>
    <row r="3546" spans="1:11" ht="15" customHeight="1" x14ac:dyDescent="0.35">
      <c r="A3546" s="160">
        <v>1508924</v>
      </c>
      <c r="B3546" s="161" t="s">
        <v>5491</v>
      </c>
      <c r="C3546" s="160">
        <v>171104</v>
      </c>
      <c r="D3546" s="161" t="s">
        <v>1046</v>
      </c>
      <c r="E3546" s="162" t="s">
        <v>6415</v>
      </c>
      <c r="F3546" s="161" t="s">
        <v>644</v>
      </c>
      <c r="G3546" s="161" t="s">
        <v>992</v>
      </c>
      <c r="H3546" s="161" t="s">
        <v>1561</v>
      </c>
      <c r="I3546" s="15"/>
      <c r="J3546"/>
      <c r="K3546"/>
    </row>
    <row r="3547" spans="1:11" ht="15" customHeight="1" x14ac:dyDescent="0.35">
      <c r="A3547" s="160">
        <v>1508537</v>
      </c>
      <c r="B3547" s="161" t="s">
        <v>5485</v>
      </c>
      <c r="C3547" s="160">
        <v>171104</v>
      </c>
      <c r="D3547" s="161" t="s">
        <v>1046</v>
      </c>
      <c r="E3547" s="162" t="s">
        <v>6415</v>
      </c>
      <c r="F3547" s="161" t="s">
        <v>644</v>
      </c>
      <c r="G3547" s="161" t="s">
        <v>992</v>
      </c>
      <c r="H3547" s="161" t="s">
        <v>1561</v>
      </c>
      <c r="I3547" s="15"/>
      <c r="J3547"/>
      <c r="K3547"/>
    </row>
    <row r="3548" spans="1:11" ht="15" customHeight="1" x14ac:dyDescent="0.35">
      <c r="A3548" s="160">
        <v>1508844</v>
      </c>
      <c r="B3548" s="161" t="s">
        <v>5489</v>
      </c>
      <c r="C3548" s="160">
        <v>171104</v>
      </c>
      <c r="D3548" s="161" t="s">
        <v>1046</v>
      </c>
      <c r="E3548" s="162" t="s">
        <v>6415</v>
      </c>
      <c r="F3548" s="161" t="s">
        <v>644</v>
      </c>
      <c r="G3548" s="161" t="s">
        <v>992</v>
      </c>
      <c r="H3548" s="161" t="s">
        <v>1561</v>
      </c>
      <c r="I3548" s="15"/>
      <c r="J3548"/>
      <c r="K3548"/>
    </row>
    <row r="3549" spans="1:11" ht="15" customHeight="1" x14ac:dyDescent="0.35">
      <c r="A3549" s="160">
        <v>1508871</v>
      </c>
      <c r="B3549" s="161" t="s">
        <v>5490</v>
      </c>
      <c r="C3549" s="160">
        <v>171104</v>
      </c>
      <c r="D3549" s="161" t="s">
        <v>1046</v>
      </c>
      <c r="E3549" s="162" t="s">
        <v>6415</v>
      </c>
      <c r="F3549" s="161" t="s">
        <v>644</v>
      </c>
      <c r="G3549" s="161" t="s">
        <v>992</v>
      </c>
      <c r="H3549" s="161" t="s">
        <v>1561</v>
      </c>
      <c r="I3549" s="15"/>
      <c r="J3549"/>
      <c r="K3549"/>
    </row>
    <row r="3550" spans="1:11" ht="15" customHeight="1" x14ac:dyDescent="0.35">
      <c r="A3550" s="160">
        <v>1508669</v>
      </c>
      <c r="B3550" s="161" t="s">
        <v>5487</v>
      </c>
      <c r="C3550" s="160">
        <v>171104</v>
      </c>
      <c r="D3550" s="161" t="s">
        <v>1046</v>
      </c>
      <c r="E3550" s="162" t="s">
        <v>6415</v>
      </c>
      <c r="F3550" s="161" t="s">
        <v>644</v>
      </c>
      <c r="G3550" s="161" t="s">
        <v>992</v>
      </c>
      <c r="H3550" s="161" t="s">
        <v>1561</v>
      </c>
      <c r="I3550" s="15"/>
      <c r="J3550"/>
      <c r="K3550"/>
    </row>
    <row r="3551" spans="1:11" ht="15" customHeight="1" x14ac:dyDescent="0.35">
      <c r="A3551" s="160">
        <v>1508057</v>
      </c>
      <c r="B3551" s="161" t="s">
        <v>1047</v>
      </c>
      <c r="C3551" s="160">
        <v>171104</v>
      </c>
      <c r="D3551" s="161" t="s">
        <v>1046</v>
      </c>
      <c r="E3551" s="162" t="s">
        <v>6415</v>
      </c>
      <c r="F3551" s="161" t="s">
        <v>644</v>
      </c>
      <c r="G3551" s="161" t="s">
        <v>992</v>
      </c>
      <c r="H3551" s="161" t="s">
        <v>1561</v>
      </c>
      <c r="I3551" s="15"/>
      <c r="J3551"/>
      <c r="K3551"/>
    </row>
    <row r="3552" spans="1:11" ht="15" customHeight="1" x14ac:dyDescent="0.35">
      <c r="A3552" s="160">
        <v>1508613</v>
      </c>
      <c r="B3552" s="161" t="s">
        <v>5486</v>
      </c>
      <c r="C3552" s="160">
        <v>171104</v>
      </c>
      <c r="D3552" s="161" t="s">
        <v>1046</v>
      </c>
      <c r="E3552" s="162" t="s">
        <v>6415</v>
      </c>
      <c r="F3552" s="161" t="s">
        <v>644</v>
      </c>
      <c r="G3552" s="161" t="s">
        <v>992</v>
      </c>
      <c r="H3552" s="161" t="s">
        <v>1561</v>
      </c>
      <c r="I3552" s="15"/>
      <c r="J3552"/>
      <c r="K3552"/>
    </row>
    <row r="3553" spans="1:11" ht="15" customHeight="1" x14ac:dyDescent="0.35">
      <c r="A3553" s="160">
        <v>1508821</v>
      </c>
      <c r="B3553" s="161" t="s">
        <v>5488</v>
      </c>
      <c r="C3553" s="160">
        <v>171104</v>
      </c>
      <c r="D3553" s="161" t="s">
        <v>1046</v>
      </c>
      <c r="E3553" s="162" t="s">
        <v>6415</v>
      </c>
      <c r="F3553" s="161" t="s">
        <v>644</v>
      </c>
      <c r="G3553" s="161" t="s">
        <v>992</v>
      </c>
      <c r="H3553" s="161" t="s">
        <v>1561</v>
      </c>
      <c r="I3553" s="15"/>
      <c r="J3553"/>
      <c r="K3553"/>
    </row>
    <row r="3554" spans="1:11" ht="15" customHeight="1" x14ac:dyDescent="0.35">
      <c r="A3554" s="160">
        <v>1508373</v>
      </c>
      <c r="B3554" s="161" t="s">
        <v>5484</v>
      </c>
      <c r="C3554" s="160">
        <v>171104</v>
      </c>
      <c r="D3554" s="161" t="s">
        <v>1046</v>
      </c>
      <c r="E3554" s="162" t="s">
        <v>6415</v>
      </c>
      <c r="F3554" s="161" t="s">
        <v>644</v>
      </c>
      <c r="G3554" s="161" t="s">
        <v>992</v>
      </c>
      <c r="H3554" s="161" t="s">
        <v>1561</v>
      </c>
      <c r="I3554" s="15"/>
      <c r="J3554"/>
      <c r="K3554"/>
    </row>
    <row r="3555" spans="1:11" ht="15" customHeight="1" x14ac:dyDescent="0.35">
      <c r="A3555" s="160">
        <v>1508294</v>
      </c>
      <c r="B3555" s="161" t="s">
        <v>5483</v>
      </c>
      <c r="C3555" s="160">
        <v>171104</v>
      </c>
      <c r="D3555" s="161" t="s">
        <v>1046</v>
      </c>
      <c r="E3555" s="162" t="s">
        <v>6415</v>
      </c>
      <c r="F3555" s="161" t="s">
        <v>644</v>
      </c>
      <c r="G3555" s="161" t="s">
        <v>992</v>
      </c>
      <c r="H3555" s="161" t="s">
        <v>1561</v>
      </c>
      <c r="I3555" s="15"/>
      <c r="J3555"/>
      <c r="K3555"/>
    </row>
    <row r="3556" spans="1:11" ht="15" customHeight="1" x14ac:dyDescent="0.35">
      <c r="A3556" s="160">
        <v>1107717</v>
      </c>
      <c r="B3556" s="161" t="s">
        <v>5494</v>
      </c>
      <c r="C3556" s="160">
        <v>171116</v>
      </c>
      <c r="D3556" s="161" t="s">
        <v>2478</v>
      </c>
      <c r="E3556" s="162" t="s">
        <v>6415</v>
      </c>
      <c r="F3556" s="161" t="s">
        <v>644</v>
      </c>
      <c r="G3556" s="161" t="s">
        <v>874</v>
      </c>
      <c r="H3556" s="161" t="s">
        <v>1561</v>
      </c>
      <c r="I3556" s="15"/>
      <c r="J3556"/>
      <c r="K3556"/>
    </row>
    <row r="3557" spans="1:11" ht="15" customHeight="1" x14ac:dyDescent="0.35">
      <c r="A3557" s="160">
        <v>1107183</v>
      </c>
      <c r="B3557" s="161" t="s">
        <v>888</v>
      </c>
      <c r="C3557" s="160">
        <v>171116</v>
      </c>
      <c r="D3557" s="161" t="s">
        <v>2478</v>
      </c>
      <c r="E3557" s="162" t="s">
        <v>6415</v>
      </c>
      <c r="F3557" s="161" t="s">
        <v>644</v>
      </c>
      <c r="G3557" s="161" t="s">
        <v>874</v>
      </c>
      <c r="H3557" s="161" t="s">
        <v>1561</v>
      </c>
      <c r="I3557" s="15"/>
      <c r="J3557"/>
      <c r="K3557"/>
    </row>
    <row r="3558" spans="1:11" ht="15" customHeight="1" x14ac:dyDescent="0.35">
      <c r="A3558" s="160">
        <v>1107174</v>
      </c>
      <c r="B3558" s="161" t="s">
        <v>5492</v>
      </c>
      <c r="C3558" s="160">
        <v>171116</v>
      </c>
      <c r="D3558" s="161" t="s">
        <v>2478</v>
      </c>
      <c r="E3558" s="162" t="s">
        <v>6415</v>
      </c>
      <c r="F3558" s="161" t="s">
        <v>644</v>
      </c>
      <c r="G3558" s="161" t="s">
        <v>874</v>
      </c>
      <c r="H3558" s="161" t="s">
        <v>1561</v>
      </c>
      <c r="I3558" s="15"/>
      <c r="J3558"/>
      <c r="K3558"/>
    </row>
    <row r="3559" spans="1:11" ht="15" customHeight="1" x14ac:dyDescent="0.35">
      <c r="A3559" s="160">
        <v>1107794</v>
      </c>
      <c r="B3559" s="161" t="s">
        <v>5495</v>
      </c>
      <c r="C3559" s="160">
        <v>171116</v>
      </c>
      <c r="D3559" s="161" t="s">
        <v>2478</v>
      </c>
      <c r="E3559" s="162" t="s">
        <v>6415</v>
      </c>
      <c r="F3559" s="161" t="s">
        <v>644</v>
      </c>
      <c r="G3559" s="161" t="s">
        <v>874</v>
      </c>
      <c r="H3559" s="161" t="s">
        <v>1561</v>
      </c>
      <c r="I3559" s="15"/>
      <c r="J3559"/>
      <c r="K3559"/>
    </row>
    <row r="3560" spans="1:11" ht="15" customHeight="1" x14ac:dyDescent="0.35">
      <c r="A3560" s="160">
        <v>1107954</v>
      </c>
      <c r="B3560" s="161" t="s">
        <v>5497</v>
      </c>
      <c r="C3560" s="160">
        <v>171116</v>
      </c>
      <c r="D3560" s="161" t="s">
        <v>2478</v>
      </c>
      <c r="E3560" s="162" t="s">
        <v>6415</v>
      </c>
      <c r="F3560" s="161" t="s">
        <v>644</v>
      </c>
      <c r="G3560" s="161" t="s">
        <v>874</v>
      </c>
      <c r="H3560" s="161" t="s">
        <v>1561</v>
      </c>
      <c r="I3560" s="15"/>
      <c r="J3560"/>
      <c r="K3560"/>
    </row>
    <row r="3561" spans="1:11" ht="15" customHeight="1" x14ac:dyDescent="0.35">
      <c r="A3561" s="160">
        <v>1107830</v>
      </c>
      <c r="B3561" s="161" t="s">
        <v>5496</v>
      </c>
      <c r="C3561" s="160">
        <v>171116</v>
      </c>
      <c r="D3561" s="161" t="s">
        <v>2478</v>
      </c>
      <c r="E3561" s="162" t="s">
        <v>6415</v>
      </c>
      <c r="F3561" s="161" t="s">
        <v>644</v>
      </c>
      <c r="G3561" s="161" t="s">
        <v>874</v>
      </c>
      <c r="H3561" s="161" t="s">
        <v>1561</v>
      </c>
      <c r="I3561" s="15"/>
      <c r="J3561"/>
      <c r="K3561"/>
    </row>
    <row r="3562" spans="1:11" ht="15" customHeight="1" x14ac:dyDescent="0.35">
      <c r="A3562" s="160">
        <v>1107713</v>
      </c>
      <c r="B3562" s="161" t="s">
        <v>5493</v>
      </c>
      <c r="C3562" s="160">
        <v>171116</v>
      </c>
      <c r="D3562" s="161" t="s">
        <v>2478</v>
      </c>
      <c r="E3562" s="162" t="s">
        <v>6415</v>
      </c>
      <c r="F3562" s="161" t="s">
        <v>644</v>
      </c>
      <c r="G3562" s="161" t="s">
        <v>874</v>
      </c>
      <c r="H3562" s="161" t="s">
        <v>1561</v>
      </c>
      <c r="I3562" s="15"/>
      <c r="J3562"/>
      <c r="K3562"/>
    </row>
    <row r="3563" spans="1:11" ht="15" customHeight="1" x14ac:dyDescent="0.35">
      <c r="A3563" s="160">
        <v>1107429</v>
      </c>
      <c r="B3563" s="161" t="s">
        <v>5498</v>
      </c>
      <c r="C3563" s="160">
        <v>171128</v>
      </c>
      <c r="D3563" s="161" t="s">
        <v>2477</v>
      </c>
      <c r="E3563" s="162" t="s">
        <v>6415</v>
      </c>
      <c r="F3563" s="161" t="s">
        <v>644</v>
      </c>
      <c r="G3563" s="161" t="s">
        <v>874</v>
      </c>
      <c r="H3563" s="161" t="s">
        <v>1561</v>
      </c>
      <c r="I3563" s="15"/>
      <c r="J3563"/>
      <c r="K3563"/>
    </row>
    <row r="3564" spans="1:11" ht="15" customHeight="1" x14ac:dyDescent="0.35">
      <c r="A3564" s="160">
        <v>1107905</v>
      </c>
      <c r="B3564" s="161" t="s">
        <v>889</v>
      </c>
      <c r="C3564" s="160">
        <v>171128</v>
      </c>
      <c r="D3564" s="161" t="s">
        <v>2477</v>
      </c>
      <c r="E3564" s="162" t="s">
        <v>6415</v>
      </c>
      <c r="F3564" s="161" t="s">
        <v>644</v>
      </c>
      <c r="G3564" s="161" t="s">
        <v>874</v>
      </c>
      <c r="H3564" s="161" t="s">
        <v>1561</v>
      </c>
      <c r="I3564" s="15"/>
      <c r="J3564"/>
      <c r="K3564"/>
    </row>
    <row r="3565" spans="1:11" ht="15" customHeight="1" x14ac:dyDescent="0.35">
      <c r="A3565" s="160">
        <v>1107949</v>
      </c>
      <c r="B3565" s="161" t="s">
        <v>5499</v>
      </c>
      <c r="C3565" s="160">
        <v>171128</v>
      </c>
      <c r="D3565" s="161" t="s">
        <v>2477</v>
      </c>
      <c r="E3565" s="162" t="s">
        <v>6415</v>
      </c>
      <c r="F3565" s="161" t="s">
        <v>644</v>
      </c>
      <c r="G3565" s="161" t="s">
        <v>874</v>
      </c>
      <c r="H3565" s="161" t="s">
        <v>1561</v>
      </c>
      <c r="I3565" s="15"/>
      <c r="J3565"/>
      <c r="K3565"/>
    </row>
    <row r="3566" spans="1:11" ht="15" customHeight="1" x14ac:dyDescent="0.35">
      <c r="A3566" s="160">
        <v>1107416</v>
      </c>
      <c r="B3566" s="161" t="s">
        <v>890</v>
      </c>
      <c r="C3566" s="160">
        <v>171128</v>
      </c>
      <c r="D3566" s="161" t="s">
        <v>2477</v>
      </c>
      <c r="E3566" s="162" t="s">
        <v>6415</v>
      </c>
      <c r="F3566" s="161" t="s">
        <v>644</v>
      </c>
      <c r="G3566" s="161" t="s">
        <v>874</v>
      </c>
      <c r="H3566" s="161" t="s">
        <v>1561</v>
      </c>
      <c r="I3566" s="15"/>
      <c r="J3566"/>
      <c r="K3566"/>
    </row>
    <row r="3567" spans="1:11" ht="15" customHeight="1" x14ac:dyDescent="0.35">
      <c r="A3567" s="160">
        <v>1107228</v>
      </c>
      <c r="B3567" s="161" t="s">
        <v>892</v>
      </c>
      <c r="C3567" s="160">
        <v>171130</v>
      </c>
      <c r="D3567" s="161" t="s">
        <v>891</v>
      </c>
      <c r="E3567" s="162" t="s">
        <v>6415</v>
      </c>
      <c r="F3567" s="161" t="s">
        <v>644</v>
      </c>
      <c r="G3567" s="161" t="s">
        <v>874</v>
      </c>
      <c r="H3567" s="161" t="s">
        <v>1561</v>
      </c>
      <c r="I3567" s="15"/>
      <c r="J3567"/>
      <c r="K3567"/>
    </row>
    <row r="3568" spans="1:11" ht="15" customHeight="1" x14ac:dyDescent="0.35">
      <c r="A3568" s="160">
        <v>1107922</v>
      </c>
      <c r="B3568" s="161" t="s">
        <v>893</v>
      </c>
      <c r="C3568" s="160">
        <v>171130</v>
      </c>
      <c r="D3568" s="161" t="s">
        <v>891</v>
      </c>
      <c r="E3568" s="162" t="s">
        <v>6415</v>
      </c>
      <c r="F3568" s="161" t="s">
        <v>644</v>
      </c>
      <c r="G3568" s="161" t="s">
        <v>874</v>
      </c>
      <c r="H3568" s="161" t="s">
        <v>1561</v>
      </c>
      <c r="I3568" s="15"/>
      <c r="J3568"/>
      <c r="K3568"/>
    </row>
    <row r="3569" spans="1:11" ht="15" customHeight="1" x14ac:dyDescent="0.35">
      <c r="A3569" s="160">
        <v>1107923</v>
      </c>
      <c r="B3569" s="161" t="s">
        <v>5500</v>
      </c>
      <c r="C3569" s="160">
        <v>171130</v>
      </c>
      <c r="D3569" s="161" t="s">
        <v>891</v>
      </c>
      <c r="E3569" s="162" t="s">
        <v>6415</v>
      </c>
      <c r="F3569" s="161" t="s">
        <v>644</v>
      </c>
      <c r="G3569" s="161" t="s">
        <v>874</v>
      </c>
      <c r="H3569" s="161" t="s">
        <v>1561</v>
      </c>
      <c r="I3569" s="15"/>
      <c r="J3569"/>
      <c r="K3569"/>
    </row>
    <row r="3570" spans="1:11" ht="15" customHeight="1" x14ac:dyDescent="0.35">
      <c r="A3570" s="160">
        <v>1107345</v>
      </c>
      <c r="B3570" s="161" t="s">
        <v>5501</v>
      </c>
      <c r="C3570" s="160">
        <v>171141</v>
      </c>
      <c r="D3570" s="161" t="s">
        <v>894</v>
      </c>
      <c r="E3570" s="162" t="s">
        <v>6415</v>
      </c>
      <c r="F3570" s="161" t="s">
        <v>644</v>
      </c>
      <c r="G3570" s="161" t="s">
        <v>874</v>
      </c>
      <c r="H3570" s="161" t="s">
        <v>1561</v>
      </c>
      <c r="I3570" s="15"/>
      <c r="J3570"/>
      <c r="K3570"/>
    </row>
    <row r="3571" spans="1:11" ht="15" customHeight="1" x14ac:dyDescent="0.35">
      <c r="A3571" s="160">
        <v>1107410</v>
      </c>
      <c r="B3571" s="161" t="s">
        <v>5502</v>
      </c>
      <c r="C3571" s="160">
        <v>171141</v>
      </c>
      <c r="D3571" s="161" t="s">
        <v>894</v>
      </c>
      <c r="E3571" s="162" t="s">
        <v>6415</v>
      </c>
      <c r="F3571" s="161" t="s">
        <v>644</v>
      </c>
      <c r="G3571" s="161" t="s">
        <v>874</v>
      </c>
      <c r="H3571" s="161" t="s">
        <v>1561</v>
      </c>
      <c r="I3571" s="15"/>
      <c r="J3571"/>
      <c r="K3571"/>
    </row>
    <row r="3572" spans="1:11" ht="15" customHeight="1" x14ac:dyDescent="0.35">
      <c r="A3572" s="160">
        <v>1107890</v>
      </c>
      <c r="B3572" s="161" t="s">
        <v>5503</v>
      </c>
      <c r="C3572" s="160">
        <v>171141</v>
      </c>
      <c r="D3572" s="161" t="s">
        <v>894</v>
      </c>
      <c r="E3572" s="162" t="s">
        <v>6415</v>
      </c>
      <c r="F3572" s="161" t="s">
        <v>644</v>
      </c>
      <c r="G3572" s="161" t="s">
        <v>874</v>
      </c>
      <c r="H3572" s="161" t="s">
        <v>1561</v>
      </c>
      <c r="I3572" s="15"/>
      <c r="J3572"/>
      <c r="K3572"/>
    </row>
    <row r="3573" spans="1:11" ht="15" customHeight="1" x14ac:dyDescent="0.35">
      <c r="A3573" s="160">
        <v>1107453</v>
      </c>
      <c r="B3573" s="161" t="s">
        <v>895</v>
      </c>
      <c r="C3573" s="160">
        <v>171141</v>
      </c>
      <c r="D3573" s="161" t="s">
        <v>894</v>
      </c>
      <c r="E3573" s="162" t="s">
        <v>6415</v>
      </c>
      <c r="F3573" s="161" t="s">
        <v>644</v>
      </c>
      <c r="G3573" s="161" t="s">
        <v>874</v>
      </c>
      <c r="H3573" s="161" t="s">
        <v>1561</v>
      </c>
      <c r="I3573" s="15"/>
      <c r="J3573"/>
      <c r="K3573"/>
    </row>
    <row r="3574" spans="1:11" ht="15" customHeight="1" x14ac:dyDescent="0.35">
      <c r="A3574" s="160">
        <v>1107993</v>
      </c>
      <c r="B3574" s="161" t="s">
        <v>896</v>
      </c>
      <c r="C3574" s="160">
        <v>171141</v>
      </c>
      <c r="D3574" s="161" t="s">
        <v>894</v>
      </c>
      <c r="E3574" s="162" t="s">
        <v>6415</v>
      </c>
      <c r="F3574" s="161" t="s">
        <v>644</v>
      </c>
      <c r="G3574" s="161" t="s">
        <v>874</v>
      </c>
      <c r="H3574" s="161" t="s">
        <v>1561</v>
      </c>
      <c r="I3574" s="15"/>
      <c r="J3574"/>
      <c r="K3574"/>
    </row>
    <row r="3575" spans="1:11" ht="15" customHeight="1" x14ac:dyDescent="0.35">
      <c r="A3575" s="160">
        <v>1106720</v>
      </c>
      <c r="B3575" s="161" t="s">
        <v>5506</v>
      </c>
      <c r="C3575" s="160">
        <v>171153</v>
      </c>
      <c r="D3575" s="161" t="s">
        <v>790</v>
      </c>
      <c r="E3575" s="162" t="s">
        <v>6415</v>
      </c>
      <c r="F3575" s="161" t="s">
        <v>644</v>
      </c>
      <c r="G3575" s="161" t="s">
        <v>785</v>
      </c>
      <c r="H3575" s="161" t="s">
        <v>1561</v>
      </c>
      <c r="I3575" s="15"/>
      <c r="J3575"/>
      <c r="K3575"/>
    </row>
    <row r="3576" spans="1:11" ht="15" customHeight="1" x14ac:dyDescent="0.35">
      <c r="A3576" s="160">
        <v>1106105</v>
      </c>
      <c r="B3576" s="161" t="s">
        <v>5504</v>
      </c>
      <c r="C3576" s="160">
        <v>171153</v>
      </c>
      <c r="D3576" s="161" t="s">
        <v>790</v>
      </c>
      <c r="E3576" s="162" t="s">
        <v>6415</v>
      </c>
      <c r="F3576" s="161" t="s">
        <v>644</v>
      </c>
      <c r="G3576" s="161" t="s">
        <v>785</v>
      </c>
      <c r="H3576" s="161" t="s">
        <v>1561</v>
      </c>
      <c r="I3576" s="15"/>
      <c r="J3576"/>
      <c r="K3576"/>
    </row>
    <row r="3577" spans="1:11" ht="15" customHeight="1" x14ac:dyDescent="0.35">
      <c r="A3577" s="160">
        <v>1106659</v>
      </c>
      <c r="B3577" s="161" t="s">
        <v>5505</v>
      </c>
      <c r="C3577" s="160">
        <v>171153</v>
      </c>
      <c r="D3577" s="161" t="s">
        <v>790</v>
      </c>
      <c r="E3577" s="162" t="s">
        <v>6415</v>
      </c>
      <c r="F3577" s="161" t="s">
        <v>644</v>
      </c>
      <c r="G3577" s="161" t="s">
        <v>785</v>
      </c>
      <c r="H3577" s="161" t="s">
        <v>1561</v>
      </c>
      <c r="I3577" s="15"/>
      <c r="J3577"/>
      <c r="K3577"/>
    </row>
    <row r="3578" spans="1:11" ht="15" customHeight="1" x14ac:dyDescent="0.35">
      <c r="A3578" s="160">
        <v>1106922</v>
      </c>
      <c r="B3578" s="161" t="s">
        <v>791</v>
      </c>
      <c r="C3578" s="160">
        <v>171153</v>
      </c>
      <c r="D3578" s="161" t="s">
        <v>790</v>
      </c>
      <c r="E3578" s="162" t="s">
        <v>6415</v>
      </c>
      <c r="F3578" s="161" t="s">
        <v>644</v>
      </c>
      <c r="G3578" s="161" t="s">
        <v>785</v>
      </c>
      <c r="H3578" s="161" t="s">
        <v>1561</v>
      </c>
      <c r="I3578" s="15"/>
      <c r="J3578"/>
      <c r="K3578"/>
    </row>
    <row r="3579" spans="1:11" ht="15" customHeight="1" x14ac:dyDescent="0.35">
      <c r="A3579" s="160">
        <v>1106743</v>
      </c>
      <c r="B3579" s="161" t="s">
        <v>5507</v>
      </c>
      <c r="C3579" s="160">
        <v>171153</v>
      </c>
      <c r="D3579" s="161" t="s">
        <v>790</v>
      </c>
      <c r="E3579" s="162" t="s">
        <v>6415</v>
      </c>
      <c r="F3579" s="161" t="s">
        <v>644</v>
      </c>
      <c r="G3579" s="161" t="s">
        <v>785</v>
      </c>
      <c r="H3579" s="161" t="s">
        <v>1561</v>
      </c>
      <c r="I3579" s="15"/>
      <c r="J3579"/>
      <c r="K3579"/>
    </row>
    <row r="3580" spans="1:11" ht="15" customHeight="1" x14ac:dyDescent="0.35">
      <c r="A3580" s="160">
        <v>1106497</v>
      </c>
      <c r="B3580" s="161" t="s">
        <v>792</v>
      </c>
      <c r="C3580" s="160">
        <v>171153</v>
      </c>
      <c r="D3580" s="161" t="s">
        <v>790</v>
      </c>
      <c r="E3580" s="162" t="s">
        <v>6415</v>
      </c>
      <c r="F3580" s="161" t="s">
        <v>644</v>
      </c>
      <c r="G3580" s="161" t="s">
        <v>785</v>
      </c>
      <c r="H3580" s="161" t="s">
        <v>1561</v>
      </c>
      <c r="I3580" s="15"/>
      <c r="J3580"/>
      <c r="K3580"/>
    </row>
    <row r="3581" spans="1:11" ht="15" customHeight="1" x14ac:dyDescent="0.35">
      <c r="A3581" s="160">
        <v>1106158</v>
      </c>
      <c r="B3581" s="161" t="s">
        <v>793</v>
      </c>
      <c r="C3581" s="160">
        <v>171165</v>
      </c>
      <c r="D3581" s="161" t="s">
        <v>2468</v>
      </c>
      <c r="E3581" s="162" t="s">
        <v>6415</v>
      </c>
      <c r="F3581" s="161" t="s">
        <v>644</v>
      </c>
      <c r="G3581" s="161" t="s">
        <v>785</v>
      </c>
      <c r="H3581" s="161" t="s">
        <v>1561</v>
      </c>
      <c r="I3581" s="15"/>
      <c r="J3581"/>
      <c r="K3581"/>
    </row>
    <row r="3582" spans="1:11" ht="15" customHeight="1" x14ac:dyDescent="0.35">
      <c r="A3582" s="160">
        <v>1106492</v>
      </c>
      <c r="B3582" s="161" t="s">
        <v>5509</v>
      </c>
      <c r="C3582" s="160">
        <v>171165</v>
      </c>
      <c r="D3582" s="161" t="s">
        <v>2468</v>
      </c>
      <c r="E3582" s="162" t="s">
        <v>6415</v>
      </c>
      <c r="F3582" s="161" t="s">
        <v>644</v>
      </c>
      <c r="G3582" s="161" t="s">
        <v>785</v>
      </c>
      <c r="H3582" s="161" t="s">
        <v>1561</v>
      </c>
      <c r="I3582" s="15"/>
      <c r="J3582"/>
      <c r="K3582"/>
    </row>
    <row r="3583" spans="1:11" ht="15" customHeight="1" x14ac:dyDescent="0.35">
      <c r="A3583" s="160">
        <v>1106428</v>
      </c>
      <c r="B3583" s="161" t="s">
        <v>5508</v>
      </c>
      <c r="C3583" s="160">
        <v>171165</v>
      </c>
      <c r="D3583" s="161" t="s">
        <v>2468</v>
      </c>
      <c r="E3583" s="162" t="s">
        <v>6415</v>
      </c>
      <c r="F3583" s="161" t="s">
        <v>644</v>
      </c>
      <c r="G3583" s="161" t="s">
        <v>785</v>
      </c>
      <c r="H3583" s="161" t="s">
        <v>1561</v>
      </c>
      <c r="I3583" s="15"/>
      <c r="J3583"/>
      <c r="K3583"/>
    </row>
    <row r="3584" spans="1:11" ht="15" customHeight="1" x14ac:dyDescent="0.35">
      <c r="A3584" s="160">
        <v>1106142</v>
      </c>
      <c r="B3584" s="161" t="s">
        <v>5510</v>
      </c>
      <c r="C3584" s="160">
        <v>171177</v>
      </c>
      <c r="D3584" s="161" t="s">
        <v>2470</v>
      </c>
      <c r="E3584" s="162" t="s">
        <v>6415</v>
      </c>
      <c r="F3584" s="161" t="s">
        <v>644</v>
      </c>
      <c r="G3584" s="161" t="s">
        <v>785</v>
      </c>
      <c r="H3584" s="161" t="s">
        <v>1561</v>
      </c>
      <c r="I3584" s="15"/>
      <c r="J3584"/>
      <c r="K3584"/>
    </row>
    <row r="3585" spans="1:11" ht="15" customHeight="1" x14ac:dyDescent="0.35">
      <c r="A3585" s="160">
        <v>1106404</v>
      </c>
      <c r="B3585" s="161" t="s">
        <v>794</v>
      </c>
      <c r="C3585" s="160">
        <v>171177</v>
      </c>
      <c r="D3585" s="161" t="s">
        <v>2470</v>
      </c>
      <c r="E3585" s="162" t="s">
        <v>6415</v>
      </c>
      <c r="F3585" s="161" t="s">
        <v>644</v>
      </c>
      <c r="G3585" s="161" t="s">
        <v>785</v>
      </c>
      <c r="H3585" s="161" t="s">
        <v>1561</v>
      </c>
      <c r="I3585" s="15"/>
      <c r="J3585"/>
      <c r="K3585"/>
    </row>
    <row r="3586" spans="1:11" ht="15" customHeight="1" x14ac:dyDescent="0.35">
      <c r="A3586" s="160">
        <v>1106876</v>
      </c>
      <c r="B3586" s="161" t="s">
        <v>5511</v>
      </c>
      <c r="C3586" s="160">
        <v>171177</v>
      </c>
      <c r="D3586" s="161" t="s">
        <v>2470</v>
      </c>
      <c r="E3586" s="162" t="s">
        <v>6415</v>
      </c>
      <c r="F3586" s="161" t="s">
        <v>644</v>
      </c>
      <c r="G3586" s="161" t="s">
        <v>785</v>
      </c>
      <c r="H3586" s="161" t="s">
        <v>1561</v>
      </c>
      <c r="I3586" s="15"/>
      <c r="J3586"/>
      <c r="K3586"/>
    </row>
    <row r="3587" spans="1:11" ht="15" customHeight="1" x14ac:dyDescent="0.35">
      <c r="A3587" s="160">
        <v>1106517</v>
      </c>
      <c r="B3587" s="161" t="s">
        <v>795</v>
      </c>
      <c r="C3587" s="160">
        <v>171177</v>
      </c>
      <c r="D3587" s="161" t="s">
        <v>2470</v>
      </c>
      <c r="E3587" s="162" t="s">
        <v>6415</v>
      </c>
      <c r="F3587" s="161" t="s">
        <v>644</v>
      </c>
      <c r="G3587" s="161" t="s">
        <v>785</v>
      </c>
      <c r="H3587" s="161" t="s">
        <v>1561</v>
      </c>
      <c r="I3587" s="15"/>
      <c r="J3587"/>
      <c r="K3587"/>
    </row>
    <row r="3588" spans="1:11" ht="15" customHeight="1" x14ac:dyDescent="0.35">
      <c r="A3588" s="160">
        <v>1106237</v>
      </c>
      <c r="B3588" s="161" t="s">
        <v>5512</v>
      </c>
      <c r="C3588" s="160">
        <v>171189</v>
      </c>
      <c r="D3588" s="161" t="s">
        <v>796</v>
      </c>
      <c r="E3588" s="162" t="s">
        <v>6415</v>
      </c>
      <c r="F3588" s="161" t="s">
        <v>644</v>
      </c>
      <c r="G3588" s="161" t="s">
        <v>785</v>
      </c>
      <c r="H3588" s="161" t="s">
        <v>1561</v>
      </c>
      <c r="I3588" s="15"/>
      <c r="J3588"/>
      <c r="K3588"/>
    </row>
    <row r="3589" spans="1:11" ht="15" customHeight="1" x14ac:dyDescent="0.35">
      <c r="A3589" s="160">
        <v>1106295</v>
      </c>
      <c r="B3589" s="161" t="s">
        <v>797</v>
      </c>
      <c r="C3589" s="160">
        <v>171189</v>
      </c>
      <c r="D3589" s="161" t="s">
        <v>796</v>
      </c>
      <c r="E3589" s="162" t="s">
        <v>6415</v>
      </c>
      <c r="F3589" s="161" t="s">
        <v>644</v>
      </c>
      <c r="G3589" s="161" t="s">
        <v>785</v>
      </c>
      <c r="H3589" s="161" t="s">
        <v>1561</v>
      </c>
      <c r="I3589" s="15"/>
      <c r="J3589"/>
      <c r="K3589"/>
    </row>
    <row r="3590" spans="1:11" ht="15" customHeight="1" x14ac:dyDescent="0.35">
      <c r="A3590" s="160">
        <v>1106551</v>
      </c>
      <c r="B3590" s="161" t="s">
        <v>5514</v>
      </c>
      <c r="C3590" s="160">
        <v>171189</v>
      </c>
      <c r="D3590" s="161" t="s">
        <v>796</v>
      </c>
      <c r="E3590" s="162" t="s">
        <v>6415</v>
      </c>
      <c r="F3590" s="161" t="s">
        <v>644</v>
      </c>
      <c r="G3590" s="161" t="s">
        <v>785</v>
      </c>
      <c r="H3590" s="161" t="s">
        <v>1561</v>
      </c>
      <c r="I3590" s="15"/>
      <c r="J3590"/>
      <c r="K3590"/>
    </row>
    <row r="3591" spans="1:11" ht="15" customHeight="1" x14ac:dyDescent="0.35">
      <c r="A3591" s="160">
        <v>1106367</v>
      </c>
      <c r="B3591" s="161" t="s">
        <v>5513</v>
      </c>
      <c r="C3591" s="160">
        <v>171189</v>
      </c>
      <c r="D3591" s="161" t="s">
        <v>796</v>
      </c>
      <c r="E3591" s="162" t="s">
        <v>6415</v>
      </c>
      <c r="F3591" s="161" t="s">
        <v>644</v>
      </c>
      <c r="G3591" s="161" t="s">
        <v>785</v>
      </c>
      <c r="H3591" s="161" t="s">
        <v>1561</v>
      </c>
      <c r="I3591" s="15"/>
      <c r="J3591"/>
      <c r="K3591"/>
    </row>
    <row r="3592" spans="1:11" ht="15" customHeight="1" x14ac:dyDescent="0.35">
      <c r="A3592" s="160">
        <v>1106908</v>
      </c>
      <c r="B3592" s="161" t="s">
        <v>5517</v>
      </c>
      <c r="C3592" s="160">
        <v>171190</v>
      </c>
      <c r="D3592" s="161" t="s">
        <v>2461</v>
      </c>
      <c r="E3592" s="162" t="s">
        <v>6415</v>
      </c>
      <c r="F3592" s="161" t="s">
        <v>644</v>
      </c>
      <c r="G3592" s="161" t="s">
        <v>785</v>
      </c>
      <c r="H3592" s="161" t="s">
        <v>1561</v>
      </c>
      <c r="I3592" s="15"/>
      <c r="J3592"/>
      <c r="K3592"/>
    </row>
    <row r="3593" spans="1:11" ht="15" customHeight="1" x14ac:dyDescent="0.35">
      <c r="A3593" s="160">
        <v>1106741</v>
      </c>
      <c r="B3593" s="161" t="s">
        <v>5516</v>
      </c>
      <c r="C3593" s="160">
        <v>171190</v>
      </c>
      <c r="D3593" s="161" t="s">
        <v>2461</v>
      </c>
      <c r="E3593" s="162" t="s">
        <v>6415</v>
      </c>
      <c r="F3593" s="161" t="s">
        <v>644</v>
      </c>
      <c r="G3593" s="161" t="s">
        <v>785</v>
      </c>
      <c r="H3593" s="161" t="s">
        <v>1561</v>
      </c>
      <c r="I3593" s="15"/>
      <c r="J3593"/>
      <c r="K3593"/>
    </row>
    <row r="3594" spans="1:11" ht="15" customHeight="1" x14ac:dyDescent="0.35">
      <c r="A3594" s="160">
        <v>1106841</v>
      </c>
      <c r="B3594" s="161" t="s">
        <v>798</v>
      </c>
      <c r="C3594" s="160">
        <v>171190</v>
      </c>
      <c r="D3594" s="161" t="s">
        <v>2461</v>
      </c>
      <c r="E3594" s="162" t="s">
        <v>6415</v>
      </c>
      <c r="F3594" s="161" t="s">
        <v>644</v>
      </c>
      <c r="G3594" s="161" t="s">
        <v>785</v>
      </c>
      <c r="H3594" s="161" t="s">
        <v>1561</v>
      </c>
      <c r="I3594" s="15"/>
      <c r="J3594"/>
      <c r="K3594"/>
    </row>
    <row r="3595" spans="1:11" ht="15" customHeight="1" x14ac:dyDescent="0.35">
      <c r="A3595" s="160">
        <v>1106213</v>
      </c>
      <c r="B3595" s="161" t="s">
        <v>5515</v>
      </c>
      <c r="C3595" s="160">
        <v>171190</v>
      </c>
      <c r="D3595" s="161" t="s">
        <v>2461</v>
      </c>
      <c r="E3595" s="162" t="s">
        <v>6415</v>
      </c>
      <c r="F3595" s="161" t="s">
        <v>644</v>
      </c>
      <c r="G3595" s="161" t="s">
        <v>785</v>
      </c>
      <c r="H3595" s="161" t="s">
        <v>1561</v>
      </c>
      <c r="I3595" s="15"/>
      <c r="J3595"/>
      <c r="K3595"/>
    </row>
    <row r="3596" spans="1:11" ht="15" customHeight="1" x14ac:dyDescent="0.35">
      <c r="A3596" s="160">
        <v>1418942</v>
      </c>
      <c r="B3596" s="161" t="s">
        <v>763</v>
      </c>
      <c r="C3596" s="160">
        <v>171207</v>
      </c>
      <c r="D3596" s="161" t="s">
        <v>2630</v>
      </c>
      <c r="E3596" s="162" t="s">
        <v>6415</v>
      </c>
      <c r="F3596" s="161" t="s">
        <v>644</v>
      </c>
      <c r="G3596" s="6" t="s">
        <v>708</v>
      </c>
      <c r="H3596" s="161" t="s">
        <v>1561</v>
      </c>
      <c r="I3596" s="15"/>
      <c r="J3596"/>
      <c r="K3596"/>
    </row>
    <row r="3597" spans="1:11" ht="15" customHeight="1" x14ac:dyDescent="0.35">
      <c r="A3597" s="160">
        <v>1418858</v>
      </c>
      <c r="B3597" s="161" t="s">
        <v>5522</v>
      </c>
      <c r="C3597" s="160">
        <v>171207</v>
      </c>
      <c r="D3597" s="161" t="s">
        <v>2630</v>
      </c>
      <c r="E3597" s="162" t="s">
        <v>6415</v>
      </c>
      <c r="F3597" s="161" t="s">
        <v>644</v>
      </c>
      <c r="G3597" s="6" t="s">
        <v>708</v>
      </c>
      <c r="H3597" s="161" t="s">
        <v>1561</v>
      </c>
      <c r="I3597" s="15"/>
      <c r="J3597"/>
      <c r="K3597"/>
    </row>
    <row r="3598" spans="1:11" ht="15" customHeight="1" x14ac:dyDescent="0.35">
      <c r="A3598" s="160">
        <v>1418472</v>
      </c>
      <c r="B3598" s="161" t="s">
        <v>5520</v>
      </c>
      <c r="C3598" s="160">
        <v>171207</v>
      </c>
      <c r="D3598" s="161" t="s">
        <v>2630</v>
      </c>
      <c r="E3598" s="162" t="s">
        <v>6415</v>
      </c>
      <c r="F3598" s="161" t="s">
        <v>644</v>
      </c>
      <c r="G3598" s="6" t="s">
        <v>708</v>
      </c>
      <c r="H3598" s="161" t="s">
        <v>1561</v>
      </c>
      <c r="I3598" s="15"/>
      <c r="J3598"/>
      <c r="K3598"/>
    </row>
    <row r="3599" spans="1:11" ht="15" customHeight="1" x14ac:dyDescent="0.35">
      <c r="A3599" s="160">
        <v>1418366</v>
      </c>
      <c r="B3599" s="161" t="s">
        <v>5519</v>
      </c>
      <c r="C3599" s="160">
        <v>171207</v>
      </c>
      <c r="D3599" s="161" t="s">
        <v>2630</v>
      </c>
      <c r="E3599" s="162" t="s">
        <v>6415</v>
      </c>
      <c r="F3599" s="161" t="s">
        <v>644</v>
      </c>
      <c r="G3599" s="6" t="s">
        <v>708</v>
      </c>
      <c r="H3599" s="161" t="s">
        <v>1561</v>
      </c>
      <c r="I3599" s="15"/>
      <c r="J3599"/>
      <c r="K3599"/>
    </row>
    <row r="3600" spans="1:11" ht="15" customHeight="1" x14ac:dyDescent="0.35">
      <c r="A3600" s="160">
        <v>1418091</v>
      </c>
      <c r="B3600" s="161" t="s">
        <v>5518</v>
      </c>
      <c r="C3600" s="160">
        <v>171207</v>
      </c>
      <c r="D3600" s="161" t="s">
        <v>2630</v>
      </c>
      <c r="E3600" s="162" t="s">
        <v>6415</v>
      </c>
      <c r="F3600" s="161" t="s">
        <v>644</v>
      </c>
      <c r="G3600" s="6" t="s">
        <v>708</v>
      </c>
      <c r="H3600" s="161" t="s">
        <v>1561</v>
      </c>
      <c r="I3600" s="15"/>
      <c r="J3600"/>
      <c r="K3600"/>
    </row>
    <row r="3601" spans="1:11" ht="15" customHeight="1" x14ac:dyDescent="0.35">
      <c r="A3601" s="160">
        <v>1418872</v>
      </c>
      <c r="B3601" s="161" t="s">
        <v>5523</v>
      </c>
      <c r="C3601" s="160">
        <v>171207</v>
      </c>
      <c r="D3601" s="161" t="s">
        <v>2630</v>
      </c>
      <c r="E3601" s="162" t="s">
        <v>6415</v>
      </c>
      <c r="F3601" s="161" t="s">
        <v>644</v>
      </c>
      <c r="G3601" s="6" t="s">
        <v>708</v>
      </c>
      <c r="H3601" s="161" t="s">
        <v>1561</v>
      </c>
      <c r="I3601" s="15"/>
      <c r="J3601"/>
      <c r="K3601"/>
    </row>
    <row r="3602" spans="1:11" ht="15" customHeight="1" x14ac:dyDescent="0.35">
      <c r="A3602" s="160">
        <v>1418894</v>
      </c>
      <c r="B3602" s="161" t="s">
        <v>5524</v>
      </c>
      <c r="C3602" s="160">
        <v>171207</v>
      </c>
      <c r="D3602" s="161" t="s">
        <v>2630</v>
      </c>
      <c r="E3602" s="162" t="s">
        <v>6415</v>
      </c>
      <c r="F3602" s="161" t="s">
        <v>644</v>
      </c>
      <c r="G3602" s="6" t="s">
        <v>708</v>
      </c>
      <c r="H3602" s="161" t="s">
        <v>1561</v>
      </c>
      <c r="I3602" s="15"/>
      <c r="J3602"/>
      <c r="K3602"/>
    </row>
    <row r="3603" spans="1:11" ht="15" customHeight="1" x14ac:dyDescent="0.35">
      <c r="A3603" s="160">
        <v>1418620</v>
      </c>
      <c r="B3603" s="161" t="s">
        <v>5521</v>
      </c>
      <c r="C3603" s="160">
        <v>171207</v>
      </c>
      <c r="D3603" s="161" t="s">
        <v>2630</v>
      </c>
      <c r="E3603" s="162" t="s">
        <v>6415</v>
      </c>
      <c r="F3603" s="161" t="s">
        <v>644</v>
      </c>
      <c r="G3603" s="6" t="s">
        <v>708</v>
      </c>
      <c r="H3603" s="161" t="s">
        <v>1561</v>
      </c>
      <c r="I3603" s="15"/>
      <c r="J3603"/>
      <c r="K3603"/>
    </row>
    <row r="3604" spans="1:11" ht="15" customHeight="1" x14ac:dyDescent="0.35">
      <c r="A3604" s="160">
        <v>1418344</v>
      </c>
      <c r="B3604" s="161" t="s">
        <v>764</v>
      </c>
      <c r="C3604" s="160">
        <v>171207</v>
      </c>
      <c r="D3604" s="161" t="s">
        <v>2630</v>
      </c>
      <c r="E3604" s="162" t="s">
        <v>6415</v>
      </c>
      <c r="F3604" s="161" t="s">
        <v>644</v>
      </c>
      <c r="G3604" s="6" t="s">
        <v>708</v>
      </c>
      <c r="H3604" s="161" t="s">
        <v>1561</v>
      </c>
      <c r="I3604" s="15"/>
      <c r="J3604"/>
      <c r="K3604"/>
    </row>
    <row r="3605" spans="1:11" ht="15" customHeight="1" x14ac:dyDescent="0.35">
      <c r="A3605" s="160">
        <v>1111163</v>
      </c>
      <c r="B3605" s="161" t="s">
        <v>1102</v>
      </c>
      <c r="C3605" s="160">
        <v>171219</v>
      </c>
      <c r="D3605" s="161" t="s">
        <v>1101</v>
      </c>
      <c r="E3605" s="162" t="s">
        <v>6415</v>
      </c>
      <c r="F3605" s="161" t="s">
        <v>644</v>
      </c>
      <c r="G3605" s="161" t="s">
        <v>1094</v>
      </c>
      <c r="H3605" s="161" t="s">
        <v>1561</v>
      </c>
      <c r="I3605" s="15"/>
      <c r="J3605"/>
      <c r="K3605"/>
    </row>
    <row r="3606" spans="1:11" ht="15" customHeight="1" x14ac:dyDescent="0.35">
      <c r="A3606" s="160">
        <v>1111543</v>
      </c>
      <c r="B3606" s="161" t="s">
        <v>5527</v>
      </c>
      <c r="C3606" s="160">
        <v>171219</v>
      </c>
      <c r="D3606" s="161" t="s">
        <v>1101</v>
      </c>
      <c r="E3606" s="162" t="s">
        <v>6415</v>
      </c>
      <c r="F3606" s="161" t="s">
        <v>644</v>
      </c>
      <c r="G3606" s="161" t="s">
        <v>1094</v>
      </c>
      <c r="H3606" s="161" t="s">
        <v>1561</v>
      </c>
      <c r="I3606" s="15"/>
      <c r="J3606"/>
      <c r="K3606"/>
    </row>
    <row r="3607" spans="1:11" ht="15" customHeight="1" x14ac:dyDescent="0.35">
      <c r="A3607" s="160">
        <v>1111614</v>
      </c>
      <c r="B3607" s="161" t="s">
        <v>5528</v>
      </c>
      <c r="C3607" s="160">
        <v>171219</v>
      </c>
      <c r="D3607" s="161" t="s">
        <v>1101</v>
      </c>
      <c r="E3607" s="162" t="s">
        <v>6415</v>
      </c>
      <c r="F3607" s="161" t="s">
        <v>644</v>
      </c>
      <c r="G3607" s="161" t="s">
        <v>1094</v>
      </c>
      <c r="H3607" s="161" t="s">
        <v>1561</v>
      </c>
      <c r="I3607" s="15"/>
      <c r="J3607"/>
      <c r="K3607"/>
    </row>
    <row r="3608" spans="1:11" ht="15" customHeight="1" x14ac:dyDescent="0.35">
      <c r="A3608" s="160">
        <v>1111278</v>
      </c>
      <c r="B3608" s="161" t="s">
        <v>5526</v>
      </c>
      <c r="C3608" s="160">
        <v>171219</v>
      </c>
      <c r="D3608" s="161" t="s">
        <v>1101</v>
      </c>
      <c r="E3608" s="162" t="s">
        <v>6415</v>
      </c>
      <c r="F3608" s="161" t="s">
        <v>644</v>
      </c>
      <c r="G3608" s="161" t="s">
        <v>1094</v>
      </c>
      <c r="H3608" s="161" t="s">
        <v>1561</v>
      </c>
      <c r="I3608" s="15"/>
      <c r="J3608"/>
      <c r="K3608"/>
    </row>
    <row r="3609" spans="1:11" ht="15" customHeight="1" x14ac:dyDescent="0.35">
      <c r="A3609" s="160">
        <v>1111112</v>
      </c>
      <c r="B3609" s="161" t="s">
        <v>5525</v>
      </c>
      <c r="C3609" s="160">
        <v>171219</v>
      </c>
      <c r="D3609" s="161" t="s">
        <v>1101</v>
      </c>
      <c r="E3609" s="162" t="s">
        <v>6415</v>
      </c>
      <c r="F3609" s="161" t="s">
        <v>644</v>
      </c>
      <c r="G3609" s="161" t="s">
        <v>1094</v>
      </c>
      <c r="H3609" s="161" t="s">
        <v>1561</v>
      </c>
      <c r="I3609" s="15"/>
      <c r="J3609"/>
      <c r="K3609"/>
    </row>
    <row r="3610" spans="1:11" ht="15" customHeight="1" x14ac:dyDescent="0.35">
      <c r="A3610" s="160">
        <v>1111507</v>
      </c>
      <c r="B3610" s="161" t="s">
        <v>1103</v>
      </c>
      <c r="C3610" s="160">
        <v>171219</v>
      </c>
      <c r="D3610" s="161" t="s">
        <v>1101</v>
      </c>
      <c r="E3610" s="162" t="s">
        <v>6415</v>
      </c>
      <c r="F3610" s="161" t="s">
        <v>644</v>
      </c>
      <c r="G3610" s="161" t="s">
        <v>1094</v>
      </c>
      <c r="H3610" s="161" t="s">
        <v>1561</v>
      </c>
      <c r="I3610" s="15"/>
      <c r="J3610"/>
      <c r="K3610"/>
    </row>
    <row r="3611" spans="1:11" ht="15" customHeight="1" x14ac:dyDescent="0.35">
      <c r="A3611" s="160">
        <v>1506116</v>
      </c>
      <c r="B3611" s="161" t="s">
        <v>1049</v>
      </c>
      <c r="C3611" s="160">
        <v>171220</v>
      </c>
      <c r="D3611" s="161" t="s">
        <v>1048</v>
      </c>
      <c r="E3611" s="162" t="s">
        <v>6415</v>
      </c>
      <c r="F3611" s="161" t="s">
        <v>644</v>
      </c>
      <c r="G3611" s="161" t="s">
        <v>992</v>
      </c>
      <c r="H3611" s="161" t="s">
        <v>1561</v>
      </c>
      <c r="I3611" s="15"/>
      <c r="J3611"/>
      <c r="K3611"/>
    </row>
    <row r="3612" spans="1:11" ht="15" customHeight="1" x14ac:dyDescent="0.35">
      <c r="A3612" s="160">
        <v>1506665</v>
      </c>
      <c r="B3612" s="161" t="s">
        <v>5531</v>
      </c>
      <c r="C3612" s="160">
        <v>171220</v>
      </c>
      <c r="D3612" s="161" t="s">
        <v>1048</v>
      </c>
      <c r="E3612" s="162" t="s">
        <v>6415</v>
      </c>
      <c r="F3612" s="161" t="s">
        <v>644</v>
      </c>
      <c r="G3612" s="161" t="s">
        <v>992</v>
      </c>
      <c r="H3612" s="161" t="s">
        <v>1561</v>
      </c>
      <c r="I3612" s="15"/>
      <c r="J3612"/>
      <c r="K3612"/>
    </row>
    <row r="3613" spans="1:11" ht="15" customHeight="1" x14ac:dyDescent="0.35">
      <c r="A3613" s="160">
        <v>1506605</v>
      </c>
      <c r="B3613" s="161" t="s">
        <v>5530</v>
      </c>
      <c r="C3613" s="160">
        <v>171220</v>
      </c>
      <c r="D3613" s="161" t="s">
        <v>1048</v>
      </c>
      <c r="E3613" s="162" t="s">
        <v>6415</v>
      </c>
      <c r="F3613" s="161" t="s">
        <v>644</v>
      </c>
      <c r="G3613" s="161" t="s">
        <v>992</v>
      </c>
      <c r="H3613" s="161" t="s">
        <v>1561</v>
      </c>
      <c r="I3613" s="15"/>
      <c r="J3613"/>
      <c r="K3613"/>
    </row>
    <row r="3614" spans="1:11" ht="15" customHeight="1" x14ac:dyDescent="0.35">
      <c r="A3614" s="160">
        <v>1506217</v>
      </c>
      <c r="B3614" s="161" t="s">
        <v>5529</v>
      </c>
      <c r="C3614" s="160">
        <v>171220</v>
      </c>
      <c r="D3614" s="161" t="s">
        <v>1048</v>
      </c>
      <c r="E3614" s="162" t="s">
        <v>6415</v>
      </c>
      <c r="F3614" s="161" t="s">
        <v>644</v>
      </c>
      <c r="G3614" s="161" t="s">
        <v>992</v>
      </c>
      <c r="H3614" s="161" t="s">
        <v>1561</v>
      </c>
      <c r="I3614" s="15"/>
      <c r="J3614"/>
      <c r="K3614"/>
    </row>
    <row r="3615" spans="1:11" ht="15" customHeight="1" x14ac:dyDescent="0.35">
      <c r="A3615" s="160">
        <v>1506772</v>
      </c>
      <c r="B3615" s="161" t="s">
        <v>5532</v>
      </c>
      <c r="C3615" s="160">
        <v>171220</v>
      </c>
      <c r="D3615" s="161" t="s">
        <v>1048</v>
      </c>
      <c r="E3615" s="162" t="s">
        <v>6415</v>
      </c>
      <c r="F3615" s="161" t="s">
        <v>644</v>
      </c>
      <c r="G3615" s="161" t="s">
        <v>992</v>
      </c>
      <c r="H3615" s="161" t="s">
        <v>1561</v>
      </c>
      <c r="I3615" s="15"/>
      <c r="J3615"/>
      <c r="K3615"/>
    </row>
    <row r="3616" spans="1:11" ht="15" customHeight="1" x14ac:dyDescent="0.35">
      <c r="A3616" s="160">
        <v>1115002</v>
      </c>
      <c r="B3616" s="161" t="s">
        <v>5533</v>
      </c>
      <c r="C3616" s="160">
        <v>171232</v>
      </c>
      <c r="D3616" s="161" t="s">
        <v>2314</v>
      </c>
      <c r="E3616" s="162" t="s">
        <v>6415</v>
      </c>
      <c r="F3616" s="161" t="s">
        <v>644</v>
      </c>
      <c r="G3616" s="161" t="s">
        <v>645</v>
      </c>
      <c r="H3616" s="161" t="s">
        <v>1561</v>
      </c>
      <c r="I3616" s="15"/>
      <c r="J3616"/>
      <c r="K3616"/>
    </row>
    <row r="3617" spans="1:11" ht="15" customHeight="1" x14ac:dyDescent="0.35">
      <c r="A3617" s="160">
        <v>1115029</v>
      </c>
      <c r="B3617" s="161" t="s">
        <v>667</v>
      </c>
      <c r="C3617" s="160">
        <v>171232</v>
      </c>
      <c r="D3617" s="161" t="s">
        <v>2314</v>
      </c>
      <c r="E3617" s="162" t="s">
        <v>6415</v>
      </c>
      <c r="F3617" s="161" t="s">
        <v>644</v>
      </c>
      <c r="G3617" s="161" t="s">
        <v>645</v>
      </c>
      <c r="H3617" s="161" t="s">
        <v>1561</v>
      </c>
      <c r="I3617" s="15"/>
      <c r="J3617"/>
      <c r="K3617"/>
    </row>
    <row r="3618" spans="1:11" ht="15" customHeight="1" x14ac:dyDescent="0.35">
      <c r="A3618" s="160">
        <v>1115108</v>
      </c>
      <c r="B3618" s="161" t="s">
        <v>5534</v>
      </c>
      <c r="C3618" s="160">
        <v>171232</v>
      </c>
      <c r="D3618" s="161" t="s">
        <v>2314</v>
      </c>
      <c r="E3618" s="162" t="s">
        <v>6415</v>
      </c>
      <c r="F3618" s="161" t="s">
        <v>644</v>
      </c>
      <c r="G3618" s="161" t="s">
        <v>645</v>
      </c>
      <c r="H3618" s="161" t="s">
        <v>1561</v>
      </c>
      <c r="I3618" s="15"/>
      <c r="J3618"/>
      <c r="K3618"/>
    </row>
    <row r="3619" spans="1:11" ht="15" customHeight="1" x14ac:dyDescent="0.35">
      <c r="A3619" s="160">
        <v>1115433</v>
      </c>
      <c r="B3619" s="161" t="s">
        <v>5536</v>
      </c>
      <c r="C3619" s="160">
        <v>171244</v>
      </c>
      <c r="D3619" s="161" t="s">
        <v>2322</v>
      </c>
      <c r="E3619" s="162" t="s">
        <v>6415</v>
      </c>
      <c r="F3619" s="161" t="s">
        <v>644</v>
      </c>
      <c r="G3619" s="161" t="s">
        <v>645</v>
      </c>
      <c r="H3619" s="161" t="s">
        <v>1561</v>
      </c>
      <c r="I3619" s="15"/>
      <c r="J3619"/>
      <c r="K3619"/>
    </row>
    <row r="3620" spans="1:11" ht="15" customHeight="1" x14ac:dyDescent="0.35">
      <c r="A3620" s="160">
        <v>1115498</v>
      </c>
      <c r="B3620" s="161" t="s">
        <v>668</v>
      </c>
      <c r="C3620" s="160">
        <v>171244</v>
      </c>
      <c r="D3620" s="161" t="s">
        <v>2322</v>
      </c>
      <c r="E3620" s="162" t="s">
        <v>6415</v>
      </c>
      <c r="F3620" s="161" t="s">
        <v>644</v>
      </c>
      <c r="G3620" s="161" t="s">
        <v>645</v>
      </c>
      <c r="H3620" s="161" t="s">
        <v>1561</v>
      </c>
      <c r="I3620" s="15"/>
      <c r="J3620"/>
      <c r="K3620"/>
    </row>
    <row r="3621" spans="1:11" ht="15" customHeight="1" x14ac:dyDescent="0.35">
      <c r="A3621" s="160">
        <v>1115228</v>
      </c>
      <c r="B3621" s="161" t="s">
        <v>5535</v>
      </c>
      <c r="C3621" s="160">
        <v>171244</v>
      </c>
      <c r="D3621" s="161" t="s">
        <v>2322</v>
      </c>
      <c r="E3621" s="162" t="s">
        <v>6415</v>
      </c>
      <c r="F3621" s="161" t="s">
        <v>644</v>
      </c>
      <c r="G3621" s="161" t="s">
        <v>645</v>
      </c>
      <c r="H3621" s="161" t="s">
        <v>1561</v>
      </c>
      <c r="I3621" s="15"/>
      <c r="J3621"/>
      <c r="K3621"/>
    </row>
    <row r="3622" spans="1:11" ht="15" customHeight="1" x14ac:dyDescent="0.35">
      <c r="A3622" s="160">
        <v>1512685</v>
      </c>
      <c r="B3622" s="161" t="s">
        <v>5541</v>
      </c>
      <c r="C3622" s="160">
        <v>171256</v>
      </c>
      <c r="D3622" s="161" t="s">
        <v>2722</v>
      </c>
      <c r="E3622" s="162" t="s">
        <v>6415</v>
      </c>
      <c r="F3622" s="161" t="s">
        <v>644</v>
      </c>
      <c r="G3622" s="161" t="s">
        <v>992</v>
      </c>
      <c r="H3622" s="161" t="s">
        <v>1561</v>
      </c>
      <c r="I3622" s="15"/>
      <c r="J3622"/>
      <c r="K3622"/>
    </row>
    <row r="3623" spans="1:11" ht="15" customHeight="1" x14ac:dyDescent="0.35">
      <c r="A3623" s="160">
        <v>1512186</v>
      </c>
      <c r="B3623" s="161" t="s">
        <v>5538</v>
      </c>
      <c r="C3623" s="160">
        <v>171256</v>
      </c>
      <c r="D3623" s="161" t="s">
        <v>2722</v>
      </c>
      <c r="E3623" s="162" t="s">
        <v>6415</v>
      </c>
      <c r="F3623" s="161" t="s">
        <v>644</v>
      </c>
      <c r="G3623" s="161" t="s">
        <v>992</v>
      </c>
      <c r="H3623" s="161" t="s">
        <v>1561</v>
      </c>
      <c r="I3623" s="15"/>
      <c r="J3623"/>
      <c r="K3623"/>
    </row>
    <row r="3624" spans="1:11" ht="15" customHeight="1" x14ac:dyDescent="0.35">
      <c r="A3624" s="160">
        <v>1512899</v>
      </c>
      <c r="B3624" s="161" t="s">
        <v>5542</v>
      </c>
      <c r="C3624" s="160">
        <v>171256</v>
      </c>
      <c r="D3624" s="161" t="s">
        <v>2722</v>
      </c>
      <c r="E3624" s="162" t="s">
        <v>6415</v>
      </c>
      <c r="F3624" s="161" t="s">
        <v>644</v>
      </c>
      <c r="G3624" s="161" t="s">
        <v>992</v>
      </c>
      <c r="H3624" s="161" t="s">
        <v>1561</v>
      </c>
      <c r="I3624" s="15"/>
      <c r="J3624"/>
      <c r="K3624"/>
    </row>
    <row r="3625" spans="1:11" ht="15" customHeight="1" x14ac:dyDescent="0.35">
      <c r="A3625" s="160">
        <v>1512996</v>
      </c>
      <c r="B3625" s="161" t="s">
        <v>5543</v>
      </c>
      <c r="C3625" s="160">
        <v>171256</v>
      </c>
      <c r="D3625" s="161" t="s">
        <v>2722</v>
      </c>
      <c r="E3625" s="162" t="s">
        <v>6415</v>
      </c>
      <c r="F3625" s="161" t="s">
        <v>644</v>
      </c>
      <c r="G3625" s="161" t="s">
        <v>992</v>
      </c>
      <c r="H3625" s="161" t="s">
        <v>1561</v>
      </c>
      <c r="I3625" s="15"/>
      <c r="J3625"/>
      <c r="K3625"/>
    </row>
    <row r="3626" spans="1:11" ht="15" customHeight="1" x14ac:dyDescent="0.35">
      <c r="A3626" s="160">
        <v>1512623</v>
      </c>
      <c r="B3626" s="161" t="s">
        <v>1050</v>
      </c>
      <c r="C3626" s="160">
        <v>171256</v>
      </c>
      <c r="D3626" s="161" t="s">
        <v>2722</v>
      </c>
      <c r="E3626" s="162" t="s">
        <v>6415</v>
      </c>
      <c r="F3626" s="161" t="s">
        <v>644</v>
      </c>
      <c r="G3626" s="161" t="s">
        <v>992</v>
      </c>
      <c r="H3626" s="161" t="s">
        <v>1561</v>
      </c>
      <c r="I3626" s="15"/>
      <c r="J3626"/>
      <c r="K3626"/>
    </row>
    <row r="3627" spans="1:11" ht="15" customHeight="1" x14ac:dyDescent="0.35">
      <c r="A3627" s="160">
        <v>1512167</v>
      </c>
      <c r="B3627" s="161" t="s">
        <v>5537</v>
      </c>
      <c r="C3627" s="160">
        <v>171256</v>
      </c>
      <c r="D3627" s="161" t="s">
        <v>2722</v>
      </c>
      <c r="E3627" s="162" t="s">
        <v>6415</v>
      </c>
      <c r="F3627" s="161" t="s">
        <v>644</v>
      </c>
      <c r="G3627" s="161" t="s">
        <v>992</v>
      </c>
      <c r="H3627" s="161" t="s">
        <v>1561</v>
      </c>
      <c r="I3627" s="15"/>
      <c r="J3627"/>
      <c r="K3627"/>
    </row>
    <row r="3628" spans="1:11" ht="15" customHeight="1" x14ac:dyDescent="0.35">
      <c r="A3628" s="160">
        <v>1512390</v>
      </c>
      <c r="B3628" s="161" t="s">
        <v>5539</v>
      </c>
      <c r="C3628" s="160">
        <v>171256</v>
      </c>
      <c r="D3628" s="161" t="s">
        <v>2722</v>
      </c>
      <c r="E3628" s="162" t="s">
        <v>6415</v>
      </c>
      <c r="F3628" s="161" t="s">
        <v>644</v>
      </c>
      <c r="G3628" s="161" t="s">
        <v>992</v>
      </c>
      <c r="H3628" s="161" t="s">
        <v>1561</v>
      </c>
      <c r="I3628" s="15"/>
      <c r="J3628"/>
      <c r="K3628"/>
    </row>
    <row r="3629" spans="1:11" ht="15" customHeight="1" x14ac:dyDescent="0.35">
      <c r="A3629" s="160">
        <v>1512522</v>
      </c>
      <c r="B3629" s="161" t="s">
        <v>5540</v>
      </c>
      <c r="C3629" s="160">
        <v>171256</v>
      </c>
      <c r="D3629" s="161" t="s">
        <v>2722</v>
      </c>
      <c r="E3629" s="162" t="s">
        <v>6415</v>
      </c>
      <c r="F3629" s="161" t="s">
        <v>644</v>
      </c>
      <c r="G3629" s="161" t="s">
        <v>992</v>
      </c>
      <c r="H3629" s="161" t="s">
        <v>1561</v>
      </c>
      <c r="I3629" s="15"/>
      <c r="J3629"/>
      <c r="K3629"/>
    </row>
    <row r="3630" spans="1:11" ht="15" customHeight="1" x14ac:dyDescent="0.35">
      <c r="A3630" s="160">
        <v>1510635</v>
      </c>
      <c r="B3630" s="161" t="s">
        <v>5546</v>
      </c>
      <c r="C3630" s="160">
        <v>171268</v>
      </c>
      <c r="D3630" s="161" t="s">
        <v>1051</v>
      </c>
      <c r="E3630" s="162" t="s">
        <v>6415</v>
      </c>
      <c r="F3630" s="161" t="s">
        <v>644</v>
      </c>
      <c r="G3630" s="161" t="s">
        <v>992</v>
      </c>
      <c r="H3630" s="161" t="s">
        <v>1561</v>
      </c>
      <c r="I3630" s="15"/>
      <c r="J3630"/>
      <c r="K3630"/>
    </row>
    <row r="3631" spans="1:11" ht="15" customHeight="1" x14ac:dyDescent="0.35">
      <c r="A3631" s="160">
        <v>1510944</v>
      </c>
      <c r="B3631" s="161" t="s">
        <v>1052</v>
      </c>
      <c r="C3631" s="160">
        <v>171268</v>
      </c>
      <c r="D3631" s="161" t="s">
        <v>1051</v>
      </c>
      <c r="E3631" s="162" t="s">
        <v>6415</v>
      </c>
      <c r="F3631" s="161" t="s">
        <v>644</v>
      </c>
      <c r="G3631" s="161" t="s">
        <v>992</v>
      </c>
      <c r="H3631" s="161" t="s">
        <v>1561</v>
      </c>
      <c r="I3631" s="15"/>
      <c r="J3631"/>
      <c r="K3631"/>
    </row>
    <row r="3632" spans="1:11" ht="15" customHeight="1" x14ac:dyDescent="0.35">
      <c r="A3632" s="160">
        <v>1510494</v>
      </c>
      <c r="B3632" s="161" t="s">
        <v>5545</v>
      </c>
      <c r="C3632" s="160">
        <v>171268</v>
      </c>
      <c r="D3632" s="161" t="s">
        <v>1051</v>
      </c>
      <c r="E3632" s="162" t="s">
        <v>6415</v>
      </c>
      <c r="F3632" s="161" t="s">
        <v>644</v>
      </c>
      <c r="G3632" s="161" t="s">
        <v>992</v>
      </c>
      <c r="H3632" s="161" t="s">
        <v>1561</v>
      </c>
      <c r="I3632" s="15"/>
      <c r="J3632"/>
      <c r="K3632"/>
    </row>
    <row r="3633" spans="1:11" ht="15" customHeight="1" x14ac:dyDescent="0.35">
      <c r="A3633" s="160">
        <v>1510238</v>
      </c>
      <c r="B3633" s="161" t="s">
        <v>5544</v>
      </c>
      <c r="C3633" s="160">
        <v>171268</v>
      </c>
      <c r="D3633" s="161" t="s">
        <v>1051</v>
      </c>
      <c r="E3633" s="162" t="s">
        <v>6415</v>
      </c>
      <c r="F3633" s="161" t="s">
        <v>644</v>
      </c>
      <c r="G3633" s="161" t="s">
        <v>992</v>
      </c>
      <c r="H3633" s="161" t="s">
        <v>1561</v>
      </c>
      <c r="I3633" s="15"/>
      <c r="J3633"/>
      <c r="K3633"/>
    </row>
    <row r="3634" spans="1:11" ht="15" customHeight="1" x14ac:dyDescent="0.35">
      <c r="A3634" s="160">
        <v>1510410</v>
      </c>
      <c r="B3634" s="161" t="s">
        <v>1053</v>
      </c>
      <c r="C3634" s="160">
        <v>171268</v>
      </c>
      <c r="D3634" s="161" t="s">
        <v>1051</v>
      </c>
      <c r="E3634" s="162" t="s">
        <v>6415</v>
      </c>
      <c r="F3634" s="161" t="s">
        <v>644</v>
      </c>
      <c r="G3634" s="161" t="s">
        <v>992</v>
      </c>
      <c r="H3634" s="161" t="s">
        <v>1561</v>
      </c>
      <c r="I3634" s="15"/>
      <c r="J3634"/>
      <c r="K3634"/>
    </row>
    <row r="3635" spans="1:11" ht="15" customHeight="1" x14ac:dyDescent="0.35">
      <c r="A3635" s="160">
        <v>1510770</v>
      </c>
      <c r="B3635" s="161" t="s">
        <v>1055</v>
      </c>
      <c r="C3635" s="160">
        <v>171270</v>
      </c>
      <c r="D3635" s="161" t="s">
        <v>1054</v>
      </c>
      <c r="E3635" s="162" t="s">
        <v>6415</v>
      </c>
      <c r="F3635" s="161" t="s">
        <v>644</v>
      </c>
      <c r="G3635" s="161" t="s">
        <v>992</v>
      </c>
      <c r="H3635" s="161" t="s">
        <v>1561</v>
      </c>
      <c r="I3635" s="15"/>
      <c r="J3635"/>
      <c r="K3635"/>
    </row>
    <row r="3636" spans="1:11" ht="15" customHeight="1" x14ac:dyDescent="0.35">
      <c r="A3636" s="160">
        <v>1510660</v>
      </c>
      <c r="B3636" s="161" t="s">
        <v>5548</v>
      </c>
      <c r="C3636" s="160">
        <v>171270</v>
      </c>
      <c r="D3636" s="161" t="s">
        <v>1054</v>
      </c>
      <c r="E3636" s="162" t="s">
        <v>6415</v>
      </c>
      <c r="F3636" s="161" t="s">
        <v>644</v>
      </c>
      <c r="G3636" s="161" t="s">
        <v>992</v>
      </c>
      <c r="H3636" s="161" t="s">
        <v>1561</v>
      </c>
      <c r="I3636" s="15"/>
      <c r="J3636"/>
      <c r="K3636"/>
    </row>
    <row r="3637" spans="1:11" ht="15" customHeight="1" x14ac:dyDescent="0.35">
      <c r="A3637" s="160">
        <v>1510664</v>
      </c>
      <c r="B3637" s="161" t="s">
        <v>5549</v>
      </c>
      <c r="C3637" s="160">
        <v>171270</v>
      </c>
      <c r="D3637" s="161" t="s">
        <v>1054</v>
      </c>
      <c r="E3637" s="162" t="s">
        <v>6415</v>
      </c>
      <c r="F3637" s="161" t="s">
        <v>644</v>
      </c>
      <c r="G3637" s="161" t="s">
        <v>992</v>
      </c>
      <c r="H3637" s="161" t="s">
        <v>1561</v>
      </c>
      <c r="I3637" s="15"/>
      <c r="J3637"/>
      <c r="K3637"/>
    </row>
    <row r="3638" spans="1:11" ht="15" customHeight="1" x14ac:dyDescent="0.35">
      <c r="A3638" s="160">
        <v>1510268</v>
      </c>
      <c r="B3638" s="161" t="s">
        <v>5547</v>
      </c>
      <c r="C3638" s="160">
        <v>171270</v>
      </c>
      <c r="D3638" s="161" t="s">
        <v>1054</v>
      </c>
      <c r="E3638" s="162" t="s">
        <v>6415</v>
      </c>
      <c r="F3638" s="161" t="s">
        <v>644</v>
      </c>
      <c r="G3638" s="161" t="s">
        <v>992</v>
      </c>
      <c r="H3638" s="161" t="s">
        <v>1561</v>
      </c>
      <c r="I3638" s="15"/>
      <c r="J3638"/>
      <c r="K3638"/>
    </row>
    <row r="3639" spans="1:11" ht="15" customHeight="1" x14ac:dyDescent="0.35">
      <c r="A3639" s="160">
        <v>1510339</v>
      </c>
      <c r="B3639" s="161" t="s">
        <v>5551</v>
      </c>
      <c r="C3639" s="160">
        <v>171281</v>
      </c>
      <c r="D3639" s="161" t="s">
        <v>2700</v>
      </c>
      <c r="E3639" s="162" t="s">
        <v>6415</v>
      </c>
      <c r="F3639" s="161" t="s">
        <v>644</v>
      </c>
      <c r="G3639" s="161" t="s">
        <v>992</v>
      </c>
      <c r="H3639" s="161" t="s">
        <v>1561</v>
      </c>
      <c r="I3639" s="15"/>
      <c r="J3639"/>
      <c r="K3639"/>
    </row>
    <row r="3640" spans="1:11" ht="15" customHeight="1" x14ac:dyDescent="0.35">
      <c r="A3640" s="160">
        <v>1510260</v>
      </c>
      <c r="B3640" s="161" t="s">
        <v>5550</v>
      </c>
      <c r="C3640" s="160">
        <v>171281</v>
      </c>
      <c r="D3640" s="161" t="s">
        <v>2700</v>
      </c>
      <c r="E3640" s="162" t="s">
        <v>6415</v>
      </c>
      <c r="F3640" s="161" t="s">
        <v>644</v>
      </c>
      <c r="G3640" s="161" t="s">
        <v>992</v>
      </c>
      <c r="H3640" s="161" t="s">
        <v>1561</v>
      </c>
      <c r="I3640" s="15"/>
      <c r="J3640"/>
      <c r="K3640"/>
    </row>
    <row r="3641" spans="1:11" ht="15" customHeight="1" x14ac:dyDescent="0.35">
      <c r="A3641" s="160">
        <v>1510610</v>
      </c>
      <c r="B3641" s="161" t="s">
        <v>5552</v>
      </c>
      <c r="C3641" s="160">
        <v>171281</v>
      </c>
      <c r="D3641" s="161" t="s">
        <v>2700</v>
      </c>
      <c r="E3641" s="162" t="s">
        <v>6415</v>
      </c>
      <c r="F3641" s="161" t="s">
        <v>644</v>
      </c>
      <c r="G3641" s="161" t="s">
        <v>992</v>
      </c>
      <c r="H3641" s="161" t="s">
        <v>1561</v>
      </c>
      <c r="I3641" s="15"/>
      <c r="J3641"/>
      <c r="K3641"/>
    </row>
    <row r="3642" spans="1:11" ht="15" customHeight="1" x14ac:dyDescent="0.35">
      <c r="A3642" s="160">
        <v>1510845</v>
      </c>
      <c r="B3642" s="161" t="s">
        <v>1056</v>
      </c>
      <c r="C3642" s="160">
        <v>171281</v>
      </c>
      <c r="D3642" s="161" t="s">
        <v>2700</v>
      </c>
      <c r="E3642" s="162" t="s">
        <v>6415</v>
      </c>
      <c r="F3642" s="161" t="s">
        <v>644</v>
      </c>
      <c r="G3642" s="161" t="s">
        <v>992</v>
      </c>
      <c r="H3642" s="161" t="s">
        <v>1561</v>
      </c>
      <c r="I3642" s="15"/>
      <c r="J3642"/>
      <c r="K3642"/>
    </row>
    <row r="3643" spans="1:11" ht="15" customHeight="1" x14ac:dyDescent="0.35">
      <c r="A3643" s="160">
        <v>1403846</v>
      </c>
      <c r="B3643" s="161" t="s">
        <v>5557</v>
      </c>
      <c r="C3643" s="160">
        <v>171293</v>
      </c>
      <c r="D3643" s="161" t="s">
        <v>2580</v>
      </c>
      <c r="E3643" s="162" t="s">
        <v>6415</v>
      </c>
      <c r="F3643" s="161" t="s">
        <v>644</v>
      </c>
      <c r="G3643" s="6" t="s">
        <v>708</v>
      </c>
      <c r="H3643" s="161" t="s">
        <v>1561</v>
      </c>
      <c r="I3643" s="15"/>
      <c r="J3643"/>
      <c r="K3643"/>
    </row>
    <row r="3644" spans="1:11" ht="15" customHeight="1" x14ac:dyDescent="0.35">
      <c r="A3644" s="160">
        <v>1403317</v>
      </c>
      <c r="B3644" s="161" t="s">
        <v>5556</v>
      </c>
      <c r="C3644" s="160">
        <v>171293</v>
      </c>
      <c r="D3644" s="161" t="s">
        <v>2580</v>
      </c>
      <c r="E3644" s="162" t="s">
        <v>6415</v>
      </c>
      <c r="F3644" s="161" t="s">
        <v>644</v>
      </c>
      <c r="G3644" s="6" t="s">
        <v>708</v>
      </c>
      <c r="H3644" s="161" t="s">
        <v>1561</v>
      </c>
      <c r="I3644" s="15"/>
      <c r="J3644"/>
      <c r="K3644"/>
    </row>
    <row r="3645" spans="1:11" ht="15" customHeight="1" x14ac:dyDescent="0.35">
      <c r="A3645" s="160">
        <v>1403302</v>
      </c>
      <c r="B3645" s="161" t="s">
        <v>5555</v>
      </c>
      <c r="C3645" s="160">
        <v>171293</v>
      </c>
      <c r="D3645" s="161" t="s">
        <v>2580</v>
      </c>
      <c r="E3645" s="162" t="s">
        <v>6415</v>
      </c>
      <c r="F3645" s="161" t="s">
        <v>644</v>
      </c>
      <c r="G3645" s="6" t="s">
        <v>708</v>
      </c>
      <c r="H3645" s="161" t="s">
        <v>1561</v>
      </c>
      <c r="I3645" s="15"/>
      <c r="J3645"/>
      <c r="K3645"/>
    </row>
    <row r="3646" spans="1:11" ht="15" customHeight="1" x14ac:dyDescent="0.35">
      <c r="A3646" s="160">
        <v>1403001</v>
      </c>
      <c r="B3646" s="161" t="s">
        <v>5553</v>
      </c>
      <c r="C3646" s="160">
        <v>171293</v>
      </c>
      <c r="D3646" s="161" t="s">
        <v>2580</v>
      </c>
      <c r="E3646" s="162" t="s">
        <v>6415</v>
      </c>
      <c r="F3646" s="161" t="s">
        <v>644</v>
      </c>
      <c r="G3646" s="6" t="s">
        <v>708</v>
      </c>
      <c r="H3646" s="161" t="s">
        <v>1561</v>
      </c>
      <c r="I3646" s="15"/>
      <c r="J3646"/>
      <c r="K3646"/>
    </row>
    <row r="3647" spans="1:11" ht="15" customHeight="1" x14ac:dyDescent="0.35">
      <c r="A3647" s="160">
        <v>1403002</v>
      </c>
      <c r="B3647" s="161" t="s">
        <v>765</v>
      </c>
      <c r="C3647" s="160">
        <v>171293</v>
      </c>
      <c r="D3647" s="161" t="s">
        <v>2580</v>
      </c>
      <c r="E3647" s="162" t="s">
        <v>6415</v>
      </c>
      <c r="F3647" s="161" t="s">
        <v>644</v>
      </c>
      <c r="G3647" s="6" t="s">
        <v>708</v>
      </c>
      <c r="H3647" s="161" t="s">
        <v>1561</v>
      </c>
      <c r="I3647" s="15"/>
      <c r="J3647"/>
      <c r="K3647"/>
    </row>
    <row r="3648" spans="1:11" ht="15" customHeight="1" x14ac:dyDescent="0.35">
      <c r="A3648" s="160">
        <v>1403004</v>
      </c>
      <c r="B3648" s="161" t="s">
        <v>5554</v>
      </c>
      <c r="C3648" s="160">
        <v>171293</v>
      </c>
      <c r="D3648" s="161" t="s">
        <v>2580</v>
      </c>
      <c r="E3648" s="162" t="s">
        <v>6415</v>
      </c>
      <c r="F3648" s="161" t="s">
        <v>644</v>
      </c>
      <c r="G3648" s="6" t="s">
        <v>708</v>
      </c>
      <c r="H3648" s="161" t="s">
        <v>1561</v>
      </c>
      <c r="I3648" s="15"/>
      <c r="J3648"/>
      <c r="K3648"/>
    </row>
    <row r="3649" spans="1:11" ht="15" customHeight="1" x14ac:dyDescent="0.35">
      <c r="A3649" s="160">
        <v>1403268</v>
      </c>
      <c r="B3649" s="161" t="s">
        <v>766</v>
      </c>
      <c r="C3649" s="160">
        <v>171293</v>
      </c>
      <c r="D3649" s="161" t="s">
        <v>2580</v>
      </c>
      <c r="E3649" s="162" t="s">
        <v>6415</v>
      </c>
      <c r="F3649" s="161" t="s">
        <v>644</v>
      </c>
      <c r="G3649" s="6" t="s">
        <v>708</v>
      </c>
      <c r="H3649" s="161" t="s">
        <v>1561</v>
      </c>
      <c r="I3649" s="15"/>
      <c r="J3649"/>
      <c r="K3649"/>
    </row>
    <row r="3650" spans="1:11" ht="15" customHeight="1" x14ac:dyDescent="0.35">
      <c r="A3650" s="160">
        <v>1506006</v>
      </c>
      <c r="B3650" s="161" t="s">
        <v>5559</v>
      </c>
      <c r="C3650" s="160">
        <v>171300</v>
      </c>
      <c r="D3650" s="161" t="s">
        <v>2678</v>
      </c>
      <c r="E3650" s="162" t="s">
        <v>6415</v>
      </c>
      <c r="F3650" s="161" t="s">
        <v>644</v>
      </c>
      <c r="G3650" s="161" t="s">
        <v>992</v>
      </c>
      <c r="H3650" s="161" t="s">
        <v>1561</v>
      </c>
      <c r="I3650" s="15"/>
      <c r="J3650"/>
      <c r="K3650"/>
    </row>
    <row r="3651" spans="1:11" ht="15" customHeight="1" x14ac:dyDescent="0.35">
      <c r="A3651" s="160">
        <v>1506687</v>
      </c>
      <c r="B3651" s="161" t="s">
        <v>1057</v>
      </c>
      <c r="C3651" s="160">
        <v>171300</v>
      </c>
      <c r="D3651" s="161" t="s">
        <v>2678</v>
      </c>
      <c r="E3651" s="162" t="s">
        <v>6415</v>
      </c>
      <c r="F3651" s="161" t="s">
        <v>644</v>
      </c>
      <c r="G3651" s="161" t="s">
        <v>992</v>
      </c>
      <c r="H3651" s="161" t="s">
        <v>1561</v>
      </c>
      <c r="I3651" s="15"/>
      <c r="J3651"/>
      <c r="K3651"/>
    </row>
    <row r="3652" spans="1:11" ht="15" customHeight="1" x14ac:dyDescent="0.35">
      <c r="A3652" s="160">
        <v>1506933</v>
      </c>
      <c r="B3652" s="161" t="s">
        <v>5561</v>
      </c>
      <c r="C3652" s="160">
        <v>171300</v>
      </c>
      <c r="D3652" s="161" t="s">
        <v>2678</v>
      </c>
      <c r="E3652" s="162" t="s">
        <v>6415</v>
      </c>
      <c r="F3652" s="161" t="s">
        <v>644</v>
      </c>
      <c r="G3652" s="161" t="s">
        <v>992</v>
      </c>
      <c r="H3652" s="161" t="s">
        <v>1561</v>
      </c>
      <c r="I3652" s="15"/>
      <c r="J3652"/>
      <c r="K3652"/>
    </row>
    <row r="3653" spans="1:11" ht="15" customHeight="1" x14ac:dyDescent="0.35">
      <c r="A3653" s="160">
        <v>1506002</v>
      </c>
      <c r="B3653" s="161" t="s">
        <v>5558</v>
      </c>
      <c r="C3653" s="160">
        <v>171300</v>
      </c>
      <c r="D3653" s="161" t="s">
        <v>2678</v>
      </c>
      <c r="E3653" s="162" t="s">
        <v>6415</v>
      </c>
      <c r="F3653" s="161" t="s">
        <v>644</v>
      </c>
      <c r="G3653" s="161" t="s">
        <v>992</v>
      </c>
      <c r="H3653" s="161" t="s">
        <v>1561</v>
      </c>
      <c r="I3653" s="15"/>
      <c r="J3653"/>
      <c r="K3653"/>
    </row>
    <row r="3654" spans="1:11" ht="15" customHeight="1" x14ac:dyDescent="0.35">
      <c r="A3654" s="160">
        <v>1506673</v>
      </c>
      <c r="B3654" s="161" t="s">
        <v>5560</v>
      </c>
      <c r="C3654" s="160">
        <v>171300</v>
      </c>
      <c r="D3654" s="161" t="s">
        <v>2678</v>
      </c>
      <c r="E3654" s="162" t="s">
        <v>6415</v>
      </c>
      <c r="F3654" s="161" t="s">
        <v>644</v>
      </c>
      <c r="G3654" s="161" t="s">
        <v>992</v>
      </c>
      <c r="H3654" s="161" t="s">
        <v>1561</v>
      </c>
      <c r="I3654" s="15"/>
      <c r="J3654"/>
      <c r="K3654"/>
    </row>
    <row r="3655" spans="1:11" ht="15" customHeight="1" x14ac:dyDescent="0.35">
      <c r="A3655" s="160">
        <v>1506392</v>
      </c>
      <c r="B3655" s="161" t="s">
        <v>1058</v>
      </c>
      <c r="C3655" s="160">
        <v>171311</v>
      </c>
      <c r="D3655" s="161" t="s">
        <v>2677</v>
      </c>
      <c r="E3655" s="162" t="s">
        <v>6415</v>
      </c>
      <c r="F3655" s="161" t="s">
        <v>644</v>
      </c>
      <c r="G3655" s="161" t="s">
        <v>992</v>
      </c>
      <c r="H3655" s="161" t="s">
        <v>1561</v>
      </c>
      <c r="I3655" s="15"/>
      <c r="J3655"/>
      <c r="K3655"/>
    </row>
    <row r="3656" spans="1:11" ht="15" customHeight="1" x14ac:dyDescent="0.35">
      <c r="A3656" s="160">
        <v>1506353</v>
      </c>
      <c r="B3656" s="161" t="s">
        <v>5564</v>
      </c>
      <c r="C3656" s="160">
        <v>171311</v>
      </c>
      <c r="D3656" s="161" t="s">
        <v>2677</v>
      </c>
      <c r="E3656" s="162" t="s">
        <v>6415</v>
      </c>
      <c r="F3656" s="161" t="s">
        <v>644</v>
      </c>
      <c r="G3656" s="161" t="s">
        <v>992</v>
      </c>
      <c r="H3656" s="161" t="s">
        <v>1561</v>
      </c>
      <c r="I3656" s="15"/>
      <c r="J3656"/>
      <c r="K3656"/>
    </row>
    <row r="3657" spans="1:11" ht="15" customHeight="1" x14ac:dyDescent="0.35">
      <c r="A3657" s="160">
        <v>1506271</v>
      </c>
      <c r="B3657" s="161" t="s">
        <v>5563</v>
      </c>
      <c r="C3657" s="160">
        <v>171311</v>
      </c>
      <c r="D3657" s="161" t="s">
        <v>2677</v>
      </c>
      <c r="E3657" s="162" t="s">
        <v>6415</v>
      </c>
      <c r="F3657" s="161" t="s">
        <v>644</v>
      </c>
      <c r="G3657" s="161" t="s">
        <v>992</v>
      </c>
      <c r="H3657" s="161" t="s">
        <v>1561</v>
      </c>
      <c r="I3657" s="15"/>
      <c r="J3657"/>
      <c r="K3657"/>
    </row>
    <row r="3658" spans="1:11" ht="15" customHeight="1" x14ac:dyDescent="0.35">
      <c r="A3658" s="160">
        <v>1506070</v>
      </c>
      <c r="B3658" s="161" t="s">
        <v>5562</v>
      </c>
      <c r="C3658" s="160">
        <v>171311</v>
      </c>
      <c r="D3658" s="161" t="s">
        <v>2677</v>
      </c>
      <c r="E3658" s="162" t="s">
        <v>6415</v>
      </c>
      <c r="F3658" s="161" t="s">
        <v>644</v>
      </c>
      <c r="G3658" s="161" t="s">
        <v>992</v>
      </c>
      <c r="H3658" s="161" t="s">
        <v>1561</v>
      </c>
      <c r="I3658" s="15"/>
      <c r="J3658"/>
      <c r="K3658"/>
    </row>
    <row r="3659" spans="1:11" ht="15" customHeight="1" x14ac:dyDescent="0.35">
      <c r="A3659" s="160">
        <v>1506961</v>
      </c>
      <c r="B3659" s="161" t="s">
        <v>5566</v>
      </c>
      <c r="C3659" s="160">
        <v>171311</v>
      </c>
      <c r="D3659" s="161" t="s">
        <v>2677</v>
      </c>
      <c r="E3659" s="162" t="s">
        <v>6415</v>
      </c>
      <c r="F3659" s="161" t="s">
        <v>644</v>
      </c>
      <c r="G3659" s="161" t="s">
        <v>992</v>
      </c>
      <c r="H3659" s="161" t="s">
        <v>1561</v>
      </c>
      <c r="I3659" s="15"/>
      <c r="J3659"/>
      <c r="K3659"/>
    </row>
    <row r="3660" spans="1:11" ht="15" customHeight="1" x14ac:dyDescent="0.35">
      <c r="A3660" s="160">
        <v>1506847</v>
      </c>
      <c r="B3660" s="161" t="s">
        <v>5565</v>
      </c>
      <c r="C3660" s="160">
        <v>171311</v>
      </c>
      <c r="D3660" s="161" t="s">
        <v>2677</v>
      </c>
      <c r="E3660" s="162" t="s">
        <v>6415</v>
      </c>
      <c r="F3660" s="161" t="s">
        <v>644</v>
      </c>
      <c r="G3660" s="161" t="s">
        <v>992</v>
      </c>
      <c r="H3660" s="161" t="s">
        <v>1561</v>
      </c>
      <c r="I3660" s="15"/>
      <c r="J3660"/>
      <c r="K3660"/>
    </row>
    <row r="3661" spans="1:11" ht="15" customHeight="1" x14ac:dyDescent="0.35">
      <c r="A3661" s="160">
        <v>1506585</v>
      </c>
      <c r="B3661" s="161" t="s">
        <v>1059</v>
      </c>
      <c r="C3661" s="160">
        <v>171311</v>
      </c>
      <c r="D3661" s="161" t="s">
        <v>2677</v>
      </c>
      <c r="E3661" s="162" t="s">
        <v>6415</v>
      </c>
      <c r="F3661" s="161" t="s">
        <v>644</v>
      </c>
      <c r="G3661" s="161" t="s">
        <v>992</v>
      </c>
      <c r="H3661" s="161" t="s">
        <v>1561</v>
      </c>
      <c r="I3661" s="15"/>
      <c r="J3661"/>
      <c r="K3661"/>
    </row>
    <row r="3662" spans="1:11" ht="15" customHeight="1" x14ac:dyDescent="0.35">
      <c r="A3662" s="160">
        <v>1406842</v>
      </c>
      <c r="B3662" s="161" t="s">
        <v>5568</v>
      </c>
      <c r="C3662" s="160">
        <v>171323</v>
      </c>
      <c r="D3662" s="161" t="s">
        <v>767</v>
      </c>
      <c r="E3662" s="162" t="s">
        <v>6415</v>
      </c>
      <c r="F3662" s="161" t="s">
        <v>644</v>
      </c>
      <c r="G3662" s="161" t="s">
        <v>708</v>
      </c>
      <c r="H3662" s="161" t="s">
        <v>1561</v>
      </c>
      <c r="I3662" s="15"/>
      <c r="J3662"/>
      <c r="K3662"/>
    </row>
    <row r="3663" spans="1:11" ht="15" customHeight="1" x14ac:dyDescent="0.35">
      <c r="A3663" s="160">
        <v>1406964</v>
      </c>
      <c r="B3663" s="161" t="s">
        <v>768</v>
      </c>
      <c r="C3663" s="160">
        <v>171323</v>
      </c>
      <c r="D3663" s="161" t="s">
        <v>767</v>
      </c>
      <c r="E3663" s="162" t="s">
        <v>6415</v>
      </c>
      <c r="F3663" s="161" t="s">
        <v>644</v>
      </c>
      <c r="G3663" s="161" t="s">
        <v>708</v>
      </c>
      <c r="H3663" s="161" t="s">
        <v>1561</v>
      </c>
      <c r="I3663" s="15"/>
      <c r="J3663"/>
      <c r="K3663"/>
    </row>
    <row r="3664" spans="1:11" ht="15" customHeight="1" x14ac:dyDescent="0.35">
      <c r="A3664" s="160">
        <v>1406916</v>
      </c>
      <c r="B3664" s="161" t="s">
        <v>5569</v>
      </c>
      <c r="C3664" s="160">
        <v>171323</v>
      </c>
      <c r="D3664" s="161" t="s">
        <v>767</v>
      </c>
      <c r="E3664" s="162" t="s">
        <v>6415</v>
      </c>
      <c r="F3664" s="161" t="s">
        <v>644</v>
      </c>
      <c r="G3664" s="161" t="s">
        <v>708</v>
      </c>
      <c r="H3664" s="161" t="s">
        <v>1561</v>
      </c>
      <c r="I3664" s="15"/>
      <c r="J3664"/>
      <c r="K3664"/>
    </row>
    <row r="3665" spans="1:11" ht="15" customHeight="1" x14ac:dyDescent="0.35">
      <c r="A3665" s="160">
        <v>1406988</v>
      </c>
      <c r="B3665" s="161" t="s">
        <v>5570</v>
      </c>
      <c r="C3665" s="160">
        <v>171323</v>
      </c>
      <c r="D3665" s="161" t="s">
        <v>767</v>
      </c>
      <c r="E3665" s="162" t="s">
        <v>6415</v>
      </c>
      <c r="F3665" s="161" t="s">
        <v>644</v>
      </c>
      <c r="G3665" s="161" t="s">
        <v>708</v>
      </c>
      <c r="H3665" s="161" t="s">
        <v>1561</v>
      </c>
      <c r="I3665" s="15"/>
      <c r="J3665"/>
      <c r="K3665"/>
    </row>
    <row r="3666" spans="1:11" ht="15" customHeight="1" x14ac:dyDescent="0.35">
      <c r="A3666" s="160">
        <v>1406144</v>
      </c>
      <c r="B3666" s="161" t="s">
        <v>5567</v>
      </c>
      <c r="C3666" s="160">
        <v>171323</v>
      </c>
      <c r="D3666" s="161" t="s">
        <v>767</v>
      </c>
      <c r="E3666" s="162" t="s">
        <v>6415</v>
      </c>
      <c r="F3666" s="161" t="s">
        <v>644</v>
      </c>
      <c r="G3666" s="161" t="s">
        <v>708</v>
      </c>
      <c r="H3666" s="161" t="s">
        <v>1561</v>
      </c>
      <c r="I3666" s="15"/>
      <c r="J3666"/>
      <c r="K3666"/>
    </row>
    <row r="3667" spans="1:11" ht="15" customHeight="1" x14ac:dyDescent="0.35">
      <c r="A3667" s="160">
        <v>1406547</v>
      </c>
      <c r="B3667" s="161" t="s">
        <v>769</v>
      </c>
      <c r="C3667" s="160">
        <v>171323</v>
      </c>
      <c r="D3667" s="161" t="s">
        <v>767</v>
      </c>
      <c r="E3667" s="162" t="s">
        <v>6415</v>
      </c>
      <c r="F3667" s="161" t="s">
        <v>644</v>
      </c>
      <c r="G3667" s="161" t="s">
        <v>708</v>
      </c>
      <c r="H3667" s="161" t="s">
        <v>1561</v>
      </c>
      <c r="I3667" s="15"/>
      <c r="J3667"/>
      <c r="K3667"/>
    </row>
    <row r="3668" spans="1:11" ht="15" customHeight="1" x14ac:dyDescent="0.35">
      <c r="A3668" s="160">
        <v>1012878</v>
      </c>
      <c r="B3668" s="161" t="s">
        <v>966</v>
      </c>
      <c r="C3668" s="160">
        <v>171335</v>
      </c>
      <c r="D3668" s="161" t="s">
        <v>2292</v>
      </c>
      <c r="E3668" s="162" t="s">
        <v>6415</v>
      </c>
      <c r="F3668" s="161" t="s">
        <v>644</v>
      </c>
      <c r="G3668" s="161" t="s">
        <v>933</v>
      </c>
      <c r="H3668" s="161" t="s">
        <v>1561</v>
      </c>
      <c r="I3668" s="15"/>
      <c r="J3668"/>
      <c r="K3668"/>
    </row>
    <row r="3669" spans="1:11" ht="15" customHeight="1" x14ac:dyDescent="0.35">
      <c r="A3669" s="160">
        <v>1012002</v>
      </c>
      <c r="B3669" s="161" t="s">
        <v>967</v>
      </c>
      <c r="C3669" s="160">
        <v>171335</v>
      </c>
      <c r="D3669" s="161" t="s">
        <v>2292</v>
      </c>
      <c r="E3669" s="162" t="s">
        <v>6415</v>
      </c>
      <c r="F3669" s="161" t="s">
        <v>644</v>
      </c>
      <c r="G3669" s="161" t="s">
        <v>933</v>
      </c>
      <c r="H3669" s="161" t="s">
        <v>1561</v>
      </c>
      <c r="I3669" s="15"/>
      <c r="J3669"/>
      <c r="K3669"/>
    </row>
    <row r="3670" spans="1:11" ht="15" customHeight="1" x14ac:dyDescent="0.35">
      <c r="A3670" s="160">
        <v>1012001</v>
      </c>
      <c r="B3670" s="161" t="s">
        <v>2293</v>
      </c>
      <c r="C3670" s="160">
        <v>171335</v>
      </c>
      <c r="D3670" s="161" t="s">
        <v>2292</v>
      </c>
      <c r="E3670" s="162" t="s">
        <v>6415</v>
      </c>
      <c r="F3670" s="161" t="s">
        <v>644</v>
      </c>
      <c r="G3670" s="161" t="s">
        <v>933</v>
      </c>
      <c r="H3670" s="161" t="s">
        <v>1561</v>
      </c>
      <c r="I3670" s="15"/>
      <c r="J3670"/>
      <c r="K3670"/>
    </row>
    <row r="3671" spans="1:11" ht="15" customHeight="1" x14ac:dyDescent="0.35">
      <c r="A3671" s="160">
        <v>1012003</v>
      </c>
      <c r="B3671" s="161" t="s">
        <v>968</v>
      </c>
      <c r="C3671" s="160">
        <v>171335</v>
      </c>
      <c r="D3671" s="161" t="s">
        <v>2292</v>
      </c>
      <c r="E3671" s="162" t="s">
        <v>6415</v>
      </c>
      <c r="F3671" s="161" t="s">
        <v>644</v>
      </c>
      <c r="G3671" s="161" t="s">
        <v>933</v>
      </c>
      <c r="H3671" s="161" t="s">
        <v>1561</v>
      </c>
      <c r="I3671" s="15"/>
      <c r="J3671"/>
      <c r="K3671"/>
    </row>
    <row r="3672" spans="1:11" ht="15" customHeight="1" x14ac:dyDescent="0.35">
      <c r="A3672" s="160">
        <v>1005388</v>
      </c>
      <c r="B3672" s="161" t="s">
        <v>5572</v>
      </c>
      <c r="C3672" s="160">
        <v>171347</v>
      </c>
      <c r="D3672" s="161" t="s">
        <v>2276</v>
      </c>
      <c r="E3672" s="162" t="s">
        <v>6415</v>
      </c>
      <c r="F3672" s="161" t="s">
        <v>644</v>
      </c>
      <c r="G3672" s="161" t="s">
        <v>933</v>
      </c>
      <c r="H3672" s="161" t="s">
        <v>1561</v>
      </c>
      <c r="I3672" s="15"/>
      <c r="J3672"/>
      <c r="K3672"/>
    </row>
    <row r="3673" spans="1:11" ht="15" customHeight="1" x14ac:dyDescent="0.35">
      <c r="A3673" s="160">
        <v>1005666</v>
      </c>
      <c r="B3673" s="161" t="s">
        <v>969</v>
      </c>
      <c r="C3673" s="160">
        <v>171347</v>
      </c>
      <c r="D3673" s="161" t="s">
        <v>2276</v>
      </c>
      <c r="E3673" s="162" t="s">
        <v>6415</v>
      </c>
      <c r="F3673" s="161" t="s">
        <v>644</v>
      </c>
      <c r="G3673" s="161" t="s">
        <v>933</v>
      </c>
      <c r="H3673" s="161" t="s">
        <v>1561</v>
      </c>
      <c r="I3673" s="15"/>
      <c r="J3673"/>
      <c r="K3673"/>
    </row>
    <row r="3674" spans="1:11" ht="15" customHeight="1" x14ac:dyDescent="0.35">
      <c r="A3674" s="160">
        <v>1005001</v>
      </c>
      <c r="B3674" s="161" t="s">
        <v>5571</v>
      </c>
      <c r="C3674" s="160">
        <v>171347</v>
      </c>
      <c r="D3674" s="161" t="s">
        <v>2276</v>
      </c>
      <c r="E3674" s="162" t="s">
        <v>6415</v>
      </c>
      <c r="F3674" s="161" t="s">
        <v>644</v>
      </c>
      <c r="G3674" s="161" t="s">
        <v>933</v>
      </c>
      <c r="H3674" s="161" t="s">
        <v>1561</v>
      </c>
      <c r="I3674" s="15"/>
      <c r="J3674"/>
      <c r="K3674"/>
    </row>
    <row r="3675" spans="1:11" ht="15" customHeight="1" x14ac:dyDescent="0.35">
      <c r="A3675" s="160">
        <v>1512114</v>
      </c>
      <c r="B3675" s="161" t="s">
        <v>1060</v>
      </c>
      <c r="C3675" s="160">
        <v>171359</v>
      </c>
      <c r="D3675" s="161" t="s">
        <v>2720</v>
      </c>
      <c r="E3675" s="162" t="s">
        <v>6415</v>
      </c>
      <c r="F3675" s="161" t="s">
        <v>644</v>
      </c>
      <c r="G3675" s="161" t="s">
        <v>992</v>
      </c>
      <c r="H3675" s="161" t="s">
        <v>1561</v>
      </c>
      <c r="I3675" s="15"/>
      <c r="J3675"/>
      <c r="K3675"/>
    </row>
    <row r="3676" spans="1:11" ht="15" customHeight="1" x14ac:dyDescent="0.35">
      <c r="A3676" s="160">
        <v>1512408</v>
      </c>
      <c r="B3676" s="161" t="s">
        <v>5574</v>
      </c>
      <c r="C3676" s="160">
        <v>171359</v>
      </c>
      <c r="D3676" s="161" t="s">
        <v>2720</v>
      </c>
      <c r="E3676" s="162" t="s">
        <v>6415</v>
      </c>
      <c r="F3676" s="161" t="s">
        <v>644</v>
      </c>
      <c r="G3676" s="161" t="s">
        <v>992</v>
      </c>
      <c r="H3676" s="161" t="s">
        <v>1561</v>
      </c>
      <c r="I3676" s="15"/>
      <c r="J3676"/>
      <c r="K3676"/>
    </row>
    <row r="3677" spans="1:11" ht="15" customHeight="1" x14ac:dyDescent="0.35">
      <c r="A3677" s="160">
        <v>1512106</v>
      </c>
      <c r="B3677" s="161" t="s">
        <v>5573</v>
      </c>
      <c r="C3677" s="160">
        <v>171359</v>
      </c>
      <c r="D3677" s="161" t="s">
        <v>2720</v>
      </c>
      <c r="E3677" s="162" t="s">
        <v>6415</v>
      </c>
      <c r="F3677" s="161" t="s">
        <v>644</v>
      </c>
      <c r="G3677" s="161" t="s">
        <v>992</v>
      </c>
      <c r="H3677" s="161" t="s">
        <v>1561</v>
      </c>
      <c r="I3677" s="15"/>
      <c r="J3677"/>
      <c r="K3677"/>
    </row>
    <row r="3678" spans="1:11" ht="15" customHeight="1" x14ac:dyDescent="0.35">
      <c r="A3678" s="160">
        <v>1512800</v>
      </c>
      <c r="B3678" s="161" t="s">
        <v>5578</v>
      </c>
      <c r="C3678" s="160">
        <v>171359</v>
      </c>
      <c r="D3678" s="161" t="s">
        <v>2720</v>
      </c>
      <c r="E3678" s="162" t="s">
        <v>6415</v>
      </c>
      <c r="F3678" s="161" t="s">
        <v>644</v>
      </c>
      <c r="G3678" s="161" t="s">
        <v>992</v>
      </c>
      <c r="H3678" s="161" t="s">
        <v>1561</v>
      </c>
      <c r="I3678" s="15"/>
      <c r="J3678"/>
      <c r="K3678"/>
    </row>
    <row r="3679" spans="1:11" ht="15" customHeight="1" x14ac:dyDescent="0.35">
      <c r="A3679" s="160">
        <v>1512523</v>
      </c>
      <c r="B3679" s="161" t="s">
        <v>5575</v>
      </c>
      <c r="C3679" s="160">
        <v>171359</v>
      </c>
      <c r="D3679" s="161" t="s">
        <v>2720</v>
      </c>
      <c r="E3679" s="162" t="s">
        <v>6415</v>
      </c>
      <c r="F3679" s="161" t="s">
        <v>644</v>
      </c>
      <c r="G3679" s="161" t="s">
        <v>992</v>
      </c>
      <c r="H3679" s="161" t="s">
        <v>1561</v>
      </c>
      <c r="I3679" s="15"/>
      <c r="J3679"/>
      <c r="K3679"/>
    </row>
    <row r="3680" spans="1:11" ht="15" customHeight="1" x14ac:dyDescent="0.35">
      <c r="A3680" s="160">
        <v>1512553</v>
      </c>
      <c r="B3680" s="161" t="s">
        <v>5576</v>
      </c>
      <c r="C3680" s="160">
        <v>171359</v>
      </c>
      <c r="D3680" s="161" t="s">
        <v>2720</v>
      </c>
      <c r="E3680" s="162" t="s">
        <v>6415</v>
      </c>
      <c r="F3680" s="161" t="s">
        <v>644</v>
      </c>
      <c r="G3680" s="161" t="s">
        <v>992</v>
      </c>
      <c r="H3680" s="161" t="s">
        <v>1561</v>
      </c>
      <c r="I3680" s="15"/>
      <c r="J3680"/>
      <c r="K3680"/>
    </row>
    <row r="3681" spans="1:11" ht="15" customHeight="1" x14ac:dyDescent="0.35">
      <c r="A3681" s="160">
        <v>1512753</v>
      </c>
      <c r="B3681" s="161" t="s">
        <v>5577</v>
      </c>
      <c r="C3681" s="160">
        <v>171359</v>
      </c>
      <c r="D3681" s="161" t="s">
        <v>2720</v>
      </c>
      <c r="E3681" s="162" t="s">
        <v>6415</v>
      </c>
      <c r="F3681" s="161" t="s">
        <v>644</v>
      </c>
      <c r="G3681" s="161" t="s">
        <v>992</v>
      </c>
      <c r="H3681" s="161" t="s">
        <v>1561</v>
      </c>
      <c r="I3681" s="15"/>
      <c r="J3681"/>
      <c r="K3681"/>
    </row>
    <row r="3682" spans="1:11" ht="15" customHeight="1" x14ac:dyDescent="0.35">
      <c r="A3682" s="160">
        <v>1106026</v>
      </c>
      <c r="B3682" s="161" t="s">
        <v>5579</v>
      </c>
      <c r="C3682" s="160">
        <v>171360</v>
      </c>
      <c r="D3682" s="161" t="s">
        <v>799</v>
      </c>
      <c r="E3682" s="162" t="s">
        <v>6415</v>
      </c>
      <c r="F3682" s="161" t="s">
        <v>644</v>
      </c>
      <c r="G3682" s="161" t="s">
        <v>785</v>
      </c>
      <c r="H3682" s="161" t="s">
        <v>1561</v>
      </c>
      <c r="I3682" s="15"/>
      <c r="J3682"/>
      <c r="K3682"/>
    </row>
    <row r="3683" spans="1:11" ht="15" customHeight="1" x14ac:dyDescent="0.35">
      <c r="A3683" s="160">
        <v>1106812</v>
      </c>
      <c r="B3683" s="161" t="s">
        <v>800</v>
      </c>
      <c r="C3683" s="160">
        <v>171360</v>
      </c>
      <c r="D3683" s="161" t="s">
        <v>799</v>
      </c>
      <c r="E3683" s="162" t="s">
        <v>6415</v>
      </c>
      <c r="F3683" s="161" t="s">
        <v>644</v>
      </c>
      <c r="G3683" s="161" t="s">
        <v>785</v>
      </c>
      <c r="H3683" s="161" t="s">
        <v>1561</v>
      </c>
      <c r="I3683" s="15"/>
      <c r="J3683"/>
      <c r="K3683"/>
    </row>
    <row r="3684" spans="1:11" ht="15" customHeight="1" x14ac:dyDescent="0.35">
      <c r="A3684" s="160">
        <v>1106196</v>
      </c>
      <c r="B3684" s="161" t="s">
        <v>5580</v>
      </c>
      <c r="C3684" s="160">
        <v>171360</v>
      </c>
      <c r="D3684" s="161" t="s">
        <v>799</v>
      </c>
      <c r="E3684" s="162" t="s">
        <v>6415</v>
      </c>
      <c r="F3684" s="161" t="s">
        <v>644</v>
      </c>
      <c r="G3684" s="161" t="s">
        <v>785</v>
      </c>
      <c r="H3684" s="161" t="s">
        <v>1561</v>
      </c>
      <c r="I3684" s="15"/>
      <c r="J3684"/>
      <c r="K3684"/>
    </row>
    <row r="3685" spans="1:11" ht="15" customHeight="1" x14ac:dyDescent="0.35">
      <c r="A3685" s="160">
        <v>1106397</v>
      </c>
      <c r="B3685" s="161" t="s">
        <v>5581</v>
      </c>
      <c r="C3685" s="160">
        <v>171360</v>
      </c>
      <c r="D3685" s="161" t="s">
        <v>799</v>
      </c>
      <c r="E3685" s="162" t="s">
        <v>6415</v>
      </c>
      <c r="F3685" s="161" t="s">
        <v>644</v>
      </c>
      <c r="G3685" s="161" t="s">
        <v>785</v>
      </c>
      <c r="H3685" s="161" t="s">
        <v>1561</v>
      </c>
      <c r="I3685" s="15"/>
      <c r="J3685"/>
      <c r="K3685"/>
    </row>
    <row r="3686" spans="1:11" ht="15" customHeight="1" x14ac:dyDescent="0.35">
      <c r="A3686" s="160">
        <v>1106884</v>
      </c>
      <c r="B3686" s="161" t="s">
        <v>5584</v>
      </c>
      <c r="C3686" s="160">
        <v>171372</v>
      </c>
      <c r="D3686" s="161" t="s">
        <v>2462</v>
      </c>
      <c r="E3686" s="162" t="s">
        <v>6415</v>
      </c>
      <c r="F3686" s="161" t="s">
        <v>644</v>
      </c>
      <c r="G3686" s="161" t="s">
        <v>785</v>
      </c>
      <c r="H3686" s="161" t="s">
        <v>1561</v>
      </c>
      <c r="I3686" s="15"/>
      <c r="J3686"/>
      <c r="K3686"/>
    </row>
    <row r="3687" spans="1:11" ht="15" customHeight="1" x14ac:dyDescent="0.35">
      <c r="A3687" s="160">
        <v>1106973</v>
      </c>
      <c r="B3687" s="161" t="s">
        <v>5585</v>
      </c>
      <c r="C3687" s="160">
        <v>171372</v>
      </c>
      <c r="D3687" s="161" t="s">
        <v>2462</v>
      </c>
      <c r="E3687" s="162" t="s">
        <v>6415</v>
      </c>
      <c r="F3687" s="161" t="s">
        <v>644</v>
      </c>
      <c r="G3687" s="161" t="s">
        <v>785</v>
      </c>
      <c r="H3687" s="161" t="s">
        <v>1561</v>
      </c>
      <c r="I3687" s="15"/>
      <c r="J3687"/>
      <c r="K3687"/>
    </row>
    <row r="3688" spans="1:11" ht="15" customHeight="1" x14ac:dyDescent="0.35">
      <c r="A3688" s="160">
        <v>1106123</v>
      </c>
      <c r="B3688" s="161" t="s">
        <v>801</v>
      </c>
      <c r="C3688" s="160">
        <v>171372</v>
      </c>
      <c r="D3688" s="161" t="s">
        <v>2462</v>
      </c>
      <c r="E3688" s="162" t="s">
        <v>6415</v>
      </c>
      <c r="F3688" s="161" t="s">
        <v>644</v>
      </c>
      <c r="G3688" s="161" t="s">
        <v>785</v>
      </c>
      <c r="H3688" s="161" t="s">
        <v>1561</v>
      </c>
      <c r="I3688" s="15"/>
      <c r="J3688"/>
      <c r="K3688"/>
    </row>
    <row r="3689" spans="1:11" ht="15" customHeight="1" x14ac:dyDescent="0.35">
      <c r="A3689" s="160">
        <v>1106073</v>
      </c>
      <c r="B3689" s="161" t="s">
        <v>5582</v>
      </c>
      <c r="C3689" s="160">
        <v>171372</v>
      </c>
      <c r="D3689" s="161" t="s">
        <v>2462</v>
      </c>
      <c r="E3689" s="162" t="s">
        <v>6415</v>
      </c>
      <c r="F3689" s="161" t="s">
        <v>644</v>
      </c>
      <c r="G3689" s="161" t="s">
        <v>785</v>
      </c>
      <c r="H3689" s="161" t="s">
        <v>1561</v>
      </c>
      <c r="I3689" s="15"/>
      <c r="J3689"/>
      <c r="K3689"/>
    </row>
    <row r="3690" spans="1:11" ht="15" customHeight="1" x14ac:dyDescent="0.35">
      <c r="A3690" s="160">
        <v>1106782</v>
      </c>
      <c r="B3690" s="161" t="s">
        <v>5583</v>
      </c>
      <c r="C3690" s="160">
        <v>171372</v>
      </c>
      <c r="D3690" s="161" t="s">
        <v>2462</v>
      </c>
      <c r="E3690" s="162" t="s">
        <v>6415</v>
      </c>
      <c r="F3690" s="161" t="s">
        <v>644</v>
      </c>
      <c r="G3690" s="161" t="s">
        <v>785</v>
      </c>
      <c r="H3690" s="161" t="s">
        <v>1561</v>
      </c>
      <c r="I3690" s="15"/>
      <c r="J3690"/>
      <c r="K3690"/>
    </row>
    <row r="3691" spans="1:11" ht="15" customHeight="1" x14ac:dyDescent="0.35">
      <c r="A3691" s="160">
        <v>1106689</v>
      </c>
      <c r="B3691" s="161" t="s">
        <v>802</v>
      </c>
      <c r="C3691" s="160">
        <v>171384</v>
      </c>
      <c r="D3691" s="161" t="s">
        <v>2452</v>
      </c>
      <c r="E3691" s="162" t="s">
        <v>6415</v>
      </c>
      <c r="F3691" s="161" t="s">
        <v>644</v>
      </c>
      <c r="G3691" s="161" t="s">
        <v>785</v>
      </c>
      <c r="H3691" s="161" t="s">
        <v>1561</v>
      </c>
      <c r="I3691" s="15"/>
      <c r="J3691"/>
      <c r="K3691"/>
    </row>
    <row r="3692" spans="1:11" ht="15" customHeight="1" x14ac:dyDescent="0.35">
      <c r="A3692" s="160">
        <v>1106706</v>
      </c>
      <c r="B3692" s="161" t="s">
        <v>803</v>
      </c>
      <c r="C3692" s="160">
        <v>171384</v>
      </c>
      <c r="D3692" s="161" t="s">
        <v>2452</v>
      </c>
      <c r="E3692" s="162" t="s">
        <v>6415</v>
      </c>
      <c r="F3692" s="161" t="s">
        <v>644</v>
      </c>
      <c r="G3692" s="161" t="s">
        <v>785</v>
      </c>
      <c r="H3692" s="161" t="s">
        <v>1561</v>
      </c>
      <c r="I3692" s="15"/>
      <c r="J3692"/>
      <c r="K3692"/>
    </row>
    <row r="3693" spans="1:11" ht="15" customHeight="1" x14ac:dyDescent="0.35">
      <c r="A3693" s="160">
        <v>1106126</v>
      </c>
      <c r="B3693" s="161" t="s">
        <v>2453</v>
      </c>
      <c r="C3693" s="160">
        <v>171384</v>
      </c>
      <c r="D3693" s="161" t="s">
        <v>2452</v>
      </c>
      <c r="E3693" s="162" t="s">
        <v>6415</v>
      </c>
      <c r="F3693" s="161" t="s">
        <v>644</v>
      </c>
      <c r="G3693" s="161" t="s">
        <v>785</v>
      </c>
      <c r="H3693" s="161" t="s">
        <v>1561</v>
      </c>
      <c r="I3693" s="15"/>
      <c r="J3693"/>
      <c r="K3693"/>
    </row>
    <row r="3694" spans="1:11" ht="15" customHeight="1" x14ac:dyDescent="0.35">
      <c r="A3694" s="160">
        <v>1106430</v>
      </c>
      <c r="B3694" s="161" t="s">
        <v>804</v>
      </c>
      <c r="C3694" s="160">
        <v>171384</v>
      </c>
      <c r="D3694" s="161" t="s">
        <v>2452</v>
      </c>
      <c r="E3694" s="162" t="s">
        <v>6415</v>
      </c>
      <c r="F3694" s="161" t="s">
        <v>644</v>
      </c>
      <c r="G3694" s="161" t="s">
        <v>785</v>
      </c>
      <c r="H3694" s="161" t="s">
        <v>1561</v>
      </c>
      <c r="I3694" s="15"/>
      <c r="J3694"/>
      <c r="K3694"/>
    </row>
    <row r="3695" spans="1:11" ht="15" customHeight="1" x14ac:dyDescent="0.35">
      <c r="A3695" s="160">
        <v>1106380</v>
      </c>
      <c r="B3695" s="161" t="s">
        <v>805</v>
      </c>
      <c r="C3695" s="160">
        <v>171384</v>
      </c>
      <c r="D3695" s="161" t="s">
        <v>2452</v>
      </c>
      <c r="E3695" s="162" t="s">
        <v>6415</v>
      </c>
      <c r="F3695" s="161" t="s">
        <v>644</v>
      </c>
      <c r="G3695" s="161" t="s">
        <v>785</v>
      </c>
      <c r="H3695" s="161" t="s">
        <v>1561</v>
      </c>
      <c r="I3695" s="15"/>
      <c r="J3695"/>
      <c r="K3695"/>
    </row>
    <row r="3696" spans="1:11" ht="15" customHeight="1" x14ac:dyDescent="0.35">
      <c r="A3696" s="160">
        <v>1106121</v>
      </c>
      <c r="B3696" s="161" t="s">
        <v>806</v>
      </c>
      <c r="C3696" s="160">
        <v>171384</v>
      </c>
      <c r="D3696" s="161" t="s">
        <v>2452</v>
      </c>
      <c r="E3696" s="162" t="s">
        <v>6415</v>
      </c>
      <c r="F3696" s="161" t="s">
        <v>644</v>
      </c>
      <c r="G3696" s="161" t="s">
        <v>785</v>
      </c>
      <c r="H3696" s="161" t="s">
        <v>1561</v>
      </c>
      <c r="I3696" s="15"/>
      <c r="J3696"/>
      <c r="K3696"/>
    </row>
    <row r="3697" spans="1:11" ht="15" customHeight="1" x14ac:dyDescent="0.35">
      <c r="A3697" s="160">
        <v>1106566</v>
      </c>
      <c r="B3697" s="161" t="s">
        <v>5586</v>
      </c>
      <c r="C3697" s="160">
        <v>171384</v>
      </c>
      <c r="D3697" s="161" t="s">
        <v>2452</v>
      </c>
      <c r="E3697" s="162" t="s">
        <v>6415</v>
      </c>
      <c r="F3697" s="161" t="s">
        <v>644</v>
      </c>
      <c r="G3697" s="161" t="s">
        <v>785</v>
      </c>
      <c r="H3697" s="161" t="s">
        <v>1561</v>
      </c>
      <c r="I3697" s="15"/>
      <c r="J3697"/>
      <c r="K3697"/>
    </row>
    <row r="3698" spans="1:11" ht="15" customHeight="1" x14ac:dyDescent="0.35">
      <c r="A3698" s="160">
        <v>1106033</v>
      </c>
      <c r="B3698" s="161" t="s">
        <v>807</v>
      </c>
      <c r="C3698" s="160">
        <v>171384</v>
      </c>
      <c r="D3698" s="161" t="s">
        <v>2452</v>
      </c>
      <c r="E3698" s="162" t="s">
        <v>6415</v>
      </c>
      <c r="F3698" s="161" t="s">
        <v>644</v>
      </c>
      <c r="G3698" s="161" t="s">
        <v>785</v>
      </c>
      <c r="H3698" s="161" t="s">
        <v>1561</v>
      </c>
      <c r="I3698" s="15"/>
      <c r="J3698"/>
      <c r="K3698"/>
    </row>
    <row r="3699" spans="1:11" ht="15" customHeight="1" x14ac:dyDescent="0.35">
      <c r="A3699" s="160">
        <v>1106971</v>
      </c>
      <c r="B3699" s="161" t="s">
        <v>5589</v>
      </c>
      <c r="C3699" s="160">
        <v>171396</v>
      </c>
      <c r="D3699" s="161" t="s">
        <v>2464</v>
      </c>
      <c r="E3699" s="162" t="s">
        <v>6415</v>
      </c>
      <c r="F3699" s="161" t="s">
        <v>644</v>
      </c>
      <c r="G3699" s="161" t="s">
        <v>785</v>
      </c>
      <c r="H3699" s="161" t="s">
        <v>1561</v>
      </c>
      <c r="I3699" s="15"/>
      <c r="J3699"/>
      <c r="K3699"/>
    </row>
    <row r="3700" spans="1:11" ht="15" customHeight="1" x14ac:dyDescent="0.35">
      <c r="A3700" s="160">
        <v>1106682</v>
      </c>
      <c r="B3700" s="161" t="s">
        <v>5587</v>
      </c>
      <c r="C3700" s="160">
        <v>171396</v>
      </c>
      <c r="D3700" s="161" t="s">
        <v>2464</v>
      </c>
      <c r="E3700" s="162" t="s">
        <v>6415</v>
      </c>
      <c r="F3700" s="161" t="s">
        <v>644</v>
      </c>
      <c r="G3700" s="161" t="s">
        <v>785</v>
      </c>
      <c r="H3700" s="161" t="s">
        <v>1561</v>
      </c>
      <c r="I3700" s="15"/>
      <c r="J3700"/>
      <c r="K3700"/>
    </row>
    <row r="3701" spans="1:11" ht="15" customHeight="1" x14ac:dyDescent="0.35">
      <c r="A3701" s="160">
        <v>1106723</v>
      </c>
      <c r="B3701" s="161" t="s">
        <v>5588</v>
      </c>
      <c r="C3701" s="160">
        <v>171396</v>
      </c>
      <c r="D3701" s="161" t="s">
        <v>2464</v>
      </c>
      <c r="E3701" s="162" t="s">
        <v>6415</v>
      </c>
      <c r="F3701" s="161" t="s">
        <v>644</v>
      </c>
      <c r="G3701" s="161" t="s">
        <v>785</v>
      </c>
      <c r="H3701" s="161" t="s">
        <v>1561</v>
      </c>
      <c r="I3701" s="15"/>
      <c r="J3701"/>
      <c r="K3701"/>
    </row>
    <row r="3702" spans="1:11" ht="15" customHeight="1" x14ac:dyDescent="0.35">
      <c r="A3702" s="160">
        <v>1106304</v>
      </c>
      <c r="B3702" s="161" t="s">
        <v>808</v>
      </c>
      <c r="C3702" s="160">
        <v>171396</v>
      </c>
      <c r="D3702" s="161" t="s">
        <v>2464</v>
      </c>
      <c r="E3702" s="162" t="s">
        <v>6415</v>
      </c>
      <c r="F3702" s="161" t="s">
        <v>644</v>
      </c>
      <c r="G3702" s="161" t="s">
        <v>785</v>
      </c>
      <c r="H3702" s="161" t="s">
        <v>1561</v>
      </c>
      <c r="I3702" s="15"/>
      <c r="J3702"/>
      <c r="K3702"/>
    </row>
    <row r="3703" spans="1:11" ht="15" customHeight="1" x14ac:dyDescent="0.35">
      <c r="A3703" s="160">
        <v>1106946</v>
      </c>
      <c r="B3703" s="161" t="s">
        <v>809</v>
      </c>
      <c r="C3703" s="160">
        <v>171402</v>
      </c>
      <c r="D3703" s="161" t="s">
        <v>2459</v>
      </c>
      <c r="E3703" s="162" t="s">
        <v>6415</v>
      </c>
      <c r="F3703" s="161" t="s">
        <v>644</v>
      </c>
      <c r="G3703" s="161" t="s">
        <v>785</v>
      </c>
      <c r="H3703" s="161" t="s">
        <v>1561</v>
      </c>
      <c r="I3703" s="15"/>
      <c r="J3703"/>
      <c r="K3703"/>
    </row>
    <row r="3704" spans="1:11" ht="15" customHeight="1" x14ac:dyDescent="0.35">
      <c r="A3704" s="160">
        <v>1106203</v>
      </c>
      <c r="B3704" s="161" t="s">
        <v>5590</v>
      </c>
      <c r="C3704" s="160">
        <v>171402</v>
      </c>
      <c r="D3704" s="161" t="s">
        <v>2459</v>
      </c>
      <c r="E3704" s="162" t="s">
        <v>6415</v>
      </c>
      <c r="F3704" s="161" t="s">
        <v>644</v>
      </c>
      <c r="G3704" s="161" t="s">
        <v>785</v>
      </c>
      <c r="H3704" s="161" t="s">
        <v>1561</v>
      </c>
      <c r="I3704" s="15"/>
      <c r="J3704"/>
      <c r="K3704"/>
    </row>
    <row r="3705" spans="1:11" ht="15" customHeight="1" x14ac:dyDescent="0.35">
      <c r="A3705" s="160">
        <v>1114653</v>
      </c>
      <c r="B3705" s="161" t="s">
        <v>5593</v>
      </c>
      <c r="C3705" s="160">
        <v>171414</v>
      </c>
      <c r="D3705" s="161" t="s">
        <v>2573</v>
      </c>
      <c r="E3705" s="162" t="s">
        <v>6415</v>
      </c>
      <c r="F3705" s="161" t="s">
        <v>644</v>
      </c>
      <c r="G3705" s="161" t="s">
        <v>874</v>
      </c>
      <c r="H3705" s="161" t="s">
        <v>1561</v>
      </c>
      <c r="I3705" s="15"/>
      <c r="J3705"/>
      <c r="K3705"/>
    </row>
    <row r="3706" spans="1:11" ht="15" customHeight="1" x14ac:dyDescent="0.35">
      <c r="A3706" s="160">
        <v>1114483</v>
      </c>
      <c r="B3706" s="161" t="s">
        <v>897</v>
      </c>
      <c r="C3706" s="160">
        <v>171414</v>
      </c>
      <c r="D3706" s="161" t="s">
        <v>2573</v>
      </c>
      <c r="E3706" s="162" t="s">
        <v>6415</v>
      </c>
      <c r="F3706" s="161" t="s">
        <v>644</v>
      </c>
      <c r="G3706" s="161" t="s">
        <v>874</v>
      </c>
      <c r="H3706" s="161" t="s">
        <v>1561</v>
      </c>
      <c r="I3706" s="15"/>
      <c r="J3706"/>
      <c r="K3706"/>
    </row>
    <row r="3707" spans="1:11" ht="15" customHeight="1" x14ac:dyDescent="0.35">
      <c r="A3707" s="160">
        <v>1114350</v>
      </c>
      <c r="B3707" s="161" t="s">
        <v>5591</v>
      </c>
      <c r="C3707" s="160">
        <v>171414</v>
      </c>
      <c r="D3707" s="161" t="s">
        <v>2573</v>
      </c>
      <c r="E3707" s="162" t="s">
        <v>6415</v>
      </c>
      <c r="F3707" s="161" t="s">
        <v>644</v>
      </c>
      <c r="G3707" s="161" t="s">
        <v>874</v>
      </c>
      <c r="H3707" s="161" t="s">
        <v>1561</v>
      </c>
      <c r="I3707" s="15"/>
      <c r="J3707"/>
      <c r="K3707"/>
    </row>
    <row r="3708" spans="1:11" ht="15" customHeight="1" x14ac:dyDescent="0.35">
      <c r="A3708" s="160">
        <v>1114643</v>
      </c>
      <c r="B3708" s="161" t="s">
        <v>5592</v>
      </c>
      <c r="C3708" s="160">
        <v>171414</v>
      </c>
      <c r="D3708" s="161" t="s">
        <v>2573</v>
      </c>
      <c r="E3708" s="162" t="s">
        <v>6415</v>
      </c>
      <c r="F3708" s="161" t="s">
        <v>644</v>
      </c>
      <c r="G3708" s="161" t="s">
        <v>874</v>
      </c>
      <c r="H3708" s="161" t="s">
        <v>1561</v>
      </c>
      <c r="I3708" s="15"/>
      <c r="J3708"/>
      <c r="K3708"/>
    </row>
    <row r="3709" spans="1:11" ht="15" customHeight="1" x14ac:dyDescent="0.35">
      <c r="A3709" s="160">
        <v>1001813</v>
      </c>
      <c r="B3709" s="161" t="s">
        <v>5596</v>
      </c>
      <c r="C3709" s="160">
        <v>171438</v>
      </c>
      <c r="D3709" s="161" t="s">
        <v>2275</v>
      </c>
      <c r="E3709" s="162" t="s">
        <v>6415</v>
      </c>
      <c r="F3709" s="161" t="s">
        <v>644</v>
      </c>
      <c r="G3709" s="161" t="s">
        <v>933</v>
      </c>
      <c r="H3709" s="161" t="s">
        <v>1561</v>
      </c>
      <c r="I3709" s="15"/>
      <c r="J3709"/>
      <c r="K3709"/>
    </row>
    <row r="3710" spans="1:11" ht="15" customHeight="1" x14ac:dyDescent="0.35">
      <c r="A3710" s="160">
        <v>1001443</v>
      </c>
      <c r="B3710" s="161" t="s">
        <v>5594</v>
      </c>
      <c r="C3710" s="160">
        <v>171438</v>
      </c>
      <c r="D3710" s="161" t="s">
        <v>2275</v>
      </c>
      <c r="E3710" s="162" t="s">
        <v>6415</v>
      </c>
      <c r="F3710" s="161" t="s">
        <v>644</v>
      </c>
      <c r="G3710" s="161" t="s">
        <v>933</v>
      </c>
      <c r="H3710" s="161" t="s">
        <v>1561</v>
      </c>
      <c r="I3710" s="15"/>
      <c r="J3710"/>
      <c r="K3710"/>
    </row>
    <row r="3711" spans="1:11" ht="15" customHeight="1" x14ac:dyDescent="0.35">
      <c r="A3711" s="160">
        <v>1001808</v>
      </c>
      <c r="B3711" s="161" t="s">
        <v>5595</v>
      </c>
      <c r="C3711" s="160">
        <v>171438</v>
      </c>
      <c r="D3711" s="161" t="s">
        <v>2275</v>
      </c>
      <c r="E3711" s="162" t="s">
        <v>6415</v>
      </c>
      <c r="F3711" s="161" t="s">
        <v>644</v>
      </c>
      <c r="G3711" s="161" t="s">
        <v>933</v>
      </c>
      <c r="H3711" s="161" t="s">
        <v>1561</v>
      </c>
      <c r="I3711" s="15"/>
      <c r="J3711"/>
      <c r="K3711"/>
    </row>
    <row r="3712" spans="1:11" ht="15" customHeight="1" x14ac:dyDescent="0.35">
      <c r="A3712" s="160">
        <v>1001951</v>
      </c>
      <c r="B3712" s="161" t="s">
        <v>970</v>
      </c>
      <c r="C3712" s="160">
        <v>171438</v>
      </c>
      <c r="D3712" s="161" t="s">
        <v>2275</v>
      </c>
      <c r="E3712" s="162" t="s">
        <v>6415</v>
      </c>
      <c r="F3712" s="161" t="s">
        <v>644</v>
      </c>
      <c r="G3712" s="161" t="s">
        <v>933</v>
      </c>
      <c r="H3712" s="161" t="s">
        <v>1561</v>
      </c>
      <c r="I3712" s="15"/>
      <c r="J3712"/>
      <c r="K3712"/>
    </row>
    <row r="3713" spans="1:11" ht="15" customHeight="1" x14ac:dyDescent="0.35">
      <c r="A3713" s="160">
        <v>1115390</v>
      </c>
      <c r="B3713" s="161" t="s">
        <v>669</v>
      </c>
      <c r="C3713" s="160">
        <v>171451</v>
      </c>
      <c r="D3713" s="161" t="s">
        <v>2313</v>
      </c>
      <c r="E3713" s="162" t="s">
        <v>6415</v>
      </c>
      <c r="F3713" s="161" t="s">
        <v>644</v>
      </c>
      <c r="G3713" s="161" t="s">
        <v>645</v>
      </c>
      <c r="H3713" s="161" t="s">
        <v>1561</v>
      </c>
      <c r="I3713" s="15"/>
      <c r="J3713"/>
      <c r="K3713"/>
    </row>
    <row r="3714" spans="1:11" ht="15" customHeight="1" x14ac:dyDescent="0.35">
      <c r="A3714" s="160">
        <v>1115169</v>
      </c>
      <c r="B3714" s="161" t="s">
        <v>5598</v>
      </c>
      <c r="C3714" s="160">
        <v>171451</v>
      </c>
      <c r="D3714" s="161" t="s">
        <v>2313</v>
      </c>
      <c r="E3714" s="162" t="s">
        <v>6415</v>
      </c>
      <c r="F3714" s="161" t="s">
        <v>644</v>
      </c>
      <c r="G3714" s="161" t="s">
        <v>645</v>
      </c>
      <c r="H3714" s="161" t="s">
        <v>1561</v>
      </c>
      <c r="I3714" s="15"/>
      <c r="J3714"/>
      <c r="K3714"/>
    </row>
    <row r="3715" spans="1:11" ht="15" customHeight="1" x14ac:dyDescent="0.35">
      <c r="A3715" s="160">
        <v>1115136</v>
      </c>
      <c r="B3715" s="161" t="s">
        <v>5597</v>
      </c>
      <c r="C3715" s="160">
        <v>171451</v>
      </c>
      <c r="D3715" s="161" t="s">
        <v>2313</v>
      </c>
      <c r="E3715" s="162" t="s">
        <v>6415</v>
      </c>
      <c r="F3715" s="161" t="s">
        <v>644</v>
      </c>
      <c r="G3715" s="161" t="s">
        <v>645</v>
      </c>
      <c r="H3715" s="161" t="s">
        <v>1561</v>
      </c>
      <c r="I3715" s="15"/>
      <c r="J3715"/>
      <c r="K3715"/>
    </row>
    <row r="3716" spans="1:11" ht="15" customHeight="1" x14ac:dyDescent="0.35">
      <c r="A3716" s="160">
        <v>1115353</v>
      </c>
      <c r="B3716" s="161" t="s">
        <v>670</v>
      </c>
      <c r="C3716" s="160">
        <v>171451</v>
      </c>
      <c r="D3716" s="161" t="s">
        <v>2313</v>
      </c>
      <c r="E3716" s="162" t="s">
        <v>6415</v>
      </c>
      <c r="F3716" s="161" t="s">
        <v>644</v>
      </c>
      <c r="G3716" s="161" t="s">
        <v>645</v>
      </c>
      <c r="H3716" s="161" t="s">
        <v>1561</v>
      </c>
      <c r="I3716" s="15"/>
      <c r="J3716"/>
      <c r="K3716"/>
    </row>
    <row r="3717" spans="1:11" ht="15" customHeight="1" x14ac:dyDescent="0.35">
      <c r="A3717" s="160">
        <v>1115115</v>
      </c>
      <c r="B3717" s="161" t="s">
        <v>5599</v>
      </c>
      <c r="C3717" s="160">
        <v>171463</v>
      </c>
      <c r="D3717" s="161" t="s">
        <v>2319</v>
      </c>
      <c r="E3717" s="162" t="s">
        <v>6415</v>
      </c>
      <c r="F3717" s="161" t="s">
        <v>644</v>
      </c>
      <c r="G3717" s="161" t="s">
        <v>645</v>
      </c>
      <c r="H3717" s="161" t="s">
        <v>1561</v>
      </c>
      <c r="I3717" s="15"/>
      <c r="J3717"/>
      <c r="K3717"/>
    </row>
    <row r="3718" spans="1:11" ht="15" customHeight="1" x14ac:dyDescent="0.35">
      <c r="A3718" s="160">
        <v>1115446</v>
      </c>
      <c r="B3718" s="161" t="s">
        <v>5600</v>
      </c>
      <c r="C3718" s="160">
        <v>171463</v>
      </c>
      <c r="D3718" s="161" t="s">
        <v>2319</v>
      </c>
      <c r="E3718" s="162" t="s">
        <v>6415</v>
      </c>
      <c r="F3718" s="161" t="s">
        <v>644</v>
      </c>
      <c r="G3718" s="161" t="s">
        <v>645</v>
      </c>
      <c r="H3718" s="161" t="s">
        <v>1561</v>
      </c>
      <c r="I3718" s="15"/>
      <c r="J3718"/>
      <c r="K3718"/>
    </row>
    <row r="3719" spans="1:11" ht="15" customHeight="1" x14ac:dyDescent="0.35">
      <c r="A3719" s="160">
        <v>1115424</v>
      </c>
      <c r="B3719" s="161" t="s">
        <v>671</v>
      </c>
      <c r="C3719" s="160">
        <v>171463</v>
      </c>
      <c r="D3719" s="161" t="s">
        <v>2319</v>
      </c>
      <c r="E3719" s="162" t="s">
        <v>6415</v>
      </c>
      <c r="F3719" s="161" t="s">
        <v>644</v>
      </c>
      <c r="G3719" s="161" t="s">
        <v>645</v>
      </c>
      <c r="H3719" s="161" t="s">
        <v>1561</v>
      </c>
      <c r="I3719" s="15"/>
      <c r="J3719"/>
      <c r="K3719"/>
    </row>
    <row r="3720" spans="1:11" ht="15" customHeight="1" x14ac:dyDescent="0.35">
      <c r="A3720" s="160">
        <v>1115431</v>
      </c>
      <c r="B3720" s="161" t="s">
        <v>672</v>
      </c>
      <c r="C3720" s="160">
        <v>171463</v>
      </c>
      <c r="D3720" s="161" t="s">
        <v>2319</v>
      </c>
      <c r="E3720" s="162" t="s">
        <v>6415</v>
      </c>
      <c r="F3720" s="161" t="s">
        <v>644</v>
      </c>
      <c r="G3720" s="161" t="s">
        <v>645</v>
      </c>
      <c r="H3720" s="161" t="s">
        <v>1561</v>
      </c>
      <c r="I3720" s="15"/>
      <c r="J3720"/>
      <c r="K3720"/>
    </row>
    <row r="3721" spans="1:11" ht="15" customHeight="1" x14ac:dyDescent="0.35">
      <c r="A3721" s="160">
        <v>1110309</v>
      </c>
      <c r="B3721" s="161" t="s">
        <v>674</v>
      </c>
      <c r="C3721" s="160">
        <v>171475</v>
      </c>
      <c r="D3721" s="161" t="s">
        <v>2528</v>
      </c>
      <c r="E3721" s="162" t="s">
        <v>6415</v>
      </c>
      <c r="F3721" s="161" t="s">
        <v>644</v>
      </c>
      <c r="G3721" s="161" t="s">
        <v>645</v>
      </c>
      <c r="H3721" s="161" t="s">
        <v>1561</v>
      </c>
      <c r="I3721" s="15"/>
      <c r="J3721"/>
      <c r="K3721"/>
    </row>
    <row r="3722" spans="1:11" ht="15" customHeight="1" x14ac:dyDescent="0.35">
      <c r="A3722" s="160">
        <v>1110871</v>
      </c>
      <c r="B3722" s="161" t="s">
        <v>5602</v>
      </c>
      <c r="C3722" s="160">
        <v>171475</v>
      </c>
      <c r="D3722" s="161" t="s">
        <v>2528</v>
      </c>
      <c r="E3722" s="162" t="s">
        <v>6415</v>
      </c>
      <c r="F3722" s="161" t="s">
        <v>644</v>
      </c>
      <c r="G3722" s="161" t="s">
        <v>645</v>
      </c>
      <c r="H3722" s="161" t="s">
        <v>1561</v>
      </c>
      <c r="I3722" s="15"/>
      <c r="J3722"/>
      <c r="K3722"/>
    </row>
    <row r="3723" spans="1:11" ht="15" customHeight="1" x14ac:dyDescent="0.35">
      <c r="A3723" s="160">
        <v>1110253</v>
      </c>
      <c r="B3723" s="161" t="s">
        <v>5601</v>
      </c>
      <c r="C3723" s="160">
        <v>171475</v>
      </c>
      <c r="D3723" s="161" t="s">
        <v>2528</v>
      </c>
      <c r="E3723" s="162" t="s">
        <v>6415</v>
      </c>
      <c r="F3723" s="161" t="s">
        <v>644</v>
      </c>
      <c r="G3723" s="161" t="s">
        <v>645</v>
      </c>
      <c r="H3723" s="161" t="s">
        <v>1561</v>
      </c>
      <c r="I3723" s="15"/>
      <c r="J3723"/>
      <c r="K3723"/>
    </row>
    <row r="3724" spans="1:11" ht="15" customHeight="1" x14ac:dyDescent="0.35">
      <c r="A3724" s="160">
        <v>1110792</v>
      </c>
      <c r="B3724" s="161" t="s">
        <v>5605</v>
      </c>
      <c r="C3724" s="160">
        <v>171487</v>
      </c>
      <c r="D3724" s="161" t="s">
        <v>2524</v>
      </c>
      <c r="E3724" s="162" t="s">
        <v>6415</v>
      </c>
      <c r="F3724" s="161" t="s">
        <v>644</v>
      </c>
      <c r="G3724" s="161" t="s">
        <v>645</v>
      </c>
      <c r="H3724" s="161" t="s">
        <v>1561</v>
      </c>
      <c r="I3724" s="15"/>
      <c r="J3724"/>
      <c r="K3724"/>
    </row>
    <row r="3725" spans="1:11" ht="15" customHeight="1" x14ac:dyDescent="0.35">
      <c r="A3725" s="160">
        <v>1110394</v>
      </c>
      <c r="B3725" s="161" t="s">
        <v>5603</v>
      </c>
      <c r="C3725" s="160">
        <v>171487</v>
      </c>
      <c r="D3725" s="161" t="s">
        <v>2524</v>
      </c>
      <c r="E3725" s="162" t="s">
        <v>6415</v>
      </c>
      <c r="F3725" s="161" t="s">
        <v>644</v>
      </c>
      <c r="G3725" s="161" t="s">
        <v>645</v>
      </c>
      <c r="H3725" s="161" t="s">
        <v>1561</v>
      </c>
      <c r="I3725" s="15"/>
      <c r="J3725"/>
      <c r="K3725"/>
    </row>
    <row r="3726" spans="1:11" ht="15" customHeight="1" x14ac:dyDescent="0.35">
      <c r="A3726" s="160">
        <v>1110748</v>
      </c>
      <c r="B3726" s="161" t="s">
        <v>5604</v>
      </c>
      <c r="C3726" s="160">
        <v>171487</v>
      </c>
      <c r="D3726" s="161" t="s">
        <v>2524</v>
      </c>
      <c r="E3726" s="162" t="s">
        <v>6415</v>
      </c>
      <c r="F3726" s="161" t="s">
        <v>644</v>
      </c>
      <c r="G3726" s="161" t="s">
        <v>645</v>
      </c>
      <c r="H3726" s="161" t="s">
        <v>1561</v>
      </c>
      <c r="I3726" s="15"/>
      <c r="J3726"/>
      <c r="K3726"/>
    </row>
    <row r="3727" spans="1:11" ht="15" customHeight="1" x14ac:dyDescent="0.35">
      <c r="A3727" s="160">
        <v>1110364</v>
      </c>
      <c r="B3727" s="161" t="s">
        <v>675</v>
      </c>
      <c r="C3727" s="160">
        <v>171487</v>
      </c>
      <c r="D3727" s="161" t="s">
        <v>2524</v>
      </c>
      <c r="E3727" s="162" t="s">
        <v>6415</v>
      </c>
      <c r="F3727" s="161" t="s">
        <v>644</v>
      </c>
      <c r="G3727" s="161" t="s">
        <v>645</v>
      </c>
      <c r="H3727" s="161" t="s">
        <v>1561</v>
      </c>
      <c r="I3727" s="15"/>
      <c r="J3727"/>
      <c r="K3727"/>
    </row>
    <row r="3728" spans="1:11" ht="15" customHeight="1" x14ac:dyDescent="0.35">
      <c r="A3728" s="160">
        <v>1110531</v>
      </c>
      <c r="B3728" s="161" t="s">
        <v>676</v>
      </c>
      <c r="C3728" s="160">
        <v>171487</v>
      </c>
      <c r="D3728" s="161" t="s">
        <v>2524</v>
      </c>
      <c r="E3728" s="162" t="s">
        <v>6415</v>
      </c>
      <c r="F3728" s="161" t="s">
        <v>644</v>
      </c>
      <c r="G3728" s="161" t="s">
        <v>645</v>
      </c>
      <c r="H3728" s="161" t="s">
        <v>1561</v>
      </c>
      <c r="I3728" s="15"/>
      <c r="J3728"/>
      <c r="K3728"/>
    </row>
    <row r="3729" spans="1:11" ht="15" customHeight="1" x14ac:dyDescent="0.35">
      <c r="A3729" s="160">
        <v>1109058</v>
      </c>
      <c r="B3729" s="161" t="s">
        <v>5607</v>
      </c>
      <c r="C3729" s="160">
        <v>171499</v>
      </c>
      <c r="D3729" s="161" t="s">
        <v>2494</v>
      </c>
      <c r="E3729" s="162" t="s">
        <v>6415</v>
      </c>
      <c r="F3729" s="161" t="s">
        <v>644</v>
      </c>
      <c r="G3729" s="161" t="s">
        <v>933</v>
      </c>
      <c r="H3729" s="161" t="s">
        <v>1561</v>
      </c>
      <c r="I3729" s="15"/>
      <c r="J3729"/>
      <c r="K3729"/>
    </row>
    <row r="3730" spans="1:11" ht="15" customHeight="1" x14ac:dyDescent="0.35">
      <c r="A3730" s="160">
        <v>1109943</v>
      </c>
      <c r="B3730" s="161" t="s">
        <v>5609</v>
      </c>
      <c r="C3730" s="160">
        <v>171499</v>
      </c>
      <c r="D3730" s="161" t="s">
        <v>2494</v>
      </c>
      <c r="E3730" s="162" t="s">
        <v>6415</v>
      </c>
      <c r="F3730" s="161" t="s">
        <v>644</v>
      </c>
      <c r="G3730" s="161" t="s">
        <v>933</v>
      </c>
      <c r="H3730" s="161" t="s">
        <v>1561</v>
      </c>
      <c r="I3730" s="15"/>
      <c r="J3730"/>
      <c r="K3730"/>
    </row>
    <row r="3731" spans="1:11" ht="15" customHeight="1" x14ac:dyDescent="0.35">
      <c r="A3731" s="160">
        <v>1109038</v>
      </c>
      <c r="B3731" s="161" t="s">
        <v>971</v>
      </c>
      <c r="C3731" s="160">
        <v>171499</v>
      </c>
      <c r="D3731" s="161" t="s">
        <v>2494</v>
      </c>
      <c r="E3731" s="162" t="s">
        <v>6415</v>
      </c>
      <c r="F3731" s="161" t="s">
        <v>644</v>
      </c>
      <c r="G3731" s="161" t="s">
        <v>933</v>
      </c>
      <c r="H3731" s="161" t="s">
        <v>1561</v>
      </c>
      <c r="I3731" s="15"/>
      <c r="J3731"/>
      <c r="K3731"/>
    </row>
    <row r="3732" spans="1:11" ht="15" customHeight="1" x14ac:dyDescent="0.35">
      <c r="A3732" s="160">
        <v>1109842</v>
      </c>
      <c r="B3732" s="161" t="s">
        <v>5608</v>
      </c>
      <c r="C3732" s="160">
        <v>171499</v>
      </c>
      <c r="D3732" s="161" t="s">
        <v>2494</v>
      </c>
      <c r="E3732" s="162" t="s">
        <v>6415</v>
      </c>
      <c r="F3732" s="161" t="s">
        <v>644</v>
      </c>
      <c r="G3732" s="161" t="s">
        <v>933</v>
      </c>
      <c r="H3732" s="161" t="s">
        <v>1561</v>
      </c>
      <c r="I3732" s="15"/>
      <c r="J3732"/>
      <c r="K3732"/>
    </row>
    <row r="3733" spans="1:11" ht="15" customHeight="1" x14ac:dyDescent="0.35">
      <c r="A3733" s="160">
        <v>1109002</v>
      </c>
      <c r="B3733" s="161" t="s">
        <v>5606</v>
      </c>
      <c r="C3733" s="160">
        <v>171499</v>
      </c>
      <c r="D3733" s="161" t="s">
        <v>2494</v>
      </c>
      <c r="E3733" s="162" t="s">
        <v>6415</v>
      </c>
      <c r="F3733" s="161" t="s">
        <v>644</v>
      </c>
      <c r="G3733" s="161" t="s">
        <v>933</v>
      </c>
      <c r="H3733" s="161" t="s">
        <v>1561</v>
      </c>
      <c r="I3733" s="15"/>
      <c r="J3733"/>
      <c r="K3733"/>
    </row>
    <row r="3734" spans="1:11" ht="15" customHeight="1" x14ac:dyDescent="0.35">
      <c r="A3734" s="160">
        <v>1109676</v>
      </c>
      <c r="B3734" s="161" t="s">
        <v>5614</v>
      </c>
      <c r="C3734" s="160">
        <v>171505</v>
      </c>
      <c r="D3734" s="161" t="s">
        <v>2492</v>
      </c>
      <c r="E3734" s="162" t="s">
        <v>6415</v>
      </c>
      <c r="F3734" s="161" t="s">
        <v>644</v>
      </c>
      <c r="G3734" s="161" t="s">
        <v>933</v>
      </c>
      <c r="H3734" s="161" t="s">
        <v>1561</v>
      </c>
      <c r="I3734" s="15"/>
      <c r="J3734"/>
      <c r="K3734"/>
    </row>
    <row r="3735" spans="1:11" ht="15" customHeight="1" x14ac:dyDescent="0.35">
      <c r="A3735" s="160">
        <v>1109507</v>
      </c>
      <c r="B3735" s="161" t="s">
        <v>972</v>
      </c>
      <c r="C3735" s="160">
        <v>171505</v>
      </c>
      <c r="D3735" s="161" t="s">
        <v>2492</v>
      </c>
      <c r="E3735" s="162" t="s">
        <v>6415</v>
      </c>
      <c r="F3735" s="161" t="s">
        <v>644</v>
      </c>
      <c r="G3735" s="161" t="s">
        <v>933</v>
      </c>
      <c r="H3735" s="161" t="s">
        <v>1561</v>
      </c>
      <c r="I3735" s="15"/>
      <c r="J3735"/>
      <c r="K3735"/>
    </row>
    <row r="3736" spans="1:11" ht="15" customHeight="1" x14ac:dyDescent="0.35">
      <c r="A3736" s="160">
        <v>1109004</v>
      </c>
      <c r="B3736" s="161" t="s">
        <v>5610</v>
      </c>
      <c r="C3736" s="160">
        <v>171505</v>
      </c>
      <c r="D3736" s="161" t="s">
        <v>2492</v>
      </c>
      <c r="E3736" s="162" t="s">
        <v>6415</v>
      </c>
      <c r="F3736" s="161" t="s">
        <v>644</v>
      </c>
      <c r="G3736" s="161" t="s">
        <v>933</v>
      </c>
      <c r="H3736" s="161" t="s">
        <v>1561</v>
      </c>
      <c r="I3736" s="15"/>
      <c r="J3736"/>
      <c r="K3736"/>
    </row>
    <row r="3737" spans="1:11" ht="15" customHeight="1" x14ac:dyDescent="0.35">
      <c r="A3737" s="160">
        <v>1109106</v>
      </c>
      <c r="B3737" s="161" t="s">
        <v>5611</v>
      </c>
      <c r="C3737" s="160">
        <v>171505</v>
      </c>
      <c r="D3737" s="161" t="s">
        <v>2492</v>
      </c>
      <c r="E3737" s="162" t="s">
        <v>6415</v>
      </c>
      <c r="F3737" s="161" t="s">
        <v>644</v>
      </c>
      <c r="G3737" s="161" t="s">
        <v>933</v>
      </c>
      <c r="H3737" s="161" t="s">
        <v>1561</v>
      </c>
      <c r="I3737" s="15"/>
      <c r="J3737"/>
      <c r="K3737"/>
    </row>
    <row r="3738" spans="1:11" ht="15" customHeight="1" x14ac:dyDescent="0.35">
      <c r="A3738" s="160">
        <v>1109612</v>
      </c>
      <c r="B3738" s="161" t="s">
        <v>5612</v>
      </c>
      <c r="C3738" s="160">
        <v>171505</v>
      </c>
      <c r="D3738" s="161" t="s">
        <v>2492</v>
      </c>
      <c r="E3738" s="162" t="s">
        <v>6415</v>
      </c>
      <c r="F3738" s="161" t="s">
        <v>644</v>
      </c>
      <c r="G3738" s="161" t="s">
        <v>933</v>
      </c>
      <c r="H3738" s="161" t="s">
        <v>1561</v>
      </c>
      <c r="I3738" s="15"/>
      <c r="J3738"/>
      <c r="K3738"/>
    </row>
    <row r="3739" spans="1:11" ht="15" customHeight="1" x14ac:dyDescent="0.35">
      <c r="A3739" s="160">
        <v>1109646</v>
      </c>
      <c r="B3739" s="161" t="s">
        <v>5613</v>
      </c>
      <c r="C3739" s="160">
        <v>171505</v>
      </c>
      <c r="D3739" s="161" t="s">
        <v>2492</v>
      </c>
      <c r="E3739" s="162" t="s">
        <v>6415</v>
      </c>
      <c r="F3739" s="161" t="s">
        <v>644</v>
      </c>
      <c r="G3739" s="161" t="s">
        <v>933</v>
      </c>
      <c r="H3739" s="161" t="s">
        <v>1561</v>
      </c>
      <c r="I3739" s="15"/>
      <c r="J3739"/>
      <c r="K3739"/>
    </row>
    <row r="3740" spans="1:11" ht="15" customHeight="1" x14ac:dyDescent="0.35">
      <c r="A3740" s="160">
        <v>1113631</v>
      </c>
      <c r="B3740" s="161" t="s">
        <v>5616</v>
      </c>
      <c r="C3740" s="160">
        <v>171517</v>
      </c>
      <c r="D3740" s="161" t="s">
        <v>973</v>
      </c>
      <c r="E3740" s="162" t="s">
        <v>6415</v>
      </c>
      <c r="F3740" s="161" t="s">
        <v>644</v>
      </c>
      <c r="G3740" s="161" t="s">
        <v>933</v>
      </c>
      <c r="H3740" s="161" t="s">
        <v>1561</v>
      </c>
      <c r="I3740" s="15"/>
      <c r="J3740"/>
      <c r="K3740"/>
    </row>
    <row r="3741" spans="1:11" ht="15" customHeight="1" x14ac:dyDescent="0.35">
      <c r="A3741" s="160">
        <v>1113056</v>
      </c>
      <c r="B3741" s="161" t="s">
        <v>5615</v>
      </c>
      <c r="C3741" s="160">
        <v>171517</v>
      </c>
      <c r="D3741" s="161" t="s">
        <v>973</v>
      </c>
      <c r="E3741" s="162" t="s">
        <v>6415</v>
      </c>
      <c r="F3741" s="161" t="s">
        <v>644</v>
      </c>
      <c r="G3741" s="161" t="s">
        <v>933</v>
      </c>
      <c r="H3741" s="161" t="s">
        <v>1561</v>
      </c>
      <c r="I3741" s="15"/>
      <c r="J3741"/>
      <c r="K3741"/>
    </row>
    <row r="3742" spans="1:11" ht="15" customHeight="1" x14ac:dyDescent="0.35">
      <c r="A3742" s="160">
        <v>1113923</v>
      </c>
      <c r="B3742" s="161" t="s">
        <v>5617</v>
      </c>
      <c r="C3742" s="160">
        <v>171517</v>
      </c>
      <c r="D3742" s="161" t="s">
        <v>973</v>
      </c>
      <c r="E3742" s="162" t="s">
        <v>6415</v>
      </c>
      <c r="F3742" s="161" t="s">
        <v>644</v>
      </c>
      <c r="G3742" s="161" t="s">
        <v>933</v>
      </c>
      <c r="H3742" s="161" t="s">
        <v>1561</v>
      </c>
      <c r="I3742" s="15"/>
      <c r="J3742"/>
      <c r="K3742"/>
    </row>
    <row r="3743" spans="1:11" ht="15" customHeight="1" x14ac:dyDescent="0.35">
      <c r="A3743" s="160">
        <v>1113335</v>
      </c>
      <c r="B3743" s="161" t="s">
        <v>974</v>
      </c>
      <c r="C3743" s="160">
        <v>171517</v>
      </c>
      <c r="D3743" s="161" t="s">
        <v>973</v>
      </c>
      <c r="E3743" s="162" t="s">
        <v>6415</v>
      </c>
      <c r="F3743" s="161" t="s">
        <v>644</v>
      </c>
      <c r="G3743" s="161" t="s">
        <v>933</v>
      </c>
      <c r="H3743" s="161" t="s">
        <v>1561</v>
      </c>
      <c r="I3743" s="15"/>
      <c r="J3743"/>
      <c r="K3743"/>
    </row>
    <row r="3744" spans="1:11" ht="15" customHeight="1" x14ac:dyDescent="0.35">
      <c r="A3744" s="160">
        <v>1113277</v>
      </c>
      <c r="B3744" s="161" t="s">
        <v>975</v>
      </c>
      <c r="C3744" s="160">
        <v>171517</v>
      </c>
      <c r="D3744" s="161" t="s">
        <v>973</v>
      </c>
      <c r="E3744" s="162" t="s">
        <v>6415</v>
      </c>
      <c r="F3744" s="161" t="s">
        <v>644</v>
      </c>
      <c r="G3744" s="161" t="s">
        <v>933</v>
      </c>
      <c r="H3744" s="161" t="s">
        <v>1561</v>
      </c>
      <c r="I3744" s="15"/>
      <c r="J3744"/>
      <c r="K3744"/>
    </row>
    <row r="3745" spans="1:11" ht="15" customHeight="1" x14ac:dyDescent="0.35">
      <c r="A3745" s="160">
        <v>1111613</v>
      </c>
      <c r="B3745" s="161" t="s">
        <v>1105</v>
      </c>
      <c r="C3745" s="160">
        <v>171530</v>
      </c>
      <c r="D3745" s="161" t="s">
        <v>1104</v>
      </c>
      <c r="E3745" s="162" t="s">
        <v>6415</v>
      </c>
      <c r="F3745" s="161" t="s">
        <v>644</v>
      </c>
      <c r="G3745" s="161" t="s">
        <v>1094</v>
      </c>
      <c r="H3745" s="161" t="s">
        <v>1561</v>
      </c>
      <c r="I3745" s="15"/>
      <c r="J3745"/>
      <c r="K3745"/>
    </row>
    <row r="3746" spans="1:11" ht="15" customHeight="1" x14ac:dyDescent="0.35">
      <c r="A3746" s="160">
        <v>1111448</v>
      </c>
      <c r="B3746" s="161" t="s">
        <v>5618</v>
      </c>
      <c r="C3746" s="160">
        <v>171530</v>
      </c>
      <c r="D3746" s="161" t="s">
        <v>1104</v>
      </c>
      <c r="E3746" s="162" t="s">
        <v>6415</v>
      </c>
      <c r="F3746" s="161" t="s">
        <v>644</v>
      </c>
      <c r="G3746" s="161" t="s">
        <v>1094</v>
      </c>
      <c r="H3746" s="161" t="s">
        <v>1561</v>
      </c>
      <c r="I3746" s="15"/>
      <c r="J3746"/>
      <c r="K3746"/>
    </row>
    <row r="3747" spans="1:11" ht="15" customHeight="1" x14ac:dyDescent="0.35">
      <c r="A3747" s="160">
        <v>1111884</v>
      </c>
      <c r="B3747" s="161" t="s">
        <v>5619</v>
      </c>
      <c r="C3747" s="160">
        <v>171530</v>
      </c>
      <c r="D3747" s="161" t="s">
        <v>1104</v>
      </c>
      <c r="E3747" s="162" t="s">
        <v>6415</v>
      </c>
      <c r="F3747" s="161" t="s">
        <v>644</v>
      </c>
      <c r="G3747" s="161" t="s">
        <v>1094</v>
      </c>
      <c r="H3747" s="161" t="s">
        <v>1561</v>
      </c>
      <c r="I3747" s="15"/>
      <c r="J3747"/>
      <c r="K3747"/>
    </row>
    <row r="3748" spans="1:11" ht="15" customHeight="1" x14ac:dyDescent="0.35">
      <c r="A3748" s="160">
        <v>1111928</v>
      </c>
      <c r="B3748" s="161" t="s">
        <v>1106</v>
      </c>
      <c r="C3748" s="160">
        <v>171530</v>
      </c>
      <c r="D3748" s="161" t="s">
        <v>1104</v>
      </c>
      <c r="E3748" s="162" t="s">
        <v>6415</v>
      </c>
      <c r="F3748" s="161" t="s">
        <v>644</v>
      </c>
      <c r="G3748" s="161" t="s">
        <v>1094</v>
      </c>
      <c r="H3748" s="161" t="s">
        <v>1561</v>
      </c>
      <c r="I3748" s="15"/>
      <c r="J3748"/>
      <c r="K3748"/>
    </row>
    <row r="3749" spans="1:11" ht="15" customHeight="1" x14ac:dyDescent="0.35">
      <c r="A3749" s="160">
        <v>1111424</v>
      </c>
      <c r="B3749" s="161" t="s">
        <v>1108</v>
      </c>
      <c r="C3749" s="160">
        <v>171554</v>
      </c>
      <c r="D3749" s="161" t="s">
        <v>1107</v>
      </c>
      <c r="E3749" s="162" t="s">
        <v>6415</v>
      </c>
      <c r="F3749" s="161" t="s">
        <v>644</v>
      </c>
      <c r="G3749" s="161" t="s">
        <v>1094</v>
      </c>
      <c r="H3749" s="161" t="s">
        <v>1561</v>
      </c>
      <c r="I3749" s="15"/>
      <c r="J3749"/>
      <c r="K3749"/>
    </row>
    <row r="3750" spans="1:11" ht="15" customHeight="1" x14ac:dyDescent="0.35">
      <c r="A3750" s="160">
        <v>1111966</v>
      </c>
      <c r="B3750" s="161" t="s">
        <v>5621</v>
      </c>
      <c r="C3750" s="160">
        <v>171554</v>
      </c>
      <c r="D3750" s="161" t="s">
        <v>1107</v>
      </c>
      <c r="E3750" s="162" t="s">
        <v>6415</v>
      </c>
      <c r="F3750" s="161" t="s">
        <v>644</v>
      </c>
      <c r="G3750" s="161" t="s">
        <v>1094</v>
      </c>
      <c r="H3750" s="161" t="s">
        <v>1561</v>
      </c>
      <c r="I3750" s="15"/>
      <c r="J3750"/>
      <c r="K3750"/>
    </row>
    <row r="3751" spans="1:11" ht="15" customHeight="1" x14ac:dyDescent="0.35">
      <c r="A3751" s="160">
        <v>1111818</v>
      </c>
      <c r="B3751" s="161" t="s">
        <v>5620</v>
      </c>
      <c r="C3751" s="160">
        <v>171554</v>
      </c>
      <c r="D3751" s="161" t="s">
        <v>1107</v>
      </c>
      <c r="E3751" s="162" t="s">
        <v>6415</v>
      </c>
      <c r="F3751" s="161" t="s">
        <v>644</v>
      </c>
      <c r="G3751" s="161" t="s">
        <v>1094</v>
      </c>
      <c r="H3751" s="161" t="s">
        <v>1561</v>
      </c>
      <c r="I3751" s="15"/>
      <c r="J3751"/>
      <c r="K3751"/>
    </row>
    <row r="3752" spans="1:11" ht="15" customHeight="1" x14ac:dyDescent="0.35">
      <c r="A3752" s="160">
        <v>1111188</v>
      </c>
      <c r="B3752" s="161" t="s">
        <v>5625</v>
      </c>
      <c r="C3752" s="160">
        <v>171578</v>
      </c>
      <c r="D3752" s="161" t="s">
        <v>1109</v>
      </c>
      <c r="E3752" s="162" t="s">
        <v>6415</v>
      </c>
      <c r="F3752" s="161" t="s">
        <v>644</v>
      </c>
      <c r="G3752" s="161" t="s">
        <v>1094</v>
      </c>
      <c r="H3752" s="161" t="s">
        <v>1561</v>
      </c>
      <c r="I3752" s="15"/>
      <c r="J3752"/>
      <c r="K3752"/>
    </row>
    <row r="3753" spans="1:11" ht="15" customHeight="1" x14ac:dyDescent="0.35">
      <c r="A3753" s="160">
        <v>1111161</v>
      </c>
      <c r="B3753" s="161" t="s">
        <v>5623</v>
      </c>
      <c r="C3753" s="160">
        <v>171578</v>
      </c>
      <c r="D3753" s="161" t="s">
        <v>1109</v>
      </c>
      <c r="E3753" s="162" t="s">
        <v>6415</v>
      </c>
      <c r="F3753" s="161" t="s">
        <v>644</v>
      </c>
      <c r="G3753" s="161" t="s">
        <v>1094</v>
      </c>
      <c r="H3753" s="161" t="s">
        <v>1561</v>
      </c>
      <c r="I3753" s="15"/>
      <c r="J3753"/>
      <c r="K3753"/>
    </row>
    <row r="3754" spans="1:11" ht="15" customHeight="1" x14ac:dyDescent="0.35">
      <c r="A3754" s="160">
        <v>1111859</v>
      </c>
      <c r="B3754" s="161" t="s">
        <v>5628</v>
      </c>
      <c r="C3754" s="160">
        <v>171578</v>
      </c>
      <c r="D3754" s="161" t="s">
        <v>1109</v>
      </c>
      <c r="E3754" s="162" t="s">
        <v>6415</v>
      </c>
      <c r="F3754" s="161" t="s">
        <v>644</v>
      </c>
      <c r="G3754" s="161" t="s">
        <v>1094</v>
      </c>
      <c r="H3754" s="161" t="s">
        <v>1561</v>
      </c>
      <c r="I3754" s="15"/>
      <c r="J3754"/>
      <c r="K3754"/>
    </row>
    <row r="3755" spans="1:11" ht="15" customHeight="1" x14ac:dyDescent="0.35">
      <c r="A3755" s="160">
        <v>1111164</v>
      </c>
      <c r="B3755" s="161" t="s">
        <v>5624</v>
      </c>
      <c r="C3755" s="160">
        <v>171578</v>
      </c>
      <c r="D3755" s="161" t="s">
        <v>1109</v>
      </c>
      <c r="E3755" s="162" t="s">
        <v>6415</v>
      </c>
      <c r="F3755" s="161" t="s">
        <v>644</v>
      </c>
      <c r="G3755" s="161" t="s">
        <v>1094</v>
      </c>
      <c r="H3755" s="161" t="s">
        <v>1561</v>
      </c>
      <c r="I3755" s="15"/>
      <c r="J3755"/>
      <c r="K3755"/>
    </row>
    <row r="3756" spans="1:11" ht="15" customHeight="1" x14ac:dyDescent="0.35">
      <c r="A3756" s="160">
        <v>1111787</v>
      </c>
      <c r="B3756" s="161" t="s">
        <v>5627</v>
      </c>
      <c r="C3756" s="160">
        <v>171578</v>
      </c>
      <c r="D3756" s="161" t="s">
        <v>1109</v>
      </c>
      <c r="E3756" s="162" t="s">
        <v>6415</v>
      </c>
      <c r="F3756" s="161" t="s">
        <v>644</v>
      </c>
      <c r="G3756" s="161" t="s">
        <v>1094</v>
      </c>
      <c r="H3756" s="161" t="s">
        <v>1561</v>
      </c>
      <c r="I3756" s="15"/>
      <c r="J3756"/>
      <c r="K3756"/>
    </row>
    <row r="3757" spans="1:11" ht="15" customHeight="1" x14ac:dyDescent="0.35">
      <c r="A3757" s="160">
        <v>1111395</v>
      </c>
      <c r="B3757" s="161" t="s">
        <v>5626</v>
      </c>
      <c r="C3757" s="160">
        <v>171578</v>
      </c>
      <c r="D3757" s="161" t="s">
        <v>1109</v>
      </c>
      <c r="E3757" s="162" t="s">
        <v>6415</v>
      </c>
      <c r="F3757" s="161" t="s">
        <v>644</v>
      </c>
      <c r="G3757" s="161" t="s">
        <v>1094</v>
      </c>
      <c r="H3757" s="161" t="s">
        <v>1561</v>
      </c>
      <c r="I3757" s="15"/>
      <c r="J3757"/>
      <c r="K3757"/>
    </row>
    <row r="3758" spans="1:11" ht="15" customHeight="1" x14ac:dyDescent="0.35">
      <c r="A3758" s="160">
        <v>1111993</v>
      </c>
      <c r="B3758" s="161" t="s">
        <v>1110</v>
      </c>
      <c r="C3758" s="160">
        <v>171578</v>
      </c>
      <c r="D3758" s="161" t="s">
        <v>1109</v>
      </c>
      <c r="E3758" s="162" t="s">
        <v>6415</v>
      </c>
      <c r="F3758" s="161" t="s">
        <v>644</v>
      </c>
      <c r="G3758" s="161" t="s">
        <v>1094</v>
      </c>
      <c r="H3758" s="161" t="s">
        <v>1561</v>
      </c>
      <c r="I3758" s="15"/>
      <c r="J3758"/>
      <c r="K3758"/>
    </row>
    <row r="3759" spans="1:11" ht="15" customHeight="1" x14ac:dyDescent="0.35">
      <c r="A3759" s="160">
        <v>1111001</v>
      </c>
      <c r="B3759" s="161" t="s">
        <v>5622</v>
      </c>
      <c r="C3759" s="160">
        <v>171578</v>
      </c>
      <c r="D3759" s="161" t="s">
        <v>1109</v>
      </c>
      <c r="E3759" s="162" t="s">
        <v>6415</v>
      </c>
      <c r="F3759" s="161" t="s">
        <v>644</v>
      </c>
      <c r="G3759" s="161" t="s">
        <v>1094</v>
      </c>
      <c r="H3759" s="161" t="s">
        <v>1561</v>
      </c>
      <c r="I3759" s="15"/>
      <c r="J3759"/>
      <c r="K3759"/>
    </row>
    <row r="3760" spans="1:11" ht="15" customHeight="1" x14ac:dyDescent="0.35">
      <c r="A3760" s="160">
        <v>1111650</v>
      </c>
      <c r="B3760" s="161" t="s">
        <v>5638</v>
      </c>
      <c r="C3760" s="160">
        <v>171580</v>
      </c>
      <c r="D3760" s="161" t="s">
        <v>1111</v>
      </c>
      <c r="E3760" s="162" t="s">
        <v>6415</v>
      </c>
      <c r="F3760" s="161" t="s">
        <v>644</v>
      </c>
      <c r="G3760" s="161" t="s">
        <v>1094</v>
      </c>
      <c r="H3760" s="161" t="s">
        <v>1561</v>
      </c>
      <c r="I3760" s="15"/>
      <c r="J3760"/>
      <c r="K3760"/>
    </row>
    <row r="3761" spans="1:11" ht="15" customHeight="1" x14ac:dyDescent="0.35">
      <c r="A3761" s="160">
        <v>1111647</v>
      </c>
      <c r="B3761" s="161" t="s">
        <v>5637</v>
      </c>
      <c r="C3761" s="160">
        <v>171580</v>
      </c>
      <c r="D3761" s="161" t="s">
        <v>1111</v>
      </c>
      <c r="E3761" s="162" t="s">
        <v>6415</v>
      </c>
      <c r="F3761" s="161" t="s">
        <v>644</v>
      </c>
      <c r="G3761" s="161" t="s">
        <v>1094</v>
      </c>
      <c r="H3761" s="161" t="s">
        <v>1561</v>
      </c>
      <c r="I3761" s="15"/>
      <c r="J3761"/>
      <c r="K3761"/>
    </row>
    <row r="3762" spans="1:11" ht="15" customHeight="1" x14ac:dyDescent="0.35">
      <c r="A3762" s="160">
        <v>1111154</v>
      </c>
      <c r="B3762" s="161" t="s">
        <v>5632</v>
      </c>
      <c r="C3762" s="160">
        <v>171580</v>
      </c>
      <c r="D3762" s="161" t="s">
        <v>1111</v>
      </c>
      <c r="E3762" s="162" t="s">
        <v>6415</v>
      </c>
      <c r="F3762" s="161" t="s">
        <v>644</v>
      </c>
      <c r="G3762" s="161" t="s">
        <v>1094</v>
      </c>
      <c r="H3762" s="161" t="s">
        <v>1561</v>
      </c>
      <c r="I3762" s="15"/>
      <c r="J3762"/>
      <c r="K3762"/>
    </row>
    <row r="3763" spans="1:11" ht="15" customHeight="1" x14ac:dyDescent="0.35">
      <c r="A3763" s="160">
        <v>1111320</v>
      </c>
      <c r="B3763" s="161" t="s">
        <v>5635</v>
      </c>
      <c r="C3763" s="160">
        <v>171580</v>
      </c>
      <c r="D3763" s="161" t="s">
        <v>1111</v>
      </c>
      <c r="E3763" s="162" t="s">
        <v>6415</v>
      </c>
      <c r="F3763" s="161" t="s">
        <v>644</v>
      </c>
      <c r="G3763" s="161" t="s">
        <v>1094</v>
      </c>
      <c r="H3763" s="161" t="s">
        <v>1561</v>
      </c>
      <c r="I3763" s="15"/>
      <c r="J3763"/>
      <c r="K3763"/>
    </row>
    <row r="3764" spans="1:11" ht="15" customHeight="1" x14ac:dyDescent="0.35">
      <c r="A3764" s="160">
        <v>1111105</v>
      </c>
      <c r="B3764" s="161" t="s">
        <v>5630</v>
      </c>
      <c r="C3764" s="160">
        <v>171580</v>
      </c>
      <c r="D3764" s="161" t="s">
        <v>1111</v>
      </c>
      <c r="E3764" s="162" t="s">
        <v>6415</v>
      </c>
      <c r="F3764" s="161" t="s">
        <v>644</v>
      </c>
      <c r="G3764" s="161" t="s">
        <v>1094</v>
      </c>
      <c r="H3764" s="161" t="s">
        <v>1561</v>
      </c>
      <c r="I3764" s="15"/>
      <c r="J3764"/>
      <c r="K3764"/>
    </row>
    <row r="3765" spans="1:11" ht="15" customHeight="1" x14ac:dyDescent="0.35">
      <c r="A3765" s="160">
        <v>1111194</v>
      </c>
      <c r="B3765" s="161" t="s">
        <v>5633</v>
      </c>
      <c r="C3765" s="160">
        <v>171580</v>
      </c>
      <c r="D3765" s="161" t="s">
        <v>1111</v>
      </c>
      <c r="E3765" s="162" t="s">
        <v>6415</v>
      </c>
      <c r="F3765" s="161" t="s">
        <v>644</v>
      </c>
      <c r="G3765" s="161" t="s">
        <v>1094</v>
      </c>
      <c r="H3765" s="161" t="s">
        <v>1561</v>
      </c>
      <c r="I3765" s="15"/>
      <c r="J3765"/>
      <c r="K3765"/>
    </row>
    <row r="3766" spans="1:11" ht="15" customHeight="1" x14ac:dyDescent="0.35">
      <c r="A3766" s="160">
        <v>1111791</v>
      </c>
      <c r="B3766" s="161" t="s">
        <v>5639</v>
      </c>
      <c r="C3766" s="160">
        <v>171580</v>
      </c>
      <c r="D3766" s="161" t="s">
        <v>1111</v>
      </c>
      <c r="E3766" s="162" t="s">
        <v>6415</v>
      </c>
      <c r="F3766" s="161" t="s">
        <v>644</v>
      </c>
      <c r="G3766" s="161" t="s">
        <v>1094</v>
      </c>
      <c r="H3766" s="161" t="s">
        <v>1561</v>
      </c>
      <c r="I3766" s="15"/>
      <c r="J3766"/>
      <c r="K3766"/>
    </row>
    <row r="3767" spans="1:11" ht="15" customHeight="1" x14ac:dyDescent="0.35">
      <c r="A3767" s="160">
        <v>1111119</v>
      </c>
      <c r="B3767" s="161" t="s">
        <v>5631</v>
      </c>
      <c r="C3767" s="160">
        <v>171580</v>
      </c>
      <c r="D3767" s="161" t="s">
        <v>1111</v>
      </c>
      <c r="E3767" s="162" t="s">
        <v>6415</v>
      </c>
      <c r="F3767" s="161" t="s">
        <v>644</v>
      </c>
      <c r="G3767" s="161" t="s">
        <v>1094</v>
      </c>
      <c r="H3767" s="161" t="s">
        <v>1561</v>
      </c>
      <c r="I3767" s="15"/>
      <c r="J3767"/>
      <c r="K3767"/>
    </row>
    <row r="3768" spans="1:11" ht="15" customHeight="1" x14ac:dyDescent="0.35">
      <c r="A3768" s="160">
        <v>1111333</v>
      </c>
      <c r="B3768" s="161" t="s">
        <v>5636</v>
      </c>
      <c r="C3768" s="160">
        <v>171580</v>
      </c>
      <c r="D3768" s="161" t="s">
        <v>1111</v>
      </c>
      <c r="E3768" s="162" t="s">
        <v>6415</v>
      </c>
      <c r="F3768" s="161" t="s">
        <v>644</v>
      </c>
      <c r="G3768" s="161" t="s">
        <v>1094</v>
      </c>
      <c r="H3768" s="161" t="s">
        <v>1561</v>
      </c>
      <c r="I3768" s="15"/>
      <c r="J3768"/>
      <c r="K3768"/>
    </row>
    <row r="3769" spans="1:11" ht="15" customHeight="1" x14ac:dyDescent="0.35">
      <c r="A3769" s="160">
        <v>1111006</v>
      </c>
      <c r="B3769" s="161" t="s">
        <v>5629</v>
      </c>
      <c r="C3769" s="160">
        <v>171580</v>
      </c>
      <c r="D3769" s="161" t="s">
        <v>1111</v>
      </c>
      <c r="E3769" s="162" t="s">
        <v>6415</v>
      </c>
      <c r="F3769" s="161" t="s">
        <v>644</v>
      </c>
      <c r="G3769" s="161" t="s">
        <v>1094</v>
      </c>
      <c r="H3769" s="161" t="s">
        <v>1561</v>
      </c>
      <c r="I3769" s="15"/>
      <c r="J3769"/>
      <c r="K3769"/>
    </row>
    <row r="3770" spans="1:11" ht="15" customHeight="1" x14ac:dyDescent="0.35">
      <c r="A3770" s="160">
        <v>1111892</v>
      </c>
      <c r="B3770" s="161" t="s">
        <v>1112</v>
      </c>
      <c r="C3770" s="160">
        <v>171580</v>
      </c>
      <c r="D3770" s="161" t="s">
        <v>1111</v>
      </c>
      <c r="E3770" s="162" t="s">
        <v>6415</v>
      </c>
      <c r="F3770" s="161" t="s">
        <v>644</v>
      </c>
      <c r="G3770" s="161" t="s">
        <v>1094</v>
      </c>
      <c r="H3770" s="161" t="s">
        <v>1561</v>
      </c>
      <c r="I3770" s="15"/>
      <c r="J3770"/>
      <c r="K3770"/>
    </row>
    <row r="3771" spans="1:11" ht="15" customHeight="1" x14ac:dyDescent="0.35">
      <c r="A3771" s="160">
        <v>1111309</v>
      </c>
      <c r="B3771" s="161" t="s">
        <v>5634</v>
      </c>
      <c r="C3771" s="160">
        <v>171580</v>
      </c>
      <c r="D3771" s="161" t="s">
        <v>1111</v>
      </c>
      <c r="E3771" s="162" t="s">
        <v>6415</v>
      </c>
      <c r="F3771" s="161" t="s">
        <v>644</v>
      </c>
      <c r="G3771" s="161" t="s">
        <v>1094</v>
      </c>
      <c r="H3771" s="161" t="s">
        <v>1561</v>
      </c>
      <c r="I3771" s="15"/>
      <c r="J3771"/>
      <c r="K3771"/>
    </row>
    <row r="3772" spans="1:11" ht="15" customHeight="1" x14ac:dyDescent="0.35">
      <c r="A3772" s="160">
        <v>1111820</v>
      </c>
      <c r="B3772" s="161" t="s">
        <v>5641</v>
      </c>
      <c r="C3772" s="160">
        <v>171591</v>
      </c>
      <c r="D3772" s="161" t="s">
        <v>1113</v>
      </c>
      <c r="E3772" s="162" t="s">
        <v>6415</v>
      </c>
      <c r="F3772" s="161" t="s">
        <v>644</v>
      </c>
      <c r="G3772" s="161" t="s">
        <v>1094</v>
      </c>
      <c r="H3772" s="161" t="s">
        <v>1561</v>
      </c>
      <c r="I3772" s="15"/>
      <c r="J3772"/>
      <c r="K3772"/>
    </row>
    <row r="3773" spans="1:11" ht="15" customHeight="1" x14ac:dyDescent="0.35">
      <c r="A3773" s="160">
        <v>1111562</v>
      </c>
      <c r="B3773" s="161" t="s">
        <v>5640</v>
      </c>
      <c r="C3773" s="160">
        <v>171591</v>
      </c>
      <c r="D3773" s="161" t="s">
        <v>1113</v>
      </c>
      <c r="E3773" s="162" t="s">
        <v>6415</v>
      </c>
      <c r="F3773" s="161" t="s">
        <v>644</v>
      </c>
      <c r="G3773" s="161" t="s">
        <v>1094</v>
      </c>
      <c r="H3773" s="161" t="s">
        <v>1561</v>
      </c>
      <c r="I3773" s="15"/>
      <c r="J3773"/>
      <c r="K3773"/>
    </row>
    <row r="3774" spans="1:11" ht="15" customHeight="1" x14ac:dyDescent="0.35">
      <c r="A3774" s="160">
        <v>1111592</v>
      </c>
      <c r="B3774" s="161" t="s">
        <v>1114</v>
      </c>
      <c r="C3774" s="160">
        <v>171591</v>
      </c>
      <c r="D3774" s="161" t="s">
        <v>1113</v>
      </c>
      <c r="E3774" s="162" t="s">
        <v>6415</v>
      </c>
      <c r="F3774" s="161" t="s">
        <v>644</v>
      </c>
      <c r="G3774" s="161" t="s">
        <v>1094</v>
      </c>
      <c r="H3774" s="161" t="s">
        <v>1561</v>
      </c>
      <c r="I3774" s="15"/>
      <c r="J3774"/>
      <c r="K3774"/>
    </row>
    <row r="3775" spans="1:11" ht="15" customHeight="1" x14ac:dyDescent="0.35">
      <c r="A3775" s="160">
        <v>1111898</v>
      </c>
      <c r="B3775" s="161" t="s">
        <v>1116</v>
      </c>
      <c r="C3775" s="160">
        <v>171608</v>
      </c>
      <c r="D3775" s="161" t="s">
        <v>1115</v>
      </c>
      <c r="E3775" s="162" t="s">
        <v>6415</v>
      </c>
      <c r="F3775" s="161" t="s">
        <v>644</v>
      </c>
      <c r="G3775" s="161" t="s">
        <v>1094</v>
      </c>
      <c r="H3775" s="161" t="s">
        <v>1561</v>
      </c>
      <c r="I3775" s="15"/>
      <c r="J3775"/>
      <c r="K3775"/>
    </row>
    <row r="3776" spans="1:11" ht="15" customHeight="1" x14ac:dyDescent="0.35">
      <c r="A3776" s="160">
        <v>1111477</v>
      </c>
      <c r="B3776" s="161" t="s">
        <v>5642</v>
      </c>
      <c r="C3776" s="160">
        <v>171608</v>
      </c>
      <c r="D3776" s="161" t="s">
        <v>1115</v>
      </c>
      <c r="E3776" s="162" t="s">
        <v>6415</v>
      </c>
      <c r="F3776" s="161" t="s">
        <v>644</v>
      </c>
      <c r="G3776" s="161" t="s">
        <v>1094</v>
      </c>
      <c r="H3776" s="161" t="s">
        <v>1561</v>
      </c>
      <c r="I3776" s="15"/>
      <c r="J3776"/>
      <c r="K3776"/>
    </row>
    <row r="3777" spans="1:11" ht="15" customHeight="1" x14ac:dyDescent="0.35">
      <c r="A3777" s="160">
        <v>1111539</v>
      </c>
      <c r="B3777" s="161" t="s">
        <v>5643</v>
      </c>
      <c r="C3777" s="160">
        <v>171608</v>
      </c>
      <c r="D3777" s="161" t="s">
        <v>1115</v>
      </c>
      <c r="E3777" s="162" t="s">
        <v>6415</v>
      </c>
      <c r="F3777" s="161" t="s">
        <v>644</v>
      </c>
      <c r="G3777" s="161" t="s">
        <v>1094</v>
      </c>
      <c r="H3777" s="161" t="s">
        <v>1561</v>
      </c>
      <c r="I3777" s="15"/>
      <c r="J3777"/>
      <c r="K3777"/>
    </row>
    <row r="3778" spans="1:11" ht="15" customHeight="1" x14ac:dyDescent="0.35">
      <c r="A3778" s="160">
        <v>1111685</v>
      </c>
      <c r="B3778" s="161" t="s">
        <v>5645</v>
      </c>
      <c r="C3778" s="160">
        <v>171608</v>
      </c>
      <c r="D3778" s="161" t="s">
        <v>1115</v>
      </c>
      <c r="E3778" s="162" t="s">
        <v>6415</v>
      </c>
      <c r="F3778" s="161" t="s">
        <v>644</v>
      </c>
      <c r="G3778" s="161" t="s">
        <v>1094</v>
      </c>
      <c r="H3778" s="161" t="s">
        <v>1561</v>
      </c>
      <c r="I3778" s="15"/>
      <c r="J3778"/>
      <c r="K3778"/>
    </row>
    <row r="3779" spans="1:11" ht="15" customHeight="1" x14ac:dyDescent="0.35">
      <c r="A3779" s="160">
        <v>1111954</v>
      </c>
      <c r="B3779" s="161" t="s">
        <v>5646</v>
      </c>
      <c r="C3779" s="160">
        <v>171608</v>
      </c>
      <c r="D3779" s="161" t="s">
        <v>1115</v>
      </c>
      <c r="E3779" s="162" t="s">
        <v>6415</v>
      </c>
      <c r="F3779" s="161" t="s">
        <v>644</v>
      </c>
      <c r="G3779" s="161" t="s">
        <v>1094</v>
      </c>
      <c r="H3779" s="161" t="s">
        <v>1561</v>
      </c>
      <c r="I3779" s="15"/>
      <c r="J3779"/>
      <c r="K3779"/>
    </row>
    <row r="3780" spans="1:11" ht="15" customHeight="1" x14ac:dyDescent="0.35">
      <c r="A3780" s="160">
        <v>1111615</v>
      </c>
      <c r="B3780" s="161" t="s">
        <v>5644</v>
      </c>
      <c r="C3780" s="160">
        <v>171608</v>
      </c>
      <c r="D3780" s="161" t="s">
        <v>1115</v>
      </c>
      <c r="E3780" s="162" t="s">
        <v>6415</v>
      </c>
      <c r="F3780" s="161" t="s">
        <v>644</v>
      </c>
      <c r="G3780" s="161" t="s">
        <v>1094</v>
      </c>
      <c r="H3780" s="161" t="s">
        <v>1561</v>
      </c>
      <c r="I3780" s="15"/>
      <c r="J3780"/>
      <c r="K3780"/>
    </row>
    <row r="3781" spans="1:11" ht="15" customHeight="1" x14ac:dyDescent="0.35">
      <c r="A3781" s="160">
        <v>1111487</v>
      </c>
      <c r="B3781" s="161" t="s">
        <v>1117</v>
      </c>
      <c r="C3781" s="160">
        <v>171608</v>
      </c>
      <c r="D3781" s="161" t="s">
        <v>1115</v>
      </c>
      <c r="E3781" s="162" t="s">
        <v>6415</v>
      </c>
      <c r="F3781" s="161" t="s">
        <v>644</v>
      </c>
      <c r="G3781" s="161" t="s">
        <v>1094</v>
      </c>
      <c r="H3781" s="161" t="s">
        <v>1561</v>
      </c>
      <c r="I3781" s="15"/>
      <c r="J3781"/>
      <c r="K3781"/>
    </row>
    <row r="3782" spans="1:11" ht="15" customHeight="1" x14ac:dyDescent="0.35">
      <c r="A3782" s="160">
        <v>1115466</v>
      </c>
      <c r="B3782" s="161" t="s">
        <v>5648</v>
      </c>
      <c r="C3782" s="160">
        <v>171669</v>
      </c>
      <c r="D3782" s="161" t="s">
        <v>2316</v>
      </c>
      <c r="E3782" s="162" t="s">
        <v>6415</v>
      </c>
      <c r="F3782" s="161" t="s">
        <v>644</v>
      </c>
      <c r="G3782" s="161" t="s">
        <v>645</v>
      </c>
      <c r="H3782" s="161" t="s">
        <v>1561</v>
      </c>
      <c r="I3782" s="15"/>
      <c r="J3782"/>
      <c r="K3782"/>
    </row>
    <row r="3783" spans="1:11" ht="15" customHeight="1" x14ac:dyDescent="0.35">
      <c r="A3783" s="160">
        <v>1115111</v>
      </c>
      <c r="B3783" s="161" t="s">
        <v>5647</v>
      </c>
      <c r="C3783" s="160">
        <v>171669</v>
      </c>
      <c r="D3783" s="161" t="s">
        <v>2316</v>
      </c>
      <c r="E3783" s="162" t="s">
        <v>6415</v>
      </c>
      <c r="F3783" s="161" t="s">
        <v>644</v>
      </c>
      <c r="G3783" s="161" t="s">
        <v>645</v>
      </c>
      <c r="H3783" s="161" t="s">
        <v>1561</v>
      </c>
      <c r="I3783" s="15"/>
      <c r="J3783"/>
      <c r="K3783"/>
    </row>
    <row r="3784" spans="1:11" ht="15" customHeight="1" x14ac:dyDescent="0.35">
      <c r="A3784" s="160">
        <v>1115234</v>
      </c>
      <c r="B3784" s="161" t="s">
        <v>677</v>
      </c>
      <c r="C3784" s="160">
        <v>171669</v>
      </c>
      <c r="D3784" s="161" t="s">
        <v>2316</v>
      </c>
      <c r="E3784" s="162" t="s">
        <v>6415</v>
      </c>
      <c r="F3784" s="161" t="s">
        <v>644</v>
      </c>
      <c r="G3784" s="161" t="s">
        <v>645</v>
      </c>
      <c r="H3784" s="161" t="s">
        <v>1561</v>
      </c>
      <c r="I3784" s="15"/>
      <c r="J3784"/>
      <c r="K3784"/>
    </row>
    <row r="3785" spans="1:11" ht="15" customHeight="1" x14ac:dyDescent="0.35">
      <c r="A3785" s="160">
        <v>1507152</v>
      </c>
      <c r="B3785" s="161" t="s">
        <v>5650</v>
      </c>
      <c r="C3785" s="160">
        <v>171670</v>
      </c>
      <c r="D3785" s="161" t="s">
        <v>1061</v>
      </c>
      <c r="E3785" s="162" t="s">
        <v>6415</v>
      </c>
      <c r="F3785" s="161" t="s">
        <v>644</v>
      </c>
      <c r="G3785" s="161" t="s">
        <v>992</v>
      </c>
      <c r="H3785" s="161" t="s">
        <v>1561</v>
      </c>
      <c r="I3785" s="15"/>
      <c r="J3785"/>
      <c r="K3785"/>
    </row>
    <row r="3786" spans="1:11" ht="15" customHeight="1" x14ac:dyDescent="0.35">
      <c r="A3786" s="160">
        <v>1507782</v>
      </c>
      <c r="B3786" s="161" t="s">
        <v>1062</v>
      </c>
      <c r="C3786" s="160">
        <v>171670</v>
      </c>
      <c r="D3786" s="161" t="s">
        <v>1061</v>
      </c>
      <c r="E3786" s="162" t="s">
        <v>6415</v>
      </c>
      <c r="F3786" s="161" t="s">
        <v>644</v>
      </c>
      <c r="G3786" s="161" t="s">
        <v>992</v>
      </c>
      <c r="H3786" s="161" t="s">
        <v>1561</v>
      </c>
      <c r="I3786" s="15"/>
      <c r="J3786"/>
      <c r="K3786"/>
    </row>
    <row r="3787" spans="1:11" ht="15" customHeight="1" x14ac:dyDescent="0.35">
      <c r="A3787" s="160">
        <v>1507832</v>
      </c>
      <c r="B3787" s="161" t="s">
        <v>5653</v>
      </c>
      <c r="C3787" s="160">
        <v>171670</v>
      </c>
      <c r="D3787" s="161" t="s">
        <v>1061</v>
      </c>
      <c r="E3787" s="162" t="s">
        <v>6415</v>
      </c>
      <c r="F3787" s="161" t="s">
        <v>644</v>
      </c>
      <c r="G3787" s="161" t="s">
        <v>992</v>
      </c>
      <c r="H3787" s="161" t="s">
        <v>1561</v>
      </c>
      <c r="I3787" s="15"/>
      <c r="J3787"/>
      <c r="K3787"/>
    </row>
    <row r="3788" spans="1:11" ht="15" customHeight="1" x14ac:dyDescent="0.35">
      <c r="A3788" s="160">
        <v>1507140</v>
      </c>
      <c r="B3788" s="161" t="s">
        <v>5649</v>
      </c>
      <c r="C3788" s="160">
        <v>171670</v>
      </c>
      <c r="D3788" s="161" t="s">
        <v>1061</v>
      </c>
      <c r="E3788" s="162" t="s">
        <v>6415</v>
      </c>
      <c r="F3788" s="161" t="s">
        <v>644</v>
      </c>
      <c r="G3788" s="161" t="s">
        <v>992</v>
      </c>
      <c r="H3788" s="161" t="s">
        <v>1561</v>
      </c>
      <c r="I3788" s="15"/>
      <c r="J3788"/>
      <c r="K3788"/>
    </row>
    <row r="3789" spans="1:11" ht="15" customHeight="1" x14ac:dyDescent="0.35">
      <c r="A3789" s="160">
        <v>1507242</v>
      </c>
      <c r="B3789" s="161" t="s">
        <v>5651</v>
      </c>
      <c r="C3789" s="160">
        <v>171670</v>
      </c>
      <c r="D3789" s="161" t="s">
        <v>1061</v>
      </c>
      <c r="E3789" s="162" t="s">
        <v>6415</v>
      </c>
      <c r="F3789" s="161" t="s">
        <v>644</v>
      </c>
      <c r="G3789" s="161" t="s">
        <v>992</v>
      </c>
      <c r="H3789" s="161" t="s">
        <v>1561</v>
      </c>
      <c r="I3789" s="15"/>
      <c r="J3789"/>
      <c r="K3789"/>
    </row>
    <row r="3790" spans="1:11" ht="15" customHeight="1" x14ac:dyDescent="0.35">
      <c r="A3790" s="160">
        <v>1507499</v>
      </c>
      <c r="B3790" s="161" t="s">
        <v>5652</v>
      </c>
      <c r="C3790" s="160">
        <v>171670</v>
      </c>
      <c r="D3790" s="161" t="s">
        <v>1061</v>
      </c>
      <c r="E3790" s="162" t="s">
        <v>6415</v>
      </c>
      <c r="F3790" s="161" t="s">
        <v>644</v>
      </c>
      <c r="G3790" s="161" t="s">
        <v>992</v>
      </c>
      <c r="H3790" s="161" t="s">
        <v>1561</v>
      </c>
      <c r="I3790" s="15"/>
      <c r="J3790"/>
      <c r="K3790"/>
    </row>
    <row r="3791" spans="1:11" ht="15" customHeight="1" x14ac:dyDescent="0.35">
      <c r="A3791" s="160">
        <v>1106718</v>
      </c>
      <c r="B3791" s="161" t="s">
        <v>811</v>
      </c>
      <c r="C3791" s="160">
        <v>171682</v>
      </c>
      <c r="D3791" s="161" t="s">
        <v>810</v>
      </c>
      <c r="E3791" s="162" t="s">
        <v>6415</v>
      </c>
      <c r="F3791" s="161" t="s">
        <v>644</v>
      </c>
      <c r="G3791" s="161" t="s">
        <v>785</v>
      </c>
      <c r="H3791" s="161" t="s">
        <v>1561</v>
      </c>
      <c r="I3791" s="15"/>
      <c r="J3791"/>
      <c r="K3791"/>
    </row>
    <row r="3792" spans="1:11" ht="15" customHeight="1" x14ac:dyDescent="0.35">
      <c r="A3792" s="160">
        <v>1106575</v>
      </c>
      <c r="B3792" s="161" t="s">
        <v>5656</v>
      </c>
      <c r="C3792" s="160">
        <v>171682</v>
      </c>
      <c r="D3792" s="161" t="s">
        <v>810</v>
      </c>
      <c r="E3792" s="162" t="s">
        <v>6415</v>
      </c>
      <c r="F3792" s="161" t="s">
        <v>644</v>
      </c>
      <c r="G3792" s="161" t="s">
        <v>785</v>
      </c>
      <c r="H3792" s="161" t="s">
        <v>1561</v>
      </c>
      <c r="I3792" s="15"/>
      <c r="J3792"/>
      <c r="K3792"/>
    </row>
    <row r="3793" spans="1:11" ht="15" customHeight="1" x14ac:dyDescent="0.35">
      <c r="A3793" s="160">
        <v>1106185</v>
      </c>
      <c r="B3793" s="161" t="s">
        <v>5655</v>
      </c>
      <c r="C3793" s="160">
        <v>171682</v>
      </c>
      <c r="D3793" s="161" t="s">
        <v>810</v>
      </c>
      <c r="E3793" s="162" t="s">
        <v>6415</v>
      </c>
      <c r="F3793" s="161" t="s">
        <v>644</v>
      </c>
      <c r="G3793" s="161" t="s">
        <v>785</v>
      </c>
      <c r="H3793" s="161" t="s">
        <v>1561</v>
      </c>
      <c r="I3793" s="15"/>
      <c r="J3793"/>
      <c r="K3793"/>
    </row>
    <row r="3794" spans="1:11" ht="15" customHeight="1" x14ac:dyDescent="0.35">
      <c r="A3794" s="160">
        <v>1106143</v>
      </c>
      <c r="B3794" s="161" t="s">
        <v>5654</v>
      </c>
      <c r="C3794" s="160">
        <v>171682</v>
      </c>
      <c r="D3794" s="161" t="s">
        <v>810</v>
      </c>
      <c r="E3794" s="162" t="s">
        <v>6415</v>
      </c>
      <c r="F3794" s="161" t="s">
        <v>644</v>
      </c>
      <c r="G3794" s="161" t="s">
        <v>785</v>
      </c>
      <c r="H3794" s="161" t="s">
        <v>1561</v>
      </c>
      <c r="I3794" s="15"/>
      <c r="J3794"/>
      <c r="K3794"/>
    </row>
    <row r="3795" spans="1:11" ht="15" customHeight="1" x14ac:dyDescent="0.35">
      <c r="A3795" s="160">
        <v>1106002</v>
      </c>
      <c r="B3795" s="161" t="s">
        <v>5657</v>
      </c>
      <c r="C3795" s="160">
        <v>171700</v>
      </c>
      <c r="D3795" s="161" t="s">
        <v>2455</v>
      </c>
      <c r="E3795" s="162" t="s">
        <v>6415</v>
      </c>
      <c r="F3795" s="161" t="s">
        <v>644</v>
      </c>
      <c r="G3795" s="161" t="s">
        <v>785</v>
      </c>
      <c r="H3795" s="161" t="s">
        <v>1561</v>
      </c>
      <c r="I3795" s="15"/>
      <c r="J3795"/>
      <c r="K3795"/>
    </row>
    <row r="3796" spans="1:11" ht="15" customHeight="1" x14ac:dyDescent="0.35">
      <c r="A3796" s="160">
        <v>1106979</v>
      </c>
      <c r="B3796" s="161" t="s">
        <v>5659</v>
      </c>
      <c r="C3796" s="160">
        <v>171700</v>
      </c>
      <c r="D3796" s="161" t="s">
        <v>2455</v>
      </c>
      <c r="E3796" s="162" t="s">
        <v>6415</v>
      </c>
      <c r="F3796" s="161" t="s">
        <v>644</v>
      </c>
      <c r="G3796" s="161" t="s">
        <v>785</v>
      </c>
      <c r="H3796" s="161" t="s">
        <v>1561</v>
      </c>
      <c r="I3796" s="15"/>
      <c r="J3796"/>
      <c r="K3796"/>
    </row>
    <row r="3797" spans="1:11" ht="15" customHeight="1" x14ac:dyDescent="0.35">
      <c r="A3797" s="160">
        <v>1106590</v>
      </c>
      <c r="B3797" s="161" t="s">
        <v>5658</v>
      </c>
      <c r="C3797" s="160">
        <v>171700</v>
      </c>
      <c r="D3797" s="161" t="s">
        <v>2455</v>
      </c>
      <c r="E3797" s="162" t="s">
        <v>6415</v>
      </c>
      <c r="F3797" s="161" t="s">
        <v>644</v>
      </c>
      <c r="G3797" s="161" t="s">
        <v>785</v>
      </c>
      <c r="H3797" s="161" t="s">
        <v>1561</v>
      </c>
      <c r="I3797" s="15"/>
      <c r="J3797"/>
      <c r="K3797"/>
    </row>
    <row r="3798" spans="1:11" ht="15" customHeight="1" x14ac:dyDescent="0.35">
      <c r="A3798" s="160">
        <v>1106630</v>
      </c>
      <c r="B3798" s="161" t="s">
        <v>812</v>
      </c>
      <c r="C3798" s="160">
        <v>171700</v>
      </c>
      <c r="D3798" s="161" t="s">
        <v>2455</v>
      </c>
      <c r="E3798" s="162" t="s">
        <v>6415</v>
      </c>
      <c r="F3798" s="161" t="s">
        <v>644</v>
      </c>
      <c r="G3798" s="161" t="s">
        <v>785</v>
      </c>
      <c r="H3798" s="161" t="s">
        <v>1561</v>
      </c>
      <c r="I3798" s="15"/>
      <c r="J3798"/>
      <c r="K3798"/>
    </row>
    <row r="3799" spans="1:11" ht="15" customHeight="1" x14ac:dyDescent="0.35">
      <c r="A3799" s="160">
        <v>1106646</v>
      </c>
      <c r="B3799" s="161" t="s">
        <v>813</v>
      </c>
      <c r="C3799" s="160">
        <v>171700</v>
      </c>
      <c r="D3799" s="161" t="s">
        <v>2455</v>
      </c>
      <c r="E3799" s="162" t="s">
        <v>6415</v>
      </c>
      <c r="F3799" s="161" t="s">
        <v>644</v>
      </c>
      <c r="G3799" s="161" t="s">
        <v>785</v>
      </c>
      <c r="H3799" s="161" t="s">
        <v>1561</v>
      </c>
      <c r="I3799" s="15"/>
      <c r="J3799"/>
      <c r="K3799"/>
    </row>
    <row r="3800" spans="1:11" ht="15" customHeight="1" x14ac:dyDescent="0.35">
      <c r="A3800" s="160">
        <v>1106933</v>
      </c>
      <c r="B3800" s="161" t="s">
        <v>5662</v>
      </c>
      <c r="C3800" s="160">
        <v>171712</v>
      </c>
      <c r="D3800" s="161" t="s">
        <v>2458</v>
      </c>
      <c r="E3800" s="162" t="s">
        <v>6415</v>
      </c>
      <c r="F3800" s="161" t="s">
        <v>644</v>
      </c>
      <c r="G3800" s="161" t="s">
        <v>785</v>
      </c>
      <c r="H3800" s="161" t="s">
        <v>1561</v>
      </c>
      <c r="I3800" s="15"/>
      <c r="J3800"/>
      <c r="K3800"/>
    </row>
    <row r="3801" spans="1:11" ht="15" customHeight="1" x14ac:dyDescent="0.35">
      <c r="A3801" s="160">
        <v>1106204</v>
      </c>
      <c r="B3801" s="161" t="s">
        <v>814</v>
      </c>
      <c r="C3801" s="160">
        <v>171712</v>
      </c>
      <c r="D3801" s="161" t="s">
        <v>2458</v>
      </c>
      <c r="E3801" s="162" t="s">
        <v>6415</v>
      </c>
      <c r="F3801" s="161" t="s">
        <v>644</v>
      </c>
      <c r="G3801" s="161" t="s">
        <v>785</v>
      </c>
      <c r="H3801" s="161" t="s">
        <v>1561</v>
      </c>
      <c r="I3801" s="15"/>
      <c r="J3801"/>
      <c r="K3801"/>
    </row>
    <row r="3802" spans="1:11" ht="15" customHeight="1" x14ac:dyDescent="0.35">
      <c r="A3802" s="160">
        <v>1106648</v>
      </c>
      <c r="B3802" s="161" t="s">
        <v>5661</v>
      </c>
      <c r="C3802" s="160">
        <v>171712</v>
      </c>
      <c r="D3802" s="161" t="s">
        <v>2458</v>
      </c>
      <c r="E3802" s="162" t="s">
        <v>6415</v>
      </c>
      <c r="F3802" s="161" t="s">
        <v>644</v>
      </c>
      <c r="G3802" s="161" t="s">
        <v>785</v>
      </c>
      <c r="H3802" s="161" t="s">
        <v>1561</v>
      </c>
      <c r="I3802" s="15"/>
      <c r="J3802"/>
      <c r="K3802"/>
    </row>
    <row r="3803" spans="1:11" ht="15" customHeight="1" x14ac:dyDescent="0.35">
      <c r="A3803" s="160">
        <v>1106273</v>
      </c>
      <c r="B3803" s="161" t="s">
        <v>5660</v>
      </c>
      <c r="C3803" s="160">
        <v>171712</v>
      </c>
      <c r="D3803" s="161" t="s">
        <v>2458</v>
      </c>
      <c r="E3803" s="162" t="s">
        <v>6415</v>
      </c>
      <c r="F3803" s="161" t="s">
        <v>644</v>
      </c>
      <c r="G3803" s="161" t="s">
        <v>785</v>
      </c>
      <c r="H3803" s="161" t="s">
        <v>1561</v>
      </c>
      <c r="I3803" s="15"/>
      <c r="J3803"/>
      <c r="K3803"/>
    </row>
    <row r="3804" spans="1:11" ht="15" customHeight="1" x14ac:dyDescent="0.35">
      <c r="A3804" s="160">
        <v>1106762</v>
      </c>
      <c r="B3804" s="161" t="s">
        <v>816</v>
      </c>
      <c r="C3804" s="160">
        <v>171712</v>
      </c>
      <c r="D3804" s="161" t="s">
        <v>2458</v>
      </c>
      <c r="E3804" s="162" t="s">
        <v>6415</v>
      </c>
      <c r="F3804" s="161" t="s">
        <v>644</v>
      </c>
      <c r="G3804" s="161" t="s">
        <v>785</v>
      </c>
      <c r="H3804" s="161" t="s">
        <v>1561</v>
      </c>
      <c r="I3804" s="15"/>
      <c r="J3804"/>
      <c r="K3804"/>
    </row>
    <row r="3805" spans="1:11" ht="15" customHeight="1" x14ac:dyDescent="0.35">
      <c r="A3805" s="160">
        <v>1106160</v>
      </c>
      <c r="B3805" s="161" t="s">
        <v>5663</v>
      </c>
      <c r="C3805" s="160">
        <v>171724</v>
      </c>
      <c r="D3805" s="161" t="s">
        <v>817</v>
      </c>
      <c r="E3805" s="162" t="s">
        <v>6415</v>
      </c>
      <c r="F3805" s="161" t="s">
        <v>644</v>
      </c>
      <c r="G3805" s="161" t="s">
        <v>785</v>
      </c>
      <c r="H3805" s="161" t="s">
        <v>1561</v>
      </c>
      <c r="I3805" s="15"/>
      <c r="J3805"/>
      <c r="K3805"/>
    </row>
    <row r="3806" spans="1:11" ht="15" customHeight="1" x14ac:dyDescent="0.35">
      <c r="A3806" s="160">
        <v>1106705</v>
      </c>
      <c r="B3806" s="161" t="s">
        <v>5664</v>
      </c>
      <c r="C3806" s="160">
        <v>171724</v>
      </c>
      <c r="D3806" s="161" t="s">
        <v>817</v>
      </c>
      <c r="E3806" s="162" t="s">
        <v>6415</v>
      </c>
      <c r="F3806" s="161" t="s">
        <v>644</v>
      </c>
      <c r="G3806" s="161" t="s">
        <v>785</v>
      </c>
      <c r="H3806" s="161" t="s">
        <v>1561</v>
      </c>
      <c r="I3806" s="15"/>
      <c r="J3806"/>
      <c r="K3806"/>
    </row>
    <row r="3807" spans="1:11" ht="15" customHeight="1" x14ac:dyDescent="0.35">
      <c r="A3807" s="160">
        <v>1106235</v>
      </c>
      <c r="B3807" s="161" t="s">
        <v>818</v>
      </c>
      <c r="C3807" s="160">
        <v>171724</v>
      </c>
      <c r="D3807" s="161" t="s">
        <v>817</v>
      </c>
      <c r="E3807" s="162" t="s">
        <v>6415</v>
      </c>
      <c r="F3807" s="161" t="s">
        <v>644</v>
      </c>
      <c r="G3807" s="161" t="s">
        <v>785</v>
      </c>
      <c r="H3807" s="161" t="s">
        <v>1561</v>
      </c>
      <c r="I3807" s="15"/>
      <c r="J3807"/>
      <c r="K3807"/>
    </row>
    <row r="3808" spans="1:11" ht="15" customHeight="1" x14ac:dyDescent="0.35">
      <c r="A3808" s="160">
        <v>1106449</v>
      </c>
      <c r="B3808" s="161" t="s">
        <v>820</v>
      </c>
      <c r="C3808" s="160">
        <v>171736</v>
      </c>
      <c r="D3808" s="161" t="s">
        <v>819</v>
      </c>
      <c r="E3808" s="162" t="s">
        <v>6415</v>
      </c>
      <c r="F3808" s="161" t="s">
        <v>644</v>
      </c>
      <c r="G3808" s="161" t="s">
        <v>785</v>
      </c>
      <c r="H3808" s="161" t="s">
        <v>1561</v>
      </c>
      <c r="I3808" s="15"/>
      <c r="J3808"/>
      <c r="K3808"/>
    </row>
    <row r="3809" spans="1:11" ht="15" customHeight="1" x14ac:dyDescent="0.35">
      <c r="A3809" s="160">
        <v>1106124</v>
      </c>
      <c r="B3809" s="161" t="s">
        <v>5667</v>
      </c>
      <c r="C3809" s="160">
        <v>171736</v>
      </c>
      <c r="D3809" s="161" t="s">
        <v>819</v>
      </c>
      <c r="E3809" s="162" t="s">
        <v>6415</v>
      </c>
      <c r="F3809" s="161" t="s">
        <v>644</v>
      </c>
      <c r="G3809" s="161" t="s">
        <v>785</v>
      </c>
      <c r="H3809" s="161" t="s">
        <v>1561</v>
      </c>
      <c r="I3809" s="15"/>
      <c r="J3809"/>
      <c r="K3809"/>
    </row>
    <row r="3810" spans="1:11" ht="15" customHeight="1" x14ac:dyDescent="0.35">
      <c r="A3810" s="160">
        <v>1106603</v>
      </c>
      <c r="B3810" s="161" t="s">
        <v>5668</v>
      </c>
      <c r="C3810" s="160">
        <v>171736</v>
      </c>
      <c r="D3810" s="161" t="s">
        <v>819</v>
      </c>
      <c r="E3810" s="162" t="s">
        <v>6415</v>
      </c>
      <c r="F3810" s="161" t="s">
        <v>644</v>
      </c>
      <c r="G3810" s="161" t="s">
        <v>785</v>
      </c>
      <c r="H3810" s="161" t="s">
        <v>1561</v>
      </c>
      <c r="I3810" s="15"/>
      <c r="J3810"/>
      <c r="K3810"/>
    </row>
    <row r="3811" spans="1:11" ht="15" customHeight="1" x14ac:dyDescent="0.35">
      <c r="A3811" s="160">
        <v>1106041</v>
      </c>
      <c r="B3811" s="161" t="s">
        <v>5666</v>
      </c>
      <c r="C3811" s="160">
        <v>171736</v>
      </c>
      <c r="D3811" s="161" t="s">
        <v>819</v>
      </c>
      <c r="E3811" s="162" t="s">
        <v>6415</v>
      </c>
      <c r="F3811" s="161" t="s">
        <v>644</v>
      </c>
      <c r="G3811" s="161" t="s">
        <v>785</v>
      </c>
      <c r="H3811" s="161" t="s">
        <v>1561</v>
      </c>
      <c r="I3811" s="15"/>
      <c r="J3811"/>
      <c r="K3811"/>
    </row>
    <row r="3812" spans="1:11" ht="15" customHeight="1" x14ac:dyDescent="0.35">
      <c r="A3812" s="160">
        <v>1106011</v>
      </c>
      <c r="B3812" s="161" t="s">
        <v>5665</v>
      </c>
      <c r="C3812" s="160">
        <v>171736</v>
      </c>
      <c r="D3812" s="161" t="s">
        <v>819</v>
      </c>
      <c r="E3812" s="162" t="s">
        <v>6415</v>
      </c>
      <c r="F3812" s="161" t="s">
        <v>644</v>
      </c>
      <c r="G3812" s="161" t="s">
        <v>785</v>
      </c>
      <c r="H3812" s="161" t="s">
        <v>1561</v>
      </c>
      <c r="I3812" s="15"/>
      <c r="J3812"/>
      <c r="K3812"/>
    </row>
    <row r="3813" spans="1:11" ht="15" customHeight="1" x14ac:dyDescent="0.35">
      <c r="A3813" s="160">
        <v>1106409</v>
      </c>
      <c r="B3813" s="161" t="s">
        <v>5671</v>
      </c>
      <c r="C3813" s="160">
        <v>171748</v>
      </c>
      <c r="D3813" s="161" t="s">
        <v>2471</v>
      </c>
      <c r="E3813" s="162" t="s">
        <v>6415</v>
      </c>
      <c r="F3813" s="161" t="s">
        <v>644</v>
      </c>
      <c r="G3813" s="161" t="s">
        <v>785</v>
      </c>
      <c r="H3813" s="161" t="s">
        <v>1561</v>
      </c>
      <c r="I3813" s="15"/>
      <c r="J3813"/>
      <c r="K3813"/>
    </row>
    <row r="3814" spans="1:11" ht="15" customHeight="1" x14ac:dyDescent="0.35">
      <c r="A3814" s="160">
        <v>1106342</v>
      </c>
      <c r="B3814" s="161" t="s">
        <v>5670</v>
      </c>
      <c r="C3814" s="160">
        <v>171748</v>
      </c>
      <c r="D3814" s="161" t="s">
        <v>2471</v>
      </c>
      <c r="E3814" s="162" t="s">
        <v>6415</v>
      </c>
      <c r="F3814" s="161" t="s">
        <v>644</v>
      </c>
      <c r="G3814" s="161" t="s">
        <v>785</v>
      </c>
      <c r="H3814" s="161" t="s">
        <v>1561</v>
      </c>
      <c r="I3814" s="15"/>
      <c r="J3814"/>
      <c r="K3814"/>
    </row>
    <row r="3815" spans="1:11" ht="15" customHeight="1" x14ac:dyDescent="0.35">
      <c r="A3815" s="160">
        <v>1106805</v>
      </c>
      <c r="B3815" s="161" t="s">
        <v>821</v>
      </c>
      <c r="C3815" s="160">
        <v>171748</v>
      </c>
      <c r="D3815" s="161" t="s">
        <v>2471</v>
      </c>
      <c r="E3815" s="162" t="s">
        <v>6415</v>
      </c>
      <c r="F3815" s="161" t="s">
        <v>644</v>
      </c>
      <c r="G3815" s="161" t="s">
        <v>785</v>
      </c>
      <c r="H3815" s="161" t="s">
        <v>1561</v>
      </c>
      <c r="I3815" s="15"/>
      <c r="J3815"/>
      <c r="K3815"/>
    </row>
    <row r="3816" spans="1:11" ht="15" customHeight="1" x14ac:dyDescent="0.35">
      <c r="A3816" s="160">
        <v>1106214</v>
      </c>
      <c r="B3816" s="161" t="s">
        <v>5669</v>
      </c>
      <c r="C3816" s="160">
        <v>171748</v>
      </c>
      <c r="D3816" s="161" t="s">
        <v>2471</v>
      </c>
      <c r="E3816" s="162" t="s">
        <v>6415</v>
      </c>
      <c r="F3816" s="161" t="s">
        <v>644</v>
      </c>
      <c r="G3816" s="161" t="s">
        <v>785</v>
      </c>
      <c r="H3816" s="161" t="s">
        <v>1561</v>
      </c>
      <c r="I3816" s="15"/>
      <c r="J3816"/>
      <c r="K3816"/>
    </row>
    <row r="3817" spans="1:11" ht="15" customHeight="1" x14ac:dyDescent="0.35">
      <c r="A3817" s="160">
        <v>1106714</v>
      </c>
      <c r="B3817" s="161" t="s">
        <v>5672</v>
      </c>
      <c r="C3817" s="160">
        <v>171748</v>
      </c>
      <c r="D3817" s="161" t="s">
        <v>2471</v>
      </c>
      <c r="E3817" s="162" t="s">
        <v>6415</v>
      </c>
      <c r="F3817" s="161" t="s">
        <v>644</v>
      </c>
      <c r="G3817" s="161" t="s">
        <v>785</v>
      </c>
      <c r="H3817" s="161" t="s">
        <v>1561</v>
      </c>
      <c r="I3817" s="15"/>
      <c r="J3817"/>
      <c r="K3817"/>
    </row>
    <row r="3818" spans="1:11" ht="15" customHeight="1" x14ac:dyDescent="0.35">
      <c r="A3818" s="160">
        <v>1106454</v>
      </c>
      <c r="B3818" s="161" t="s">
        <v>822</v>
      </c>
      <c r="C3818" s="160">
        <v>171748</v>
      </c>
      <c r="D3818" s="161" t="s">
        <v>2471</v>
      </c>
      <c r="E3818" s="162" t="s">
        <v>6415</v>
      </c>
      <c r="F3818" s="161" t="s">
        <v>644</v>
      </c>
      <c r="G3818" s="161" t="s">
        <v>785</v>
      </c>
      <c r="H3818" s="161" t="s">
        <v>1561</v>
      </c>
      <c r="I3818" s="15"/>
      <c r="J3818"/>
      <c r="K3818"/>
    </row>
    <row r="3819" spans="1:11" ht="15" customHeight="1" x14ac:dyDescent="0.35">
      <c r="A3819" s="160">
        <v>1106844</v>
      </c>
      <c r="B3819" s="161" t="s">
        <v>824</v>
      </c>
      <c r="C3819" s="160">
        <v>171750</v>
      </c>
      <c r="D3819" s="161" t="s">
        <v>823</v>
      </c>
      <c r="E3819" s="162" t="s">
        <v>6415</v>
      </c>
      <c r="F3819" s="161" t="s">
        <v>644</v>
      </c>
      <c r="G3819" s="161" t="s">
        <v>785</v>
      </c>
      <c r="H3819" s="161" t="s">
        <v>1561</v>
      </c>
      <c r="I3819" s="15"/>
      <c r="J3819"/>
      <c r="K3819"/>
    </row>
    <row r="3820" spans="1:11" ht="15" customHeight="1" x14ac:dyDescent="0.35">
      <c r="A3820" s="160">
        <v>1106040</v>
      </c>
      <c r="B3820" s="161" t="s">
        <v>5673</v>
      </c>
      <c r="C3820" s="160">
        <v>171750</v>
      </c>
      <c r="D3820" s="161" t="s">
        <v>823</v>
      </c>
      <c r="E3820" s="162" t="s">
        <v>6415</v>
      </c>
      <c r="F3820" s="161" t="s">
        <v>644</v>
      </c>
      <c r="G3820" s="161" t="s">
        <v>785</v>
      </c>
      <c r="H3820" s="161" t="s">
        <v>1561</v>
      </c>
      <c r="I3820" s="15"/>
      <c r="J3820"/>
      <c r="K3820"/>
    </row>
    <row r="3821" spans="1:11" ht="15" customHeight="1" x14ac:dyDescent="0.35">
      <c r="A3821" s="160">
        <v>1106518</v>
      </c>
      <c r="B3821" s="161" t="s">
        <v>825</v>
      </c>
      <c r="C3821" s="160">
        <v>171761</v>
      </c>
      <c r="D3821" s="161" t="s">
        <v>2456</v>
      </c>
      <c r="E3821" s="162" t="s">
        <v>6415</v>
      </c>
      <c r="F3821" s="161" t="s">
        <v>644</v>
      </c>
      <c r="G3821" s="161" t="s">
        <v>785</v>
      </c>
      <c r="H3821" s="161" t="s">
        <v>1561</v>
      </c>
      <c r="I3821" s="15"/>
      <c r="J3821"/>
      <c r="K3821"/>
    </row>
    <row r="3822" spans="1:11" ht="15" customHeight="1" x14ac:dyDescent="0.35">
      <c r="A3822" s="160">
        <v>1106507</v>
      </c>
      <c r="B3822" s="161" t="s">
        <v>5675</v>
      </c>
      <c r="C3822" s="160">
        <v>171761</v>
      </c>
      <c r="D3822" s="161" t="s">
        <v>2456</v>
      </c>
      <c r="E3822" s="162" t="s">
        <v>6415</v>
      </c>
      <c r="F3822" s="161" t="s">
        <v>644</v>
      </c>
      <c r="G3822" s="161" t="s">
        <v>785</v>
      </c>
      <c r="H3822" s="161" t="s">
        <v>1561</v>
      </c>
      <c r="I3822" s="15"/>
      <c r="J3822"/>
      <c r="K3822"/>
    </row>
    <row r="3823" spans="1:11" ht="15" customHeight="1" x14ac:dyDescent="0.35">
      <c r="A3823" s="160">
        <v>1106258</v>
      </c>
      <c r="B3823" s="161" t="s">
        <v>5674</v>
      </c>
      <c r="C3823" s="160">
        <v>171761</v>
      </c>
      <c r="D3823" s="161" t="s">
        <v>2456</v>
      </c>
      <c r="E3823" s="162" t="s">
        <v>6415</v>
      </c>
      <c r="F3823" s="161" t="s">
        <v>644</v>
      </c>
      <c r="G3823" s="161" t="s">
        <v>785</v>
      </c>
      <c r="H3823" s="161" t="s">
        <v>1561</v>
      </c>
      <c r="I3823" s="15"/>
      <c r="J3823"/>
      <c r="K3823"/>
    </row>
    <row r="3824" spans="1:11" ht="15" customHeight="1" x14ac:dyDescent="0.35">
      <c r="A3824" s="160">
        <v>1106615</v>
      </c>
      <c r="B3824" s="161" t="s">
        <v>826</v>
      </c>
      <c r="C3824" s="160">
        <v>171761</v>
      </c>
      <c r="D3824" s="161" t="s">
        <v>2456</v>
      </c>
      <c r="E3824" s="162" t="s">
        <v>6415</v>
      </c>
      <c r="F3824" s="161" t="s">
        <v>644</v>
      </c>
      <c r="G3824" s="161" t="s">
        <v>785</v>
      </c>
      <c r="H3824" s="161" t="s">
        <v>1561</v>
      </c>
      <c r="I3824" s="15"/>
      <c r="J3824"/>
      <c r="K3824"/>
    </row>
    <row r="3825" spans="1:11" ht="15" customHeight="1" x14ac:dyDescent="0.35">
      <c r="A3825" s="160">
        <v>1106602</v>
      </c>
      <c r="B3825" s="161" t="s">
        <v>5677</v>
      </c>
      <c r="C3825" s="160">
        <v>171773</v>
      </c>
      <c r="D3825" s="161" t="s">
        <v>2457</v>
      </c>
      <c r="E3825" s="162" t="s">
        <v>6415</v>
      </c>
      <c r="F3825" s="161" t="s">
        <v>644</v>
      </c>
      <c r="G3825" s="161" t="s">
        <v>785</v>
      </c>
      <c r="H3825" s="161" t="s">
        <v>1561</v>
      </c>
      <c r="I3825" s="15"/>
      <c r="J3825"/>
      <c r="K3825"/>
    </row>
    <row r="3826" spans="1:11" ht="15" customHeight="1" x14ac:dyDescent="0.35">
      <c r="A3826" s="160">
        <v>1106463</v>
      </c>
      <c r="B3826" s="161" t="s">
        <v>5676</v>
      </c>
      <c r="C3826" s="160">
        <v>171773</v>
      </c>
      <c r="D3826" s="161" t="s">
        <v>2457</v>
      </c>
      <c r="E3826" s="162" t="s">
        <v>6415</v>
      </c>
      <c r="F3826" s="161" t="s">
        <v>644</v>
      </c>
      <c r="G3826" s="161" t="s">
        <v>785</v>
      </c>
      <c r="H3826" s="161" t="s">
        <v>1561</v>
      </c>
      <c r="I3826" s="15"/>
      <c r="J3826"/>
      <c r="K3826"/>
    </row>
    <row r="3827" spans="1:11" ht="15" customHeight="1" x14ac:dyDescent="0.35">
      <c r="A3827" s="160">
        <v>1106499</v>
      </c>
      <c r="B3827" s="161" t="s">
        <v>827</v>
      </c>
      <c r="C3827" s="160">
        <v>171773</v>
      </c>
      <c r="D3827" s="161" t="s">
        <v>2457</v>
      </c>
      <c r="E3827" s="162" t="s">
        <v>6415</v>
      </c>
      <c r="F3827" s="161" t="s">
        <v>644</v>
      </c>
      <c r="G3827" s="161" t="s">
        <v>785</v>
      </c>
      <c r="H3827" s="161" t="s">
        <v>1561</v>
      </c>
      <c r="I3827" s="15"/>
      <c r="J3827"/>
      <c r="K3827"/>
    </row>
    <row r="3828" spans="1:11" ht="15" customHeight="1" x14ac:dyDescent="0.35">
      <c r="A3828" s="160">
        <v>1106667</v>
      </c>
      <c r="B3828" s="161" t="s">
        <v>828</v>
      </c>
      <c r="C3828" s="160">
        <v>171773</v>
      </c>
      <c r="D3828" s="161" t="s">
        <v>2457</v>
      </c>
      <c r="E3828" s="162" t="s">
        <v>6415</v>
      </c>
      <c r="F3828" s="161" t="s">
        <v>644</v>
      </c>
      <c r="G3828" s="161" t="s">
        <v>785</v>
      </c>
      <c r="H3828" s="161" t="s">
        <v>1561</v>
      </c>
      <c r="I3828" s="15"/>
      <c r="J3828"/>
      <c r="K3828"/>
    </row>
    <row r="3829" spans="1:11" ht="15" customHeight="1" x14ac:dyDescent="0.35">
      <c r="A3829" s="160">
        <v>1106255</v>
      </c>
      <c r="B3829" s="161" t="s">
        <v>831</v>
      </c>
      <c r="C3829" s="160">
        <v>171785</v>
      </c>
      <c r="D3829" s="161" t="s">
        <v>830</v>
      </c>
      <c r="E3829" s="162" t="s">
        <v>6415</v>
      </c>
      <c r="F3829" s="161" t="s">
        <v>644</v>
      </c>
      <c r="G3829" s="161" t="s">
        <v>785</v>
      </c>
      <c r="H3829" s="161" t="s">
        <v>1561</v>
      </c>
      <c r="I3829" s="15"/>
      <c r="J3829"/>
      <c r="K3829"/>
    </row>
    <row r="3830" spans="1:11" ht="15" customHeight="1" x14ac:dyDescent="0.35">
      <c r="A3830" s="160">
        <v>1106710</v>
      </c>
      <c r="B3830" s="161" t="s">
        <v>5679</v>
      </c>
      <c r="C3830" s="160">
        <v>171785</v>
      </c>
      <c r="D3830" s="161" t="s">
        <v>830</v>
      </c>
      <c r="E3830" s="162" t="s">
        <v>6415</v>
      </c>
      <c r="F3830" s="161" t="s">
        <v>644</v>
      </c>
      <c r="G3830" s="161" t="s">
        <v>785</v>
      </c>
      <c r="H3830" s="161" t="s">
        <v>1561</v>
      </c>
      <c r="I3830" s="15"/>
      <c r="J3830"/>
      <c r="K3830"/>
    </row>
    <row r="3831" spans="1:11" ht="15" customHeight="1" x14ac:dyDescent="0.35">
      <c r="A3831" s="160">
        <v>1106021</v>
      </c>
      <c r="B3831" s="161" t="s">
        <v>5678</v>
      </c>
      <c r="C3831" s="160">
        <v>171785</v>
      </c>
      <c r="D3831" s="161" t="s">
        <v>830</v>
      </c>
      <c r="E3831" s="162" t="s">
        <v>6415</v>
      </c>
      <c r="F3831" s="161" t="s">
        <v>644</v>
      </c>
      <c r="G3831" s="161" t="s">
        <v>785</v>
      </c>
      <c r="H3831" s="161" t="s">
        <v>1561</v>
      </c>
      <c r="I3831" s="15"/>
      <c r="J3831"/>
      <c r="K3831"/>
    </row>
    <row r="3832" spans="1:11" ht="15" customHeight="1" x14ac:dyDescent="0.35">
      <c r="A3832" s="160">
        <v>1106574</v>
      </c>
      <c r="B3832" s="161" t="s">
        <v>5680</v>
      </c>
      <c r="C3832" s="160">
        <v>171797</v>
      </c>
      <c r="D3832" s="161" t="s">
        <v>2469</v>
      </c>
      <c r="E3832" s="162" t="s">
        <v>6415</v>
      </c>
      <c r="F3832" s="161" t="s">
        <v>644</v>
      </c>
      <c r="G3832" s="161" t="s">
        <v>785</v>
      </c>
      <c r="H3832" s="161" t="s">
        <v>1561</v>
      </c>
      <c r="I3832" s="15"/>
      <c r="J3832"/>
      <c r="K3832"/>
    </row>
    <row r="3833" spans="1:11" ht="15" customHeight="1" x14ac:dyDescent="0.35">
      <c r="A3833" s="160">
        <v>1106215</v>
      </c>
      <c r="B3833" s="161" t="s">
        <v>832</v>
      </c>
      <c r="C3833" s="160">
        <v>171797</v>
      </c>
      <c r="D3833" s="161" t="s">
        <v>2469</v>
      </c>
      <c r="E3833" s="162" t="s">
        <v>6415</v>
      </c>
      <c r="F3833" s="161" t="s">
        <v>644</v>
      </c>
      <c r="G3833" s="161" t="s">
        <v>785</v>
      </c>
      <c r="H3833" s="161" t="s">
        <v>1561</v>
      </c>
      <c r="I3833" s="15"/>
      <c r="J3833"/>
      <c r="K3833"/>
    </row>
    <row r="3834" spans="1:11" ht="15" customHeight="1" x14ac:dyDescent="0.35">
      <c r="A3834" s="160">
        <v>1110351</v>
      </c>
      <c r="B3834" s="161" t="s">
        <v>5681</v>
      </c>
      <c r="C3834" s="160">
        <v>171803</v>
      </c>
      <c r="D3834" s="161" t="s">
        <v>2523</v>
      </c>
      <c r="E3834" s="162" t="s">
        <v>6415</v>
      </c>
      <c r="F3834" s="161" t="s">
        <v>644</v>
      </c>
      <c r="G3834" s="161" t="s">
        <v>645</v>
      </c>
      <c r="H3834" s="161" t="s">
        <v>1561</v>
      </c>
      <c r="I3834" s="15"/>
      <c r="J3834"/>
      <c r="K3834"/>
    </row>
    <row r="3835" spans="1:11" ht="15" customHeight="1" x14ac:dyDescent="0.35">
      <c r="A3835" s="160">
        <v>1110156</v>
      </c>
      <c r="B3835" s="161" t="s">
        <v>678</v>
      </c>
      <c r="C3835" s="160">
        <v>171803</v>
      </c>
      <c r="D3835" s="161" t="s">
        <v>2523</v>
      </c>
      <c r="E3835" s="162" t="s">
        <v>6415</v>
      </c>
      <c r="F3835" s="161" t="s">
        <v>644</v>
      </c>
      <c r="G3835" s="161" t="s">
        <v>645</v>
      </c>
      <c r="H3835" s="161" t="s">
        <v>1561</v>
      </c>
      <c r="I3835" s="15"/>
      <c r="J3835"/>
      <c r="K3835"/>
    </row>
    <row r="3836" spans="1:11" ht="15" customHeight="1" x14ac:dyDescent="0.35">
      <c r="A3836" s="160">
        <v>1110984</v>
      </c>
      <c r="B3836" s="161" t="s">
        <v>679</v>
      </c>
      <c r="C3836" s="160">
        <v>171815</v>
      </c>
      <c r="D3836" s="161" t="s">
        <v>2525</v>
      </c>
      <c r="E3836" s="162" t="s">
        <v>6415</v>
      </c>
      <c r="F3836" s="161" t="s">
        <v>644</v>
      </c>
      <c r="G3836" s="161" t="s">
        <v>645</v>
      </c>
      <c r="H3836" s="161" t="s">
        <v>1561</v>
      </c>
      <c r="I3836" s="15"/>
      <c r="J3836"/>
      <c r="K3836"/>
    </row>
    <row r="3837" spans="1:11" ht="15" customHeight="1" x14ac:dyDescent="0.35">
      <c r="A3837" s="160">
        <v>1110292</v>
      </c>
      <c r="B3837" s="161" t="s">
        <v>5682</v>
      </c>
      <c r="C3837" s="160">
        <v>171815</v>
      </c>
      <c r="D3837" s="161" t="s">
        <v>2525</v>
      </c>
      <c r="E3837" s="162" t="s">
        <v>6415</v>
      </c>
      <c r="F3837" s="161" t="s">
        <v>644</v>
      </c>
      <c r="G3837" s="161" t="s">
        <v>645</v>
      </c>
      <c r="H3837" s="161" t="s">
        <v>1561</v>
      </c>
      <c r="I3837" s="15"/>
      <c r="J3837"/>
      <c r="K3837"/>
    </row>
    <row r="3838" spans="1:11" ht="15" customHeight="1" x14ac:dyDescent="0.35">
      <c r="A3838" s="160">
        <v>1110737</v>
      </c>
      <c r="B3838" s="161" t="s">
        <v>680</v>
      </c>
      <c r="C3838" s="160">
        <v>171815</v>
      </c>
      <c r="D3838" s="161" t="s">
        <v>2525</v>
      </c>
      <c r="E3838" s="162" t="s">
        <v>6415</v>
      </c>
      <c r="F3838" s="161" t="s">
        <v>644</v>
      </c>
      <c r="G3838" s="161" t="s">
        <v>645</v>
      </c>
      <c r="H3838" s="161" t="s">
        <v>1561</v>
      </c>
      <c r="I3838" s="15"/>
      <c r="J3838"/>
      <c r="K3838"/>
    </row>
    <row r="3839" spans="1:11" ht="15" customHeight="1" x14ac:dyDescent="0.35">
      <c r="A3839" s="160">
        <v>1110172</v>
      </c>
      <c r="B3839" s="161" t="s">
        <v>5683</v>
      </c>
      <c r="C3839" s="160">
        <v>171827</v>
      </c>
      <c r="D3839" s="161" t="s">
        <v>2526</v>
      </c>
      <c r="E3839" s="162" t="s">
        <v>6415</v>
      </c>
      <c r="F3839" s="161" t="s">
        <v>644</v>
      </c>
      <c r="G3839" s="161" t="s">
        <v>645</v>
      </c>
      <c r="H3839" s="161" t="s">
        <v>1561</v>
      </c>
      <c r="I3839" s="15"/>
      <c r="J3839"/>
      <c r="K3839"/>
    </row>
    <row r="3840" spans="1:11" ht="15" customHeight="1" x14ac:dyDescent="0.35">
      <c r="A3840" s="160">
        <v>1110952</v>
      </c>
      <c r="B3840" s="161" t="s">
        <v>5685</v>
      </c>
      <c r="C3840" s="160">
        <v>171827</v>
      </c>
      <c r="D3840" s="161" t="s">
        <v>2526</v>
      </c>
      <c r="E3840" s="162" t="s">
        <v>6415</v>
      </c>
      <c r="F3840" s="161" t="s">
        <v>644</v>
      </c>
      <c r="G3840" s="161" t="s">
        <v>645</v>
      </c>
      <c r="H3840" s="161" t="s">
        <v>1561</v>
      </c>
      <c r="I3840" s="15"/>
      <c r="J3840"/>
      <c r="K3840"/>
    </row>
    <row r="3841" spans="1:11" ht="15" customHeight="1" x14ac:dyDescent="0.35">
      <c r="A3841" s="160">
        <v>1110170</v>
      </c>
      <c r="B3841" s="161" t="s">
        <v>681</v>
      </c>
      <c r="C3841" s="160">
        <v>171827</v>
      </c>
      <c r="D3841" s="161" t="s">
        <v>2526</v>
      </c>
      <c r="E3841" s="162" t="s">
        <v>6415</v>
      </c>
      <c r="F3841" s="161" t="s">
        <v>644</v>
      </c>
      <c r="G3841" s="161" t="s">
        <v>645</v>
      </c>
      <c r="H3841" s="161" t="s">
        <v>1561</v>
      </c>
      <c r="I3841" s="15"/>
      <c r="J3841"/>
      <c r="K3841"/>
    </row>
    <row r="3842" spans="1:11" ht="15" customHeight="1" x14ac:dyDescent="0.35">
      <c r="A3842" s="160">
        <v>1110361</v>
      </c>
      <c r="B3842" s="161" t="s">
        <v>5684</v>
      </c>
      <c r="C3842" s="160">
        <v>171827</v>
      </c>
      <c r="D3842" s="161" t="s">
        <v>2526</v>
      </c>
      <c r="E3842" s="162" t="s">
        <v>6415</v>
      </c>
      <c r="F3842" s="161" t="s">
        <v>644</v>
      </c>
      <c r="G3842" s="161" t="s">
        <v>645</v>
      </c>
      <c r="H3842" s="161" t="s">
        <v>1561</v>
      </c>
      <c r="I3842" s="15"/>
      <c r="J3842"/>
      <c r="K3842"/>
    </row>
    <row r="3843" spans="1:11" ht="15" customHeight="1" x14ac:dyDescent="0.35">
      <c r="A3843" s="160">
        <v>1110069</v>
      </c>
      <c r="B3843" s="161" t="s">
        <v>682</v>
      </c>
      <c r="C3843" s="160">
        <v>171827</v>
      </c>
      <c r="D3843" s="161" t="s">
        <v>2526</v>
      </c>
      <c r="E3843" s="162" t="s">
        <v>6415</v>
      </c>
      <c r="F3843" s="161" t="s">
        <v>644</v>
      </c>
      <c r="G3843" s="161" t="s">
        <v>645</v>
      </c>
      <c r="H3843" s="161" t="s">
        <v>1561</v>
      </c>
      <c r="I3843" s="15"/>
      <c r="J3843"/>
      <c r="K3843"/>
    </row>
    <row r="3844" spans="1:11" ht="15" customHeight="1" x14ac:dyDescent="0.35">
      <c r="A3844" s="160">
        <v>1503524</v>
      </c>
      <c r="B3844" s="161" t="s">
        <v>1063</v>
      </c>
      <c r="C3844" s="160">
        <v>171839</v>
      </c>
      <c r="D3844" s="161" t="s">
        <v>2661</v>
      </c>
      <c r="E3844" s="162" t="s">
        <v>6415</v>
      </c>
      <c r="F3844" s="161" t="s">
        <v>644</v>
      </c>
      <c r="G3844" s="161" t="s">
        <v>992</v>
      </c>
      <c r="H3844" s="161" t="s">
        <v>1561</v>
      </c>
      <c r="I3844" s="15"/>
      <c r="J3844"/>
      <c r="K3844"/>
    </row>
    <row r="3845" spans="1:11" ht="15" customHeight="1" x14ac:dyDescent="0.35">
      <c r="A3845" s="160">
        <v>1503138</v>
      </c>
      <c r="B3845" s="161" t="s">
        <v>5686</v>
      </c>
      <c r="C3845" s="160">
        <v>171839</v>
      </c>
      <c r="D3845" s="161" t="s">
        <v>2661</v>
      </c>
      <c r="E3845" s="162" t="s">
        <v>6415</v>
      </c>
      <c r="F3845" s="161" t="s">
        <v>644</v>
      </c>
      <c r="G3845" s="161" t="s">
        <v>992</v>
      </c>
      <c r="H3845" s="161" t="s">
        <v>1561</v>
      </c>
      <c r="I3845" s="15"/>
      <c r="J3845"/>
      <c r="K3845"/>
    </row>
    <row r="3846" spans="1:11" ht="15" customHeight="1" x14ac:dyDescent="0.35">
      <c r="A3846" s="160">
        <v>1107073</v>
      </c>
      <c r="B3846" s="161" t="s">
        <v>5688</v>
      </c>
      <c r="C3846" s="160">
        <v>171840</v>
      </c>
      <c r="D3846" s="161" t="s">
        <v>2505</v>
      </c>
      <c r="E3846" s="162" t="s">
        <v>6415</v>
      </c>
      <c r="F3846" s="161" t="s">
        <v>644</v>
      </c>
      <c r="G3846" s="161" t="s">
        <v>874</v>
      </c>
      <c r="H3846" s="161" t="s">
        <v>1561</v>
      </c>
      <c r="I3846" s="15"/>
      <c r="J3846"/>
      <c r="K3846"/>
    </row>
    <row r="3847" spans="1:11" ht="15" customHeight="1" x14ac:dyDescent="0.35">
      <c r="A3847" s="160">
        <v>1116002</v>
      </c>
      <c r="B3847" s="161" t="s">
        <v>5690</v>
      </c>
      <c r="C3847" s="160">
        <v>171840</v>
      </c>
      <c r="D3847" s="161" t="s">
        <v>2505</v>
      </c>
      <c r="E3847" s="162" t="s">
        <v>6415</v>
      </c>
      <c r="F3847" s="161" t="s">
        <v>644</v>
      </c>
      <c r="G3847" s="161" t="s">
        <v>874</v>
      </c>
      <c r="H3847" s="161" t="s">
        <v>1561</v>
      </c>
      <c r="I3847" s="15"/>
      <c r="J3847"/>
      <c r="K3847"/>
    </row>
    <row r="3848" spans="1:11" ht="15" customHeight="1" x14ac:dyDescent="0.35">
      <c r="A3848" s="160">
        <v>1107048</v>
      </c>
      <c r="B3848" s="161" t="s">
        <v>5687</v>
      </c>
      <c r="C3848" s="160">
        <v>171840</v>
      </c>
      <c r="D3848" s="161" t="s">
        <v>2505</v>
      </c>
      <c r="E3848" s="162" t="s">
        <v>6415</v>
      </c>
      <c r="F3848" s="161" t="s">
        <v>644</v>
      </c>
      <c r="G3848" s="161" t="s">
        <v>874</v>
      </c>
      <c r="H3848" s="161" t="s">
        <v>1561</v>
      </c>
      <c r="I3848" s="15"/>
      <c r="J3848"/>
      <c r="K3848"/>
    </row>
    <row r="3849" spans="1:11" ht="15" customHeight="1" x14ac:dyDescent="0.35">
      <c r="A3849" s="160">
        <v>1107770</v>
      </c>
      <c r="B3849" s="161" t="s">
        <v>5689</v>
      </c>
      <c r="C3849" s="160">
        <v>171840</v>
      </c>
      <c r="D3849" s="161" t="s">
        <v>2505</v>
      </c>
      <c r="E3849" s="162" t="s">
        <v>6415</v>
      </c>
      <c r="F3849" s="161" t="s">
        <v>644</v>
      </c>
      <c r="G3849" s="161" t="s">
        <v>874</v>
      </c>
      <c r="H3849" s="161" t="s">
        <v>1561</v>
      </c>
      <c r="I3849" s="15"/>
      <c r="J3849"/>
      <c r="K3849"/>
    </row>
    <row r="3850" spans="1:11" ht="15" customHeight="1" x14ac:dyDescent="0.35">
      <c r="A3850" s="160">
        <v>1107632</v>
      </c>
      <c r="B3850" s="161" t="s">
        <v>898</v>
      </c>
      <c r="C3850" s="160">
        <v>171840</v>
      </c>
      <c r="D3850" s="161" t="s">
        <v>2505</v>
      </c>
      <c r="E3850" s="162" t="s">
        <v>6415</v>
      </c>
      <c r="F3850" s="161" t="s">
        <v>644</v>
      </c>
      <c r="G3850" s="161" t="s">
        <v>874</v>
      </c>
      <c r="H3850" s="161" t="s">
        <v>1561</v>
      </c>
      <c r="I3850" s="15"/>
      <c r="J3850"/>
      <c r="K3850"/>
    </row>
    <row r="3851" spans="1:11" ht="15" customHeight="1" x14ac:dyDescent="0.35">
      <c r="A3851" s="160">
        <v>1107235</v>
      </c>
      <c r="B3851" s="161" t="s">
        <v>899</v>
      </c>
      <c r="C3851" s="160">
        <v>171852</v>
      </c>
      <c r="D3851" s="161" t="s">
        <v>2503</v>
      </c>
      <c r="E3851" s="162" t="s">
        <v>6415</v>
      </c>
      <c r="F3851" s="161" t="s">
        <v>644</v>
      </c>
      <c r="G3851" s="161" t="s">
        <v>874</v>
      </c>
      <c r="H3851" s="161" t="s">
        <v>1561</v>
      </c>
      <c r="I3851" s="15"/>
      <c r="J3851"/>
      <c r="K3851"/>
    </row>
    <row r="3852" spans="1:11" ht="15" customHeight="1" x14ac:dyDescent="0.35">
      <c r="A3852" s="160">
        <v>1116001</v>
      </c>
      <c r="B3852" s="161" t="s">
        <v>5692</v>
      </c>
      <c r="C3852" s="160">
        <v>171852</v>
      </c>
      <c r="D3852" s="161" t="s">
        <v>2503</v>
      </c>
      <c r="E3852" s="162" t="s">
        <v>6415</v>
      </c>
      <c r="F3852" s="161" t="s">
        <v>644</v>
      </c>
      <c r="G3852" s="161" t="s">
        <v>874</v>
      </c>
      <c r="H3852" s="161" t="s">
        <v>1561</v>
      </c>
      <c r="I3852" s="15"/>
      <c r="J3852"/>
      <c r="K3852"/>
    </row>
    <row r="3853" spans="1:11" ht="15" customHeight="1" x14ac:dyDescent="0.35">
      <c r="A3853" s="160">
        <v>1107020</v>
      </c>
      <c r="B3853" s="161" t="s">
        <v>5691</v>
      </c>
      <c r="C3853" s="160">
        <v>171852</v>
      </c>
      <c r="D3853" s="161" t="s">
        <v>2503</v>
      </c>
      <c r="E3853" s="162" t="s">
        <v>6415</v>
      </c>
      <c r="F3853" s="161" t="s">
        <v>644</v>
      </c>
      <c r="G3853" s="161" t="s">
        <v>874</v>
      </c>
      <c r="H3853" s="161" t="s">
        <v>1561</v>
      </c>
      <c r="I3853" s="15"/>
      <c r="J3853"/>
      <c r="K3853"/>
    </row>
    <row r="3854" spans="1:11" ht="15" customHeight="1" x14ac:dyDescent="0.35">
      <c r="A3854" s="160">
        <v>1114540</v>
      </c>
      <c r="B3854" s="161" t="s">
        <v>900</v>
      </c>
      <c r="C3854" s="160">
        <v>171864</v>
      </c>
      <c r="D3854" s="161" t="s">
        <v>2570</v>
      </c>
      <c r="E3854" s="162" t="s">
        <v>6415</v>
      </c>
      <c r="F3854" s="161" t="s">
        <v>644</v>
      </c>
      <c r="G3854" s="161" t="s">
        <v>874</v>
      </c>
      <c r="H3854" s="161" t="s">
        <v>1561</v>
      </c>
      <c r="I3854" s="15"/>
      <c r="J3854"/>
      <c r="K3854"/>
    </row>
    <row r="3855" spans="1:11" ht="15" customHeight="1" x14ac:dyDescent="0.35">
      <c r="A3855" s="160">
        <v>1114198</v>
      </c>
      <c r="B3855" s="161" t="s">
        <v>5693</v>
      </c>
      <c r="C3855" s="160">
        <v>171864</v>
      </c>
      <c r="D3855" s="161" t="s">
        <v>2570</v>
      </c>
      <c r="E3855" s="162" t="s">
        <v>6415</v>
      </c>
      <c r="F3855" s="161" t="s">
        <v>644</v>
      </c>
      <c r="G3855" s="161" t="s">
        <v>874</v>
      </c>
      <c r="H3855" s="161" t="s">
        <v>1561</v>
      </c>
      <c r="I3855" s="15"/>
      <c r="J3855"/>
      <c r="K3855"/>
    </row>
    <row r="3856" spans="1:11" ht="15" customHeight="1" x14ac:dyDescent="0.35">
      <c r="A3856" s="160">
        <v>1114874</v>
      </c>
      <c r="B3856" s="161" t="s">
        <v>901</v>
      </c>
      <c r="C3856" s="160">
        <v>171864</v>
      </c>
      <c r="D3856" s="161" t="s">
        <v>2570</v>
      </c>
      <c r="E3856" s="162" t="s">
        <v>6415</v>
      </c>
      <c r="F3856" s="161" t="s">
        <v>644</v>
      </c>
      <c r="G3856" s="161" t="s">
        <v>874</v>
      </c>
      <c r="H3856" s="161" t="s">
        <v>1561</v>
      </c>
      <c r="I3856" s="15"/>
      <c r="J3856"/>
      <c r="K3856"/>
    </row>
    <row r="3857" spans="1:11" ht="15" customHeight="1" x14ac:dyDescent="0.35">
      <c r="A3857" s="160">
        <v>1111814</v>
      </c>
      <c r="B3857" s="161" t="s">
        <v>5695</v>
      </c>
      <c r="C3857" s="160">
        <v>171876</v>
      </c>
      <c r="D3857" s="161" t="s">
        <v>1118</v>
      </c>
      <c r="E3857" s="162" t="s">
        <v>6415</v>
      </c>
      <c r="F3857" s="161" t="s">
        <v>644</v>
      </c>
      <c r="G3857" s="161" t="s">
        <v>1094</v>
      </c>
      <c r="H3857" s="161" t="s">
        <v>1561</v>
      </c>
      <c r="I3857" s="15"/>
      <c r="J3857"/>
      <c r="K3857"/>
    </row>
    <row r="3858" spans="1:11" ht="15" customHeight="1" x14ac:dyDescent="0.35">
      <c r="A3858" s="160">
        <v>1111073</v>
      </c>
      <c r="B3858" s="161" t="s">
        <v>5694</v>
      </c>
      <c r="C3858" s="160">
        <v>171876</v>
      </c>
      <c r="D3858" s="161" t="s">
        <v>1118</v>
      </c>
      <c r="E3858" s="162" t="s">
        <v>6415</v>
      </c>
      <c r="F3858" s="161" t="s">
        <v>644</v>
      </c>
      <c r="G3858" s="161" t="s">
        <v>1094</v>
      </c>
      <c r="H3858" s="161" t="s">
        <v>1561</v>
      </c>
      <c r="I3858" s="15"/>
      <c r="J3858"/>
      <c r="K3858"/>
    </row>
    <row r="3859" spans="1:11" ht="15" customHeight="1" x14ac:dyDescent="0.35">
      <c r="A3859" s="160">
        <v>1111883</v>
      </c>
      <c r="B3859" s="161" t="s">
        <v>1119</v>
      </c>
      <c r="C3859" s="160">
        <v>171876</v>
      </c>
      <c r="D3859" s="161" t="s">
        <v>1118</v>
      </c>
      <c r="E3859" s="162" t="s">
        <v>6415</v>
      </c>
      <c r="F3859" s="161" t="s">
        <v>644</v>
      </c>
      <c r="G3859" s="161" t="s">
        <v>1094</v>
      </c>
      <c r="H3859" s="161" t="s">
        <v>1561</v>
      </c>
      <c r="I3859" s="15"/>
      <c r="J3859"/>
      <c r="K3859"/>
    </row>
    <row r="3860" spans="1:11" ht="15" customHeight="1" x14ac:dyDescent="0.35">
      <c r="A3860" s="160">
        <v>1111237</v>
      </c>
      <c r="B3860" s="161" t="s">
        <v>2852</v>
      </c>
      <c r="C3860" s="160">
        <v>171876</v>
      </c>
      <c r="D3860" s="161" t="s">
        <v>1118</v>
      </c>
      <c r="E3860" s="162" t="s">
        <v>6415</v>
      </c>
      <c r="F3860" s="161" t="s">
        <v>644</v>
      </c>
      <c r="G3860" s="161" t="s">
        <v>1094</v>
      </c>
      <c r="H3860" s="161" t="s">
        <v>1561</v>
      </c>
      <c r="I3860" s="15"/>
      <c r="J3860"/>
      <c r="K3860"/>
    </row>
    <row r="3861" spans="1:11" ht="15" customHeight="1" x14ac:dyDescent="0.35">
      <c r="A3861" s="160">
        <v>1111166</v>
      </c>
      <c r="B3861" s="161" t="s">
        <v>5696</v>
      </c>
      <c r="C3861" s="160">
        <v>171888</v>
      </c>
      <c r="D3861" s="161" t="s">
        <v>1120</v>
      </c>
      <c r="E3861" s="162" t="s">
        <v>6415</v>
      </c>
      <c r="F3861" s="161" t="s">
        <v>644</v>
      </c>
      <c r="G3861" s="161" t="s">
        <v>1094</v>
      </c>
      <c r="H3861" s="161" t="s">
        <v>1561</v>
      </c>
      <c r="I3861" s="15"/>
      <c r="J3861"/>
      <c r="K3861"/>
    </row>
    <row r="3862" spans="1:11" ht="15" customHeight="1" x14ac:dyDescent="0.35">
      <c r="A3862" s="160">
        <v>1111743</v>
      </c>
      <c r="B3862" s="161" t="s">
        <v>5697</v>
      </c>
      <c r="C3862" s="160">
        <v>171888</v>
      </c>
      <c r="D3862" s="161" t="s">
        <v>1120</v>
      </c>
      <c r="E3862" s="162" t="s">
        <v>6415</v>
      </c>
      <c r="F3862" s="161" t="s">
        <v>644</v>
      </c>
      <c r="G3862" s="161" t="s">
        <v>1094</v>
      </c>
      <c r="H3862" s="161" t="s">
        <v>1561</v>
      </c>
      <c r="I3862" s="15"/>
      <c r="J3862"/>
      <c r="K3862"/>
    </row>
    <row r="3863" spans="1:11" ht="15" customHeight="1" x14ac:dyDescent="0.35">
      <c r="A3863" s="160">
        <v>1111519</v>
      </c>
      <c r="B3863" s="161" t="s">
        <v>1121</v>
      </c>
      <c r="C3863" s="160">
        <v>171888</v>
      </c>
      <c r="D3863" s="161" t="s">
        <v>1120</v>
      </c>
      <c r="E3863" s="162" t="s">
        <v>6415</v>
      </c>
      <c r="F3863" s="161" t="s">
        <v>644</v>
      </c>
      <c r="G3863" s="161" t="s">
        <v>1094</v>
      </c>
      <c r="H3863" s="161" t="s">
        <v>1561</v>
      </c>
      <c r="I3863" s="15"/>
      <c r="J3863"/>
      <c r="K3863"/>
    </row>
    <row r="3864" spans="1:11" ht="15" customHeight="1" x14ac:dyDescent="0.35">
      <c r="A3864" s="160">
        <v>1111038</v>
      </c>
      <c r="B3864" s="161" t="s">
        <v>5698</v>
      </c>
      <c r="C3864" s="160">
        <v>171890</v>
      </c>
      <c r="D3864" s="161" t="s">
        <v>1122</v>
      </c>
      <c r="E3864" s="162" t="s">
        <v>6415</v>
      </c>
      <c r="F3864" s="161" t="s">
        <v>644</v>
      </c>
      <c r="G3864" s="161" t="s">
        <v>1094</v>
      </c>
      <c r="H3864" s="161" t="s">
        <v>1561</v>
      </c>
      <c r="I3864" s="15"/>
      <c r="J3864"/>
      <c r="K3864"/>
    </row>
    <row r="3865" spans="1:11" ht="15" customHeight="1" x14ac:dyDescent="0.35">
      <c r="A3865" s="160">
        <v>1111587</v>
      </c>
      <c r="B3865" s="161" t="s">
        <v>5699</v>
      </c>
      <c r="C3865" s="160">
        <v>171890</v>
      </c>
      <c r="D3865" s="161" t="s">
        <v>1122</v>
      </c>
      <c r="E3865" s="162" t="s">
        <v>6415</v>
      </c>
      <c r="F3865" s="161" t="s">
        <v>644</v>
      </c>
      <c r="G3865" s="161" t="s">
        <v>1094</v>
      </c>
      <c r="H3865" s="161" t="s">
        <v>1561</v>
      </c>
      <c r="I3865" s="15"/>
      <c r="J3865"/>
      <c r="K3865"/>
    </row>
    <row r="3866" spans="1:11" ht="15" customHeight="1" x14ac:dyDescent="0.35">
      <c r="A3866" s="160">
        <v>1111712</v>
      </c>
      <c r="B3866" s="161" t="s">
        <v>1123</v>
      </c>
      <c r="C3866" s="160">
        <v>171890</v>
      </c>
      <c r="D3866" s="161" t="s">
        <v>1122</v>
      </c>
      <c r="E3866" s="162" t="s">
        <v>6415</v>
      </c>
      <c r="F3866" s="161" t="s">
        <v>644</v>
      </c>
      <c r="G3866" s="161" t="s">
        <v>1094</v>
      </c>
      <c r="H3866" s="161" t="s">
        <v>1561</v>
      </c>
      <c r="I3866" s="15"/>
      <c r="J3866"/>
      <c r="K3866"/>
    </row>
    <row r="3867" spans="1:11" ht="15" customHeight="1" x14ac:dyDescent="0.35">
      <c r="A3867" s="160">
        <v>1107023</v>
      </c>
      <c r="B3867" s="161" t="s">
        <v>5700</v>
      </c>
      <c r="C3867" s="160">
        <v>171906</v>
      </c>
      <c r="D3867" s="161" t="s">
        <v>2500</v>
      </c>
      <c r="E3867" s="162" t="s">
        <v>6415</v>
      </c>
      <c r="F3867" s="161" t="s">
        <v>644</v>
      </c>
      <c r="G3867" s="161" t="s">
        <v>874</v>
      </c>
      <c r="H3867" s="161" t="s">
        <v>1561</v>
      </c>
      <c r="I3867" s="15"/>
      <c r="J3867"/>
      <c r="K3867"/>
    </row>
    <row r="3868" spans="1:11" ht="15" customHeight="1" x14ac:dyDescent="0.35">
      <c r="A3868" s="160">
        <v>1107969</v>
      </c>
      <c r="B3868" s="161" t="s">
        <v>902</v>
      </c>
      <c r="C3868" s="160">
        <v>171906</v>
      </c>
      <c r="D3868" s="161" t="s">
        <v>2500</v>
      </c>
      <c r="E3868" s="162" t="s">
        <v>6415</v>
      </c>
      <c r="F3868" s="161" t="s">
        <v>644</v>
      </c>
      <c r="G3868" s="161" t="s">
        <v>874</v>
      </c>
      <c r="H3868" s="161" t="s">
        <v>1561</v>
      </c>
      <c r="I3868" s="15"/>
      <c r="J3868"/>
      <c r="K3868"/>
    </row>
    <row r="3869" spans="1:11" ht="15" customHeight="1" x14ac:dyDescent="0.35">
      <c r="A3869" s="160">
        <v>1107914</v>
      </c>
      <c r="B3869" s="161" t="s">
        <v>5703</v>
      </c>
      <c r="C3869" s="160">
        <v>171906</v>
      </c>
      <c r="D3869" s="161" t="s">
        <v>2500</v>
      </c>
      <c r="E3869" s="162" t="s">
        <v>6415</v>
      </c>
      <c r="F3869" s="161" t="s">
        <v>644</v>
      </c>
      <c r="G3869" s="161" t="s">
        <v>874</v>
      </c>
      <c r="H3869" s="161" t="s">
        <v>1561</v>
      </c>
      <c r="I3869" s="15"/>
      <c r="J3869"/>
      <c r="K3869"/>
    </row>
    <row r="3870" spans="1:11" ht="15" customHeight="1" x14ac:dyDescent="0.35">
      <c r="A3870" s="160">
        <v>1107428</v>
      </c>
      <c r="B3870" s="161" t="s">
        <v>5701</v>
      </c>
      <c r="C3870" s="160">
        <v>171906</v>
      </c>
      <c r="D3870" s="161" t="s">
        <v>2500</v>
      </c>
      <c r="E3870" s="162" t="s">
        <v>6415</v>
      </c>
      <c r="F3870" s="161" t="s">
        <v>644</v>
      </c>
      <c r="G3870" s="161" t="s">
        <v>874</v>
      </c>
      <c r="H3870" s="161" t="s">
        <v>1561</v>
      </c>
      <c r="I3870" s="15"/>
      <c r="J3870"/>
      <c r="K3870"/>
    </row>
    <row r="3871" spans="1:11" ht="15" customHeight="1" x14ac:dyDescent="0.35">
      <c r="A3871" s="160">
        <v>1107782</v>
      </c>
      <c r="B3871" s="161" t="s">
        <v>5702</v>
      </c>
      <c r="C3871" s="160">
        <v>171906</v>
      </c>
      <c r="D3871" s="161" t="s">
        <v>2500</v>
      </c>
      <c r="E3871" s="162" t="s">
        <v>6415</v>
      </c>
      <c r="F3871" s="161" t="s">
        <v>644</v>
      </c>
      <c r="G3871" s="161" t="s">
        <v>874</v>
      </c>
      <c r="H3871" s="161" t="s">
        <v>1561</v>
      </c>
      <c r="I3871" s="15"/>
      <c r="J3871"/>
      <c r="K3871"/>
    </row>
    <row r="3872" spans="1:11" ht="15" customHeight="1" x14ac:dyDescent="0.35">
      <c r="A3872" s="160">
        <v>1107082</v>
      </c>
      <c r="B3872" s="161" t="s">
        <v>903</v>
      </c>
      <c r="C3872" s="160">
        <v>171906</v>
      </c>
      <c r="D3872" s="161" t="s">
        <v>2500</v>
      </c>
      <c r="E3872" s="162" t="s">
        <v>6415</v>
      </c>
      <c r="F3872" s="161" t="s">
        <v>644</v>
      </c>
      <c r="G3872" s="161" t="s">
        <v>874</v>
      </c>
      <c r="H3872" s="161" t="s">
        <v>1561</v>
      </c>
      <c r="I3872" s="15"/>
      <c r="J3872"/>
      <c r="K3872"/>
    </row>
    <row r="3873" spans="1:11" ht="15" customHeight="1" x14ac:dyDescent="0.35">
      <c r="A3873" s="160">
        <v>1107756</v>
      </c>
      <c r="B3873" s="161" t="s">
        <v>904</v>
      </c>
      <c r="C3873" s="160">
        <v>171918</v>
      </c>
      <c r="D3873" s="161" t="s">
        <v>2499</v>
      </c>
      <c r="E3873" s="162" t="s">
        <v>6415</v>
      </c>
      <c r="F3873" s="161" t="s">
        <v>644</v>
      </c>
      <c r="G3873" s="161" t="s">
        <v>874</v>
      </c>
      <c r="H3873" s="161" t="s">
        <v>1561</v>
      </c>
      <c r="I3873" s="15"/>
      <c r="J3873"/>
      <c r="K3873"/>
    </row>
    <row r="3874" spans="1:11" ht="15" customHeight="1" x14ac:dyDescent="0.35">
      <c r="A3874" s="160">
        <v>1107130</v>
      </c>
      <c r="B3874" s="161" t="s">
        <v>5704</v>
      </c>
      <c r="C3874" s="160">
        <v>171918</v>
      </c>
      <c r="D3874" s="161" t="s">
        <v>2499</v>
      </c>
      <c r="E3874" s="162" t="s">
        <v>6415</v>
      </c>
      <c r="F3874" s="161" t="s">
        <v>644</v>
      </c>
      <c r="G3874" s="161" t="s">
        <v>874</v>
      </c>
      <c r="H3874" s="161" t="s">
        <v>1561</v>
      </c>
      <c r="I3874" s="15"/>
      <c r="J3874"/>
      <c r="K3874"/>
    </row>
    <row r="3875" spans="1:11" ht="15" customHeight="1" x14ac:dyDescent="0.35">
      <c r="A3875" s="160">
        <v>1107399</v>
      </c>
      <c r="B3875" s="161" t="s">
        <v>5705</v>
      </c>
      <c r="C3875" s="160">
        <v>171918</v>
      </c>
      <c r="D3875" s="161" t="s">
        <v>2499</v>
      </c>
      <c r="E3875" s="162" t="s">
        <v>6415</v>
      </c>
      <c r="F3875" s="161" t="s">
        <v>644</v>
      </c>
      <c r="G3875" s="161" t="s">
        <v>874</v>
      </c>
      <c r="H3875" s="161" t="s">
        <v>1561</v>
      </c>
      <c r="I3875" s="15"/>
      <c r="J3875"/>
      <c r="K3875"/>
    </row>
    <row r="3876" spans="1:11" ht="15" customHeight="1" x14ac:dyDescent="0.35">
      <c r="A3876" s="160">
        <v>1107826</v>
      </c>
      <c r="B3876" s="161" t="s">
        <v>5706</v>
      </c>
      <c r="C3876" s="160">
        <v>171918</v>
      </c>
      <c r="D3876" s="161" t="s">
        <v>2499</v>
      </c>
      <c r="E3876" s="162" t="s">
        <v>6415</v>
      </c>
      <c r="F3876" s="161" t="s">
        <v>644</v>
      </c>
      <c r="G3876" s="161" t="s">
        <v>874</v>
      </c>
      <c r="H3876" s="161" t="s">
        <v>1561</v>
      </c>
      <c r="I3876" s="15"/>
      <c r="J3876"/>
      <c r="K3876"/>
    </row>
    <row r="3877" spans="1:11" ht="15" customHeight="1" x14ac:dyDescent="0.35">
      <c r="A3877" s="160">
        <v>1107883</v>
      </c>
      <c r="B3877" s="161" t="s">
        <v>5707</v>
      </c>
      <c r="C3877" s="160">
        <v>171918</v>
      </c>
      <c r="D3877" s="161" t="s">
        <v>2499</v>
      </c>
      <c r="E3877" s="162" t="s">
        <v>6415</v>
      </c>
      <c r="F3877" s="161" t="s">
        <v>644</v>
      </c>
      <c r="G3877" s="161" t="s">
        <v>874</v>
      </c>
      <c r="H3877" s="161" t="s">
        <v>1561</v>
      </c>
      <c r="I3877" s="15"/>
      <c r="J3877"/>
      <c r="K3877"/>
    </row>
    <row r="3878" spans="1:11" ht="15" customHeight="1" x14ac:dyDescent="0.35">
      <c r="A3878" s="160">
        <v>1107060</v>
      </c>
      <c r="B3878" s="161" t="s">
        <v>5708</v>
      </c>
      <c r="C3878" s="160">
        <v>171920</v>
      </c>
      <c r="D3878" s="161" t="s">
        <v>2502</v>
      </c>
      <c r="E3878" s="162" t="s">
        <v>6415</v>
      </c>
      <c r="F3878" s="161" t="s">
        <v>644</v>
      </c>
      <c r="G3878" s="161" t="s">
        <v>874</v>
      </c>
      <c r="H3878" s="161" t="s">
        <v>1561</v>
      </c>
      <c r="I3878" s="15"/>
      <c r="J3878"/>
      <c r="K3878"/>
    </row>
    <row r="3879" spans="1:11" ht="15" customHeight="1" x14ac:dyDescent="0.35">
      <c r="A3879" s="160">
        <v>1107301</v>
      </c>
      <c r="B3879" s="161" t="s">
        <v>5709</v>
      </c>
      <c r="C3879" s="160">
        <v>171920</v>
      </c>
      <c r="D3879" s="161" t="s">
        <v>2502</v>
      </c>
      <c r="E3879" s="162" t="s">
        <v>6415</v>
      </c>
      <c r="F3879" s="161" t="s">
        <v>644</v>
      </c>
      <c r="G3879" s="161" t="s">
        <v>874</v>
      </c>
      <c r="H3879" s="161" t="s">
        <v>1561</v>
      </c>
      <c r="I3879" s="15"/>
      <c r="J3879"/>
      <c r="K3879"/>
    </row>
    <row r="3880" spans="1:11" ht="15" customHeight="1" x14ac:dyDescent="0.35">
      <c r="A3880" s="160">
        <v>1107078</v>
      </c>
      <c r="B3880" s="161" t="s">
        <v>905</v>
      </c>
      <c r="C3880" s="160">
        <v>171920</v>
      </c>
      <c r="D3880" s="161" t="s">
        <v>2502</v>
      </c>
      <c r="E3880" s="162" t="s">
        <v>6415</v>
      </c>
      <c r="F3880" s="161" t="s">
        <v>644</v>
      </c>
      <c r="G3880" s="161" t="s">
        <v>874</v>
      </c>
      <c r="H3880" s="161" t="s">
        <v>1561</v>
      </c>
      <c r="I3880" s="15"/>
      <c r="J3880"/>
      <c r="K3880"/>
    </row>
    <row r="3881" spans="1:11" ht="15" customHeight="1" x14ac:dyDescent="0.35">
      <c r="A3881" s="160">
        <v>1107447</v>
      </c>
      <c r="B3881" s="161" t="s">
        <v>5710</v>
      </c>
      <c r="C3881" s="160">
        <v>171920</v>
      </c>
      <c r="D3881" s="161" t="s">
        <v>2502</v>
      </c>
      <c r="E3881" s="162" t="s">
        <v>6415</v>
      </c>
      <c r="F3881" s="161" t="s">
        <v>644</v>
      </c>
      <c r="G3881" s="161" t="s">
        <v>874</v>
      </c>
      <c r="H3881" s="161" t="s">
        <v>1561</v>
      </c>
      <c r="I3881" s="15"/>
      <c r="J3881"/>
      <c r="K3881"/>
    </row>
    <row r="3882" spans="1:11" ht="15" customHeight="1" x14ac:dyDescent="0.35">
      <c r="A3882" s="160">
        <v>1107584</v>
      </c>
      <c r="B3882" s="161" t="s">
        <v>5711</v>
      </c>
      <c r="C3882" s="160">
        <v>171920</v>
      </c>
      <c r="D3882" s="161" t="s">
        <v>2502</v>
      </c>
      <c r="E3882" s="162" t="s">
        <v>6415</v>
      </c>
      <c r="F3882" s="161" t="s">
        <v>644</v>
      </c>
      <c r="G3882" s="161" t="s">
        <v>874</v>
      </c>
      <c r="H3882" s="161" t="s">
        <v>1561</v>
      </c>
      <c r="I3882" s="15"/>
      <c r="J3882"/>
      <c r="K3882"/>
    </row>
    <row r="3883" spans="1:11" ht="15" customHeight="1" x14ac:dyDescent="0.35">
      <c r="A3883" s="160">
        <v>1107812</v>
      </c>
      <c r="B3883" s="161" t="s">
        <v>906</v>
      </c>
      <c r="C3883" s="160">
        <v>171920</v>
      </c>
      <c r="D3883" s="161" t="s">
        <v>2502</v>
      </c>
      <c r="E3883" s="162" t="s">
        <v>6415</v>
      </c>
      <c r="F3883" s="161" t="s">
        <v>644</v>
      </c>
      <c r="G3883" s="161" t="s">
        <v>874</v>
      </c>
      <c r="H3883" s="161" t="s">
        <v>1561</v>
      </c>
      <c r="I3883" s="15"/>
      <c r="J3883"/>
      <c r="K3883"/>
    </row>
    <row r="3884" spans="1:11" ht="15" customHeight="1" x14ac:dyDescent="0.35">
      <c r="A3884" s="160">
        <v>1106894</v>
      </c>
      <c r="B3884" s="161" t="s">
        <v>5716</v>
      </c>
      <c r="C3884" s="160">
        <v>171943</v>
      </c>
      <c r="D3884" s="161" t="s">
        <v>2467</v>
      </c>
      <c r="E3884" s="162" t="s">
        <v>6415</v>
      </c>
      <c r="F3884" s="161" t="s">
        <v>644</v>
      </c>
      <c r="G3884" s="161" t="s">
        <v>785</v>
      </c>
      <c r="H3884" s="161" t="s">
        <v>1561</v>
      </c>
      <c r="I3884" s="15"/>
      <c r="J3884"/>
      <c r="K3884"/>
    </row>
    <row r="3885" spans="1:11" ht="15" customHeight="1" x14ac:dyDescent="0.35">
      <c r="A3885" s="160">
        <v>1106019</v>
      </c>
      <c r="B3885" s="161" t="s">
        <v>833</v>
      </c>
      <c r="C3885" s="160">
        <v>171943</v>
      </c>
      <c r="D3885" s="161" t="s">
        <v>2467</v>
      </c>
      <c r="E3885" s="162" t="s">
        <v>6415</v>
      </c>
      <c r="F3885" s="161" t="s">
        <v>644</v>
      </c>
      <c r="G3885" s="161" t="s">
        <v>785</v>
      </c>
      <c r="H3885" s="161" t="s">
        <v>1561</v>
      </c>
      <c r="I3885" s="15"/>
      <c r="J3885"/>
      <c r="K3885"/>
    </row>
    <row r="3886" spans="1:11" ht="15" customHeight="1" x14ac:dyDescent="0.35">
      <c r="A3886" s="160">
        <v>1106293</v>
      </c>
      <c r="B3886" s="161" t="s">
        <v>5712</v>
      </c>
      <c r="C3886" s="160">
        <v>171943</v>
      </c>
      <c r="D3886" s="161" t="s">
        <v>2467</v>
      </c>
      <c r="E3886" s="162" t="s">
        <v>6415</v>
      </c>
      <c r="F3886" s="161" t="s">
        <v>644</v>
      </c>
      <c r="G3886" s="161" t="s">
        <v>785</v>
      </c>
      <c r="H3886" s="161" t="s">
        <v>1561</v>
      </c>
      <c r="I3886" s="15"/>
      <c r="J3886"/>
      <c r="K3886"/>
    </row>
    <row r="3887" spans="1:11" ht="15" customHeight="1" x14ac:dyDescent="0.35">
      <c r="A3887" s="160">
        <v>1106413</v>
      </c>
      <c r="B3887" s="161" t="s">
        <v>5714</v>
      </c>
      <c r="C3887" s="160">
        <v>171943</v>
      </c>
      <c r="D3887" s="161" t="s">
        <v>2467</v>
      </c>
      <c r="E3887" s="162" t="s">
        <v>6415</v>
      </c>
      <c r="F3887" s="161" t="s">
        <v>644</v>
      </c>
      <c r="G3887" s="161" t="s">
        <v>785</v>
      </c>
      <c r="H3887" s="161" t="s">
        <v>1561</v>
      </c>
      <c r="I3887" s="15"/>
      <c r="J3887"/>
      <c r="K3887"/>
    </row>
    <row r="3888" spans="1:11" ht="15" customHeight="1" x14ac:dyDescent="0.35">
      <c r="A3888" s="160">
        <v>1106598</v>
      </c>
      <c r="B3888" s="161" t="s">
        <v>5715</v>
      </c>
      <c r="C3888" s="160">
        <v>171943</v>
      </c>
      <c r="D3888" s="161" t="s">
        <v>2467</v>
      </c>
      <c r="E3888" s="162" t="s">
        <v>6415</v>
      </c>
      <c r="F3888" s="161" t="s">
        <v>644</v>
      </c>
      <c r="G3888" s="161" t="s">
        <v>785</v>
      </c>
      <c r="H3888" s="161" t="s">
        <v>1561</v>
      </c>
      <c r="I3888" s="15"/>
      <c r="J3888"/>
      <c r="K3888"/>
    </row>
    <row r="3889" spans="1:11" ht="15" customHeight="1" x14ac:dyDescent="0.35">
      <c r="A3889" s="160">
        <v>1106407</v>
      </c>
      <c r="B3889" s="161" t="s">
        <v>5713</v>
      </c>
      <c r="C3889" s="160">
        <v>171943</v>
      </c>
      <c r="D3889" s="161" t="s">
        <v>2467</v>
      </c>
      <c r="E3889" s="162" t="s">
        <v>6415</v>
      </c>
      <c r="F3889" s="161" t="s">
        <v>644</v>
      </c>
      <c r="G3889" s="161" t="s">
        <v>785</v>
      </c>
      <c r="H3889" s="161" t="s">
        <v>1561</v>
      </c>
      <c r="I3889" s="15"/>
      <c r="J3889"/>
      <c r="K3889"/>
    </row>
    <row r="3890" spans="1:11" ht="15" customHeight="1" x14ac:dyDescent="0.35">
      <c r="A3890" s="160">
        <v>1106309</v>
      </c>
      <c r="B3890" s="161" t="s">
        <v>5719</v>
      </c>
      <c r="C3890" s="160">
        <v>171955</v>
      </c>
      <c r="D3890" s="161" t="s">
        <v>2465</v>
      </c>
      <c r="E3890" s="162" t="s">
        <v>6415</v>
      </c>
      <c r="F3890" s="161" t="s">
        <v>644</v>
      </c>
      <c r="G3890" s="161" t="s">
        <v>785</v>
      </c>
      <c r="H3890" s="161" t="s">
        <v>1561</v>
      </c>
      <c r="I3890" s="15"/>
      <c r="J3890"/>
      <c r="K3890"/>
    </row>
    <row r="3891" spans="1:11" ht="15" customHeight="1" x14ac:dyDescent="0.35">
      <c r="A3891" s="160">
        <v>1106152</v>
      </c>
      <c r="B3891" s="161" t="s">
        <v>5717</v>
      </c>
      <c r="C3891" s="160">
        <v>171955</v>
      </c>
      <c r="D3891" s="161" t="s">
        <v>2465</v>
      </c>
      <c r="E3891" s="162" t="s">
        <v>6415</v>
      </c>
      <c r="F3891" s="161" t="s">
        <v>644</v>
      </c>
      <c r="G3891" s="161" t="s">
        <v>785</v>
      </c>
      <c r="H3891" s="161" t="s">
        <v>1561</v>
      </c>
      <c r="I3891" s="15"/>
      <c r="J3891"/>
      <c r="K3891"/>
    </row>
    <row r="3892" spans="1:11" ht="15" customHeight="1" x14ac:dyDescent="0.35">
      <c r="A3892" s="160">
        <v>1106251</v>
      </c>
      <c r="B3892" s="161" t="s">
        <v>5718</v>
      </c>
      <c r="C3892" s="160">
        <v>171955</v>
      </c>
      <c r="D3892" s="161" t="s">
        <v>2465</v>
      </c>
      <c r="E3892" s="162" t="s">
        <v>6415</v>
      </c>
      <c r="F3892" s="161" t="s">
        <v>644</v>
      </c>
      <c r="G3892" s="161" t="s">
        <v>785</v>
      </c>
      <c r="H3892" s="161" t="s">
        <v>1561</v>
      </c>
      <c r="I3892" s="15"/>
      <c r="J3892"/>
      <c r="K3892"/>
    </row>
    <row r="3893" spans="1:11" ht="15" customHeight="1" x14ac:dyDescent="0.35">
      <c r="A3893" s="160">
        <v>1106365</v>
      </c>
      <c r="B3893" s="161" t="s">
        <v>834</v>
      </c>
      <c r="C3893" s="160">
        <v>171955</v>
      </c>
      <c r="D3893" s="161" t="s">
        <v>2465</v>
      </c>
      <c r="E3893" s="162" t="s">
        <v>6415</v>
      </c>
      <c r="F3893" s="161" t="s">
        <v>644</v>
      </c>
      <c r="G3893" s="161" t="s">
        <v>785</v>
      </c>
      <c r="H3893" s="161" t="s">
        <v>1561</v>
      </c>
      <c r="I3893" s="15"/>
      <c r="J3893"/>
      <c r="K3893"/>
    </row>
    <row r="3894" spans="1:11" ht="15" customHeight="1" x14ac:dyDescent="0.35">
      <c r="A3894" s="160">
        <v>1106597</v>
      </c>
      <c r="B3894" s="161" t="s">
        <v>835</v>
      </c>
      <c r="C3894" s="160">
        <v>171955</v>
      </c>
      <c r="D3894" s="161" t="s">
        <v>2465</v>
      </c>
      <c r="E3894" s="162" t="s">
        <v>6415</v>
      </c>
      <c r="F3894" s="161" t="s">
        <v>644</v>
      </c>
      <c r="G3894" s="161" t="s">
        <v>785</v>
      </c>
      <c r="H3894" s="161" t="s">
        <v>1561</v>
      </c>
      <c r="I3894" s="15"/>
      <c r="J3894"/>
      <c r="K3894"/>
    </row>
    <row r="3895" spans="1:11" ht="15" customHeight="1" x14ac:dyDescent="0.35">
      <c r="A3895" s="160">
        <v>1106817</v>
      </c>
      <c r="B3895" s="161" t="s">
        <v>836</v>
      </c>
      <c r="C3895" s="160">
        <v>171955</v>
      </c>
      <c r="D3895" s="161" t="s">
        <v>2465</v>
      </c>
      <c r="E3895" s="162" t="s">
        <v>6415</v>
      </c>
      <c r="F3895" s="161" t="s">
        <v>644</v>
      </c>
      <c r="G3895" s="161" t="s">
        <v>785</v>
      </c>
      <c r="H3895" s="161" t="s">
        <v>1561</v>
      </c>
      <c r="I3895" s="15"/>
      <c r="J3895"/>
      <c r="K3895"/>
    </row>
    <row r="3896" spans="1:11" ht="15" customHeight="1" x14ac:dyDescent="0.35">
      <c r="A3896" s="160">
        <v>1006011</v>
      </c>
      <c r="B3896" s="161" t="s">
        <v>976</v>
      </c>
      <c r="C3896" s="160">
        <v>171967</v>
      </c>
      <c r="D3896" s="161" t="s">
        <v>2283</v>
      </c>
      <c r="E3896" s="162" t="s">
        <v>6415</v>
      </c>
      <c r="F3896" s="161" t="s">
        <v>644</v>
      </c>
      <c r="G3896" s="161" t="s">
        <v>933</v>
      </c>
      <c r="H3896" s="161" t="s">
        <v>1561</v>
      </c>
      <c r="I3896" s="15"/>
      <c r="J3896"/>
      <c r="K3896"/>
    </row>
    <row r="3897" spans="1:11" ht="15" customHeight="1" x14ac:dyDescent="0.35">
      <c r="A3897" s="160">
        <v>1006844</v>
      </c>
      <c r="B3897" s="161" t="s">
        <v>5729</v>
      </c>
      <c r="C3897" s="160">
        <v>171967</v>
      </c>
      <c r="D3897" s="161" t="s">
        <v>2283</v>
      </c>
      <c r="E3897" s="162" t="s">
        <v>6415</v>
      </c>
      <c r="F3897" s="161" t="s">
        <v>644</v>
      </c>
      <c r="G3897" s="161" t="s">
        <v>933</v>
      </c>
      <c r="H3897" s="161" t="s">
        <v>1561</v>
      </c>
      <c r="I3897" s="15"/>
      <c r="J3897"/>
      <c r="K3897"/>
    </row>
    <row r="3898" spans="1:11" ht="15" customHeight="1" x14ac:dyDescent="0.35">
      <c r="A3898" s="160">
        <v>1006524</v>
      </c>
      <c r="B3898" s="161" t="s">
        <v>5725</v>
      </c>
      <c r="C3898" s="160">
        <v>171967</v>
      </c>
      <c r="D3898" s="161" t="s">
        <v>2283</v>
      </c>
      <c r="E3898" s="162" t="s">
        <v>6415</v>
      </c>
      <c r="F3898" s="161" t="s">
        <v>644</v>
      </c>
      <c r="G3898" s="161" t="s">
        <v>933</v>
      </c>
      <c r="H3898" s="161" t="s">
        <v>1561</v>
      </c>
      <c r="I3898" s="15"/>
      <c r="J3898"/>
      <c r="K3898"/>
    </row>
    <row r="3899" spans="1:11" ht="15" customHeight="1" x14ac:dyDescent="0.35">
      <c r="A3899" s="160">
        <v>1006576</v>
      </c>
      <c r="B3899" s="161" t="s">
        <v>5726</v>
      </c>
      <c r="C3899" s="160">
        <v>171967</v>
      </c>
      <c r="D3899" s="161" t="s">
        <v>2283</v>
      </c>
      <c r="E3899" s="162" t="s">
        <v>6415</v>
      </c>
      <c r="F3899" s="161" t="s">
        <v>644</v>
      </c>
      <c r="G3899" s="161" t="s">
        <v>933</v>
      </c>
      <c r="H3899" s="161" t="s">
        <v>1561</v>
      </c>
      <c r="I3899" s="15"/>
      <c r="J3899"/>
      <c r="K3899"/>
    </row>
    <row r="3900" spans="1:11" ht="15" customHeight="1" x14ac:dyDescent="0.35">
      <c r="A3900" s="160">
        <v>1006166</v>
      </c>
      <c r="B3900" s="161" t="s">
        <v>5720</v>
      </c>
      <c r="C3900" s="160">
        <v>171967</v>
      </c>
      <c r="D3900" s="161" t="s">
        <v>2283</v>
      </c>
      <c r="E3900" s="162" t="s">
        <v>6415</v>
      </c>
      <c r="F3900" s="161" t="s">
        <v>644</v>
      </c>
      <c r="G3900" s="161" t="s">
        <v>933</v>
      </c>
      <c r="H3900" s="161" t="s">
        <v>1561</v>
      </c>
      <c r="I3900" s="15"/>
      <c r="J3900"/>
      <c r="K3900"/>
    </row>
    <row r="3901" spans="1:11" ht="15" customHeight="1" x14ac:dyDescent="0.35">
      <c r="A3901" s="160">
        <v>1006369</v>
      </c>
      <c r="B3901" s="161" t="s">
        <v>5723</v>
      </c>
      <c r="C3901" s="160">
        <v>171967</v>
      </c>
      <c r="D3901" s="161" t="s">
        <v>2283</v>
      </c>
      <c r="E3901" s="162" t="s">
        <v>6415</v>
      </c>
      <c r="F3901" s="161" t="s">
        <v>644</v>
      </c>
      <c r="G3901" s="161" t="s">
        <v>933</v>
      </c>
      <c r="H3901" s="161" t="s">
        <v>1561</v>
      </c>
      <c r="I3901" s="15"/>
      <c r="J3901"/>
      <c r="K3901"/>
    </row>
    <row r="3902" spans="1:11" ht="15" customHeight="1" x14ac:dyDescent="0.35">
      <c r="A3902" s="160">
        <v>1006274</v>
      </c>
      <c r="B3902" s="161" t="s">
        <v>5722</v>
      </c>
      <c r="C3902" s="160">
        <v>171967</v>
      </c>
      <c r="D3902" s="161" t="s">
        <v>2283</v>
      </c>
      <c r="E3902" s="162" t="s">
        <v>6415</v>
      </c>
      <c r="F3902" s="161" t="s">
        <v>644</v>
      </c>
      <c r="G3902" s="161" t="s">
        <v>933</v>
      </c>
      <c r="H3902" s="161" t="s">
        <v>1561</v>
      </c>
      <c r="I3902" s="15"/>
      <c r="J3902"/>
      <c r="K3902"/>
    </row>
    <row r="3903" spans="1:11" ht="15" customHeight="1" x14ac:dyDescent="0.35">
      <c r="A3903" s="160">
        <v>1006202</v>
      </c>
      <c r="B3903" s="161" t="s">
        <v>5721</v>
      </c>
      <c r="C3903" s="160">
        <v>171967</v>
      </c>
      <c r="D3903" s="161" t="s">
        <v>2283</v>
      </c>
      <c r="E3903" s="162" t="s">
        <v>6415</v>
      </c>
      <c r="F3903" s="161" t="s">
        <v>644</v>
      </c>
      <c r="G3903" s="161" t="s">
        <v>933</v>
      </c>
      <c r="H3903" s="161" t="s">
        <v>1561</v>
      </c>
      <c r="I3903" s="15"/>
      <c r="J3903"/>
      <c r="K3903"/>
    </row>
    <row r="3904" spans="1:11" ht="15" customHeight="1" x14ac:dyDescent="0.35">
      <c r="A3904" s="160">
        <v>1006843</v>
      </c>
      <c r="B3904" s="161" t="s">
        <v>5728</v>
      </c>
      <c r="C3904" s="160">
        <v>171967</v>
      </c>
      <c r="D3904" s="161" t="s">
        <v>2283</v>
      </c>
      <c r="E3904" s="162" t="s">
        <v>6415</v>
      </c>
      <c r="F3904" s="161" t="s">
        <v>644</v>
      </c>
      <c r="G3904" s="161" t="s">
        <v>933</v>
      </c>
      <c r="H3904" s="161" t="s">
        <v>1561</v>
      </c>
      <c r="I3904" s="15"/>
      <c r="J3904"/>
      <c r="K3904"/>
    </row>
    <row r="3905" spans="1:11" ht="15" customHeight="1" x14ac:dyDescent="0.35">
      <c r="A3905" s="160">
        <v>1006517</v>
      </c>
      <c r="B3905" s="161" t="s">
        <v>5724</v>
      </c>
      <c r="C3905" s="160">
        <v>171967</v>
      </c>
      <c r="D3905" s="161" t="s">
        <v>2283</v>
      </c>
      <c r="E3905" s="162" t="s">
        <v>6415</v>
      </c>
      <c r="F3905" s="161" t="s">
        <v>644</v>
      </c>
      <c r="G3905" s="161" t="s">
        <v>933</v>
      </c>
      <c r="H3905" s="161" t="s">
        <v>1561</v>
      </c>
      <c r="I3905" s="15"/>
      <c r="J3905"/>
      <c r="K3905"/>
    </row>
    <row r="3906" spans="1:11" ht="15" customHeight="1" x14ac:dyDescent="0.35">
      <c r="A3906" s="160">
        <v>1006630</v>
      </c>
      <c r="B3906" s="161" t="s">
        <v>5727</v>
      </c>
      <c r="C3906" s="160">
        <v>171967</v>
      </c>
      <c r="D3906" s="161" t="s">
        <v>2283</v>
      </c>
      <c r="E3906" s="162" t="s">
        <v>6415</v>
      </c>
      <c r="F3906" s="161" t="s">
        <v>644</v>
      </c>
      <c r="G3906" s="161" t="s">
        <v>933</v>
      </c>
      <c r="H3906" s="161" t="s">
        <v>1561</v>
      </c>
      <c r="I3906" s="15"/>
      <c r="J3906"/>
      <c r="K3906"/>
    </row>
    <row r="3907" spans="1:11" ht="15" customHeight="1" x14ac:dyDescent="0.35">
      <c r="A3907" s="160">
        <v>1006857</v>
      </c>
      <c r="B3907" s="161" t="s">
        <v>5730</v>
      </c>
      <c r="C3907" s="160">
        <v>171967</v>
      </c>
      <c r="D3907" s="161" t="s">
        <v>2283</v>
      </c>
      <c r="E3907" s="162" t="s">
        <v>6415</v>
      </c>
      <c r="F3907" s="161" t="s">
        <v>644</v>
      </c>
      <c r="G3907" s="161" t="s">
        <v>933</v>
      </c>
      <c r="H3907" s="161" t="s">
        <v>1561</v>
      </c>
      <c r="I3907" s="15"/>
      <c r="J3907"/>
      <c r="K3907"/>
    </row>
    <row r="3908" spans="1:11" ht="15" customHeight="1" x14ac:dyDescent="0.35">
      <c r="A3908" s="160">
        <v>1110134</v>
      </c>
      <c r="B3908" s="161" t="s">
        <v>5731</v>
      </c>
      <c r="C3908" s="160">
        <v>171979</v>
      </c>
      <c r="D3908" s="161" t="s">
        <v>2522</v>
      </c>
      <c r="E3908" s="162" t="s">
        <v>6415</v>
      </c>
      <c r="F3908" s="161" t="s">
        <v>644</v>
      </c>
      <c r="G3908" s="161" t="s">
        <v>645</v>
      </c>
      <c r="H3908" s="161" t="s">
        <v>1561</v>
      </c>
      <c r="I3908" s="15"/>
      <c r="J3908"/>
      <c r="K3908"/>
    </row>
    <row r="3909" spans="1:11" ht="15" customHeight="1" x14ac:dyDescent="0.35">
      <c r="A3909" s="160">
        <v>1110273</v>
      </c>
      <c r="B3909" s="161" t="s">
        <v>683</v>
      </c>
      <c r="C3909" s="160">
        <v>171979</v>
      </c>
      <c r="D3909" s="161" t="s">
        <v>2522</v>
      </c>
      <c r="E3909" s="162" t="s">
        <v>6415</v>
      </c>
      <c r="F3909" s="161" t="s">
        <v>644</v>
      </c>
      <c r="G3909" s="161" t="s">
        <v>645</v>
      </c>
      <c r="H3909" s="161" t="s">
        <v>1561</v>
      </c>
      <c r="I3909" s="15"/>
      <c r="J3909"/>
      <c r="K3909"/>
    </row>
    <row r="3910" spans="1:11" ht="15" customHeight="1" x14ac:dyDescent="0.35">
      <c r="A3910" s="160">
        <v>1110678</v>
      </c>
      <c r="B3910" s="161" t="s">
        <v>5732</v>
      </c>
      <c r="C3910" s="160">
        <v>171979</v>
      </c>
      <c r="D3910" s="161" t="s">
        <v>2522</v>
      </c>
      <c r="E3910" s="162" t="s">
        <v>6415</v>
      </c>
      <c r="F3910" s="161" t="s">
        <v>644</v>
      </c>
      <c r="G3910" s="161" t="s">
        <v>645</v>
      </c>
      <c r="H3910" s="161" t="s">
        <v>1561</v>
      </c>
      <c r="I3910" s="15"/>
      <c r="J3910"/>
      <c r="K3910"/>
    </row>
    <row r="3911" spans="1:11" ht="15" customHeight="1" x14ac:dyDescent="0.35">
      <c r="A3911" s="160">
        <v>1110680</v>
      </c>
      <c r="B3911" s="161" t="s">
        <v>5735</v>
      </c>
      <c r="C3911" s="160">
        <v>171980</v>
      </c>
      <c r="D3911" s="161" t="s">
        <v>2529</v>
      </c>
      <c r="E3911" s="162" t="s">
        <v>6415</v>
      </c>
      <c r="F3911" s="161" t="s">
        <v>644</v>
      </c>
      <c r="G3911" s="161" t="s">
        <v>645</v>
      </c>
      <c r="H3911" s="161" t="s">
        <v>1561</v>
      </c>
      <c r="I3911" s="15"/>
      <c r="J3911"/>
      <c r="K3911"/>
    </row>
    <row r="3912" spans="1:11" ht="15" customHeight="1" x14ac:dyDescent="0.35">
      <c r="A3912" s="160">
        <v>1110044</v>
      </c>
      <c r="B3912" s="161" t="s">
        <v>684</v>
      </c>
      <c r="C3912" s="160">
        <v>171980</v>
      </c>
      <c r="D3912" s="161" t="s">
        <v>2529</v>
      </c>
      <c r="E3912" s="162" t="s">
        <v>6415</v>
      </c>
      <c r="F3912" s="161" t="s">
        <v>644</v>
      </c>
      <c r="G3912" s="161" t="s">
        <v>645</v>
      </c>
      <c r="H3912" s="161" t="s">
        <v>1561</v>
      </c>
      <c r="I3912" s="15"/>
      <c r="J3912"/>
      <c r="K3912"/>
    </row>
    <row r="3913" spans="1:11" ht="15" customHeight="1" x14ac:dyDescent="0.35">
      <c r="A3913" s="160">
        <v>1110379</v>
      </c>
      <c r="B3913" s="161" t="s">
        <v>5734</v>
      </c>
      <c r="C3913" s="160">
        <v>171980</v>
      </c>
      <c r="D3913" s="161" t="s">
        <v>2529</v>
      </c>
      <c r="E3913" s="162" t="s">
        <v>6415</v>
      </c>
      <c r="F3913" s="161" t="s">
        <v>644</v>
      </c>
      <c r="G3913" s="161" t="s">
        <v>645</v>
      </c>
      <c r="H3913" s="161" t="s">
        <v>1561</v>
      </c>
      <c r="I3913" s="15"/>
      <c r="J3913"/>
      <c r="K3913"/>
    </row>
    <row r="3914" spans="1:11" ht="15" customHeight="1" x14ac:dyDescent="0.35">
      <c r="A3914" s="160">
        <v>1110070</v>
      </c>
      <c r="B3914" s="161" t="s">
        <v>5733</v>
      </c>
      <c r="C3914" s="160">
        <v>171980</v>
      </c>
      <c r="D3914" s="161" t="s">
        <v>2529</v>
      </c>
      <c r="E3914" s="162" t="s">
        <v>6415</v>
      </c>
      <c r="F3914" s="161" t="s">
        <v>644</v>
      </c>
      <c r="G3914" s="161" t="s">
        <v>645</v>
      </c>
      <c r="H3914" s="161" t="s">
        <v>1561</v>
      </c>
      <c r="I3914" s="15"/>
      <c r="J3914"/>
      <c r="K3914"/>
    </row>
    <row r="3915" spans="1:11" ht="15" customHeight="1" x14ac:dyDescent="0.35">
      <c r="A3915" s="160">
        <v>1110646</v>
      </c>
      <c r="B3915" s="161" t="s">
        <v>685</v>
      </c>
      <c r="C3915" s="160">
        <v>171980</v>
      </c>
      <c r="D3915" s="161" t="s">
        <v>2529</v>
      </c>
      <c r="E3915" s="162" t="s">
        <v>6415</v>
      </c>
      <c r="F3915" s="161" t="s">
        <v>644</v>
      </c>
      <c r="G3915" s="161" t="s">
        <v>645</v>
      </c>
      <c r="H3915" s="161" t="s">
        <v>1561</v>
      </c>
      <c r="I3915" s="15"/>
      <c r="J3915"/>
      <c r="K3915"/>
    </row>
    <row r="3916" spans="1:11" ht="15" customHeight="1" x14ac:dyDescent="0.35">
      <c r="A3916" s="160">
        <v>1107251</v>
      </c>
      <c r="B3916" s="161" t="s">
        <v>908</v>
      </c>
      <c r="C3916" s="160">
        <v>171992</v>
      </c>
      <c r="D3916" s="161" t="s">
        <v>907</v>
      </c>
      <c r="E3916" s="162" t="s">
        <v>6415</v>
      </c>
      <c r="F3916" s="161" t="s">
        <v>644</v>
      </c>
      <c r="G3916" s="161" t="s">
        <v>874</v>
      </c>
      <c r="H3916" s="161" t="s">
        <v>1561</v>
      </c>
      <c r="I3916" s="15"/>
      <c r="J3916"/>
      <c r="K3916"/>
    </row>
    <row r="3917" spans="1:11" ht="15" customHeight="1" x14ac:dyDescent="0.35">
      <c r="A3917" s="160">
        <v>1116429</v>
      </c>
      <c r="B3917" s="161" t="s">
        <v>5738</v>
      </c>
      <c r="C3917" s="160">
        <v>171992</v>
      </c>
      <c r="D3917" s="161" t="s">
        <v>907</v>
      </c>
      <c r="E3917" s="162" t="s">
        <v>6415</v>
      </c>
      <c r="F3917" s="161" t="s">
        <v>644</v>
      </c>
      <c r="G3917" s="161" t="s">
        <v>874</v>
      </c>
      <c r="H3917" s="161" t="s">
        <v>1561</v>
      </c>
      <c r="I3917" s="15"/>
      <c r="J3917"/>
      <c r="K3917"/>
    </row>
    <row r="3918" spans="1:11" ht="15" customHeight="1" x14ac:dyDescent="0.35">
      <c r="A3918" s="160">
        <v>1107299</v>
      </c>
      <c r="B3918" s="161" t="s">
        <v>5736</v>
      </c>
      <c r="C3918" s="160">
        <v>171992</v>
      </c>
      <c r="D3918" s="161" t="s">
        <v>907</v>
      </c>
      <c r="E3918" s="162" t="s">
        <v>6415</v>
      </c>
      <c r="F3918" s="161" t="s">
        <v>644</v>
      </c>
      <c r="G3918" s="161" t="s">
        <v>874</v>
      </c>
      <c r="H3918" s="161" t="s">
        <v>1561</v>
      </c>
      <c r="I3918" s="15"/>
      <c r="J3918"/>
      <c r="K3918"/>
    </row>
    <row r="3919" spans="1:11" ht="15" customHeight="1" x14ac:dyDescent="0.35">
      <c r="A3919" s="160">
        <v>1107764</v>
      </c>
      <c r="B3919" s="161" t="s">
        <v>5737</v>
      </c>
      <c r="C3919" s="160">
        <v>171992</v>
      </c>
      <c r="D3919" s="161" t="s">
        <v>907</v>
      </c>
      <c r="E3919" s="162" t="s">
        <v>6415</v>
      </c>
      <c r="F3919" s="161" t="s">
        <v>644</v>
      </c>
      <c r="G3919" s="161" t="s">
        <v>874</v>
      </c>
      <c r="H3919" s="161" t="s">
        <v>1561</v>
      </c>
      <c r="I3919" s="15"/>
      <c r="J3919"/>
      <c r="K3919"/>
    </row>
    <row r="3920" spans="1:11" ht="15" customHeight="1" x14ac:dyDescent="0.35">
      <c r="A3920" s="160">
        <v>1107038</v>
      </c>
      <c r="B3920" s="161" t="s">
        <v>5739</v>
      </c>
      <c r="C3920" s="160">
        <v>172029</v>
      </c>
      <c r="D3920" s="161" t="s">
        <v>909</v>
      </c>
      <c r="E3920" s="162" t="s">
        <v>6415</v>
      </c>
      <c r="F3920" s="161" t="s">
        <v>644</v>
      </c>
      <c r="G3920" s="161" t="s">
        <v>874</v>
      </c>
      <c r="H3920" s="161" t="s">
        <v>1561</v>
      </c>
      <c r="I3920" s="15"/>
      <c r="J3920"/>
      <c r="K3920"/>
    </row>
    <row r="3921" spans="1:11" ht="15" customHeight="1" x14ac:dyDescent="0.35">
      <c r="A3921" s="160">
        <v>1107822</v>
      </c>
      <c r="B3921" s="161" t="s">
        <v>5746</v>
      </c>
      <c r="C3921" s="160">
        <v>172029</v>
      </c>
      <c r="D3921" s="161" t="s">
        <v>909</v>
      </c>
      <c r="E3921" s="162" t="s">
        <v>6415</v>
      </c>
      <c r="F3921" s="161" t="s">
        <v>644</v>
      </c>
      <c r="G3921" s="161" t="s">
        <v>874</v>
      </c>
      <c r="H3921" s="161" t="s">
        <v>1561</v>
      </c>
      <c r="I3921" s="15"/>
      <c r="J3921"/>
      <c r="K3921"/>
    </row>
    <row r="3922" spans="1:11" ht="15" customHeight="1" x14ac:dyDescent="0.35">
      <c r="A3922" s="160">
        <v>1107927</v>
      </c>
      <c r="B3922" s="161" t="s">
        <v>5749</v>
      </c>
      <c r="C3922" s="160">
        <v>172029</v>
      </c>
      <c r="D3922" s="161" t="s">
        <v>909</v>
      </c>
      <c r="E3922" s="162" t="s">
        <v>6415</v>
      </c>
      <c r="F3922" s="161" t="s">
        <v>644</v>
      </c>
      <c r="G3922" s="161" t="s">
        <v>874</v>
      </c>
      <c r="H3922" s="161" t="s">
        <v>1561</v>
      </c>
      <c r="I3922" s="15"/>
      <c r="J3922"/>
      <c r="K3922"/>
    </row>
    <row r="3923" spans="1:11" ht="15" customHeight="1" x14ac:dyDescent="0.35">
      <c r="A3923" s="160">
        <v>1107908</v>
      </c>
      <c r="B3923" s="161" t="s">
        <v>5748</v>
      </c>
      <c r="C3923" s="160">
        <v>172029</v>
      </c>
      <c r="D3923" s="161" t="s">
        <v>909</v>
      </c>
      <c r="E3923" s="162" t="s">
        <v>6415</v>
      </c>
      <c r="F3923" s="161" t="s">
        <v>644</v>
      </c>
      <c r="G3923" s="161" t="s">
        <v>874</v>
      </c>
      <c r="H3923" s="161" t="s">
        <v>1561</v>
      </c>
      <c r="I3923" s="15"/>
      <c r="J3923"/>
      <c r="K3923"/>
    </row>
    <row r="3924" spans="1:11" ht="15" customHeight="1" x14ac:dyDescent="0.35">
      <c r="A3924" s="160">
        <v>1107098</v>
      </c>
      <c r="B3924" s="161" t="s">
        <v>5740</v>
      </c>
      <c r="C3924" s="160">
        <v>172029</v>
      </c>
      <c r="D3924" s="161" t="s">
        <v>909</v>
      </c>
      <c r="E3924" s="162" t="s">
        <v>6415</v>
      </c>
      <c r="F3924" s="161" t="s">
        <v>644</v>
      </c>
      <c r="G3924" s="161" t="s">
        <v>874</v>
      </c>
      <c r="H3924" s="161" t="s">
        <v>1561</v>
      </c>
      <c r="I3924" s="15"/>
      <c r="J3924"/>
      <c r="K3924"/>
    </row>
    <row r="3925" spans="1:11" ht="15" customHeight="1" x14ac:dyDescent="0.35">
      <c r="A3925" s="160">
        <v>1107127</v>
      </c>
      <c r="B3925" s="161" t="s">
        <v>5741</v>
      </c>
      <c r="C3925" s="160">
        <v>172029</v>
      </c>
      <c r="D3925" s="161" t="s">
        <v>909</v>
      </c>
      <c r="E3925" s="162" t="s">
        <v>6415</v>
      </c>
      <c r="F3925" s="161" t="s">
        <v>644</v>
      </c>
      <c r="G3925" s="161" t="s">
        <v>874</v>
      </c>
      <c r="H3925" s="161" t="s">
        <v>1561</v>
      </c>
      <c r="I3925" s="15"/>
      <c r="J3925"/>
      <c r="K3925"/>
    </row>
    <row r="3926" spans="1:11" ht="15" customHeight="1" x14ac:dyDescent="0.35">
      <c r="A3926" s="160">
        <v>1107146</v>
      </c>
      <c r="B3926" s="161" t="s">
        <v>5742</v>
      </c>
      <c r="C3926" s="160">
        <v>172029</v>
      </c>
      <c r="D3926" s="161" t="s">
        <v>909</v>
      </c>
      <c r="E3926" s="162" t="s">
        <v>6415</v>
      </c>
      <c r="F3926" s="161" t="s">
        <v>644</v>
      </c>
      <c r="G3926" s="161" t="s">
        <v>874</v>
      </c>
      <c r="H3926" s="161" t="s">
        <v>1561</v>
      </c>
      <c r="I3926" s="15"/>
      <c r="J3926"/>
      <c r="K3926"/>
    </row>
    <row r="3927" spans="1:11" ht="15" customHeight="1" x14ac:dyDescent="0.35">
      <c r="A3927" s="160">
        <v>1107557</v>
      </c>
      <c r="B3927" s="161" t="s">
        <v>5744</v>
      </c>
      <c r="C3927" s="160">
        <v>172029</v>
      </c>
      <c r="D3927" s="161" t="s">
        <v>909</v>
      </c>
      <c r="E3927" s="162" t="s">
        <v>6415</v>
      </c>
      <c r="F3927" s="161" t="s">
        <v>644</v>
      </c>
      <c r="G3927" s="161" t="s">
        <v>874</v>
      </c>
      <c r="H3927" s="161" t="s">
        <v>1561</v>
      </c>
      <c r="I3927" s="15"/>
      <c r="J3927"/>
      <c r="K3927"/>
    </row>
    <row r="3928" spans="1:11" ht="15" customHeight="1" x14ac:dyDescent="0.35">
      <c r="A3928" s="160">
        <v>1107714</v>
      </c>
      <c r="B3928" s="161" t="s">
        <v>5745</v>
      </c>
      <c r="C3928" s="160">
        <v>172029</v>
      </c>
      <c r="D3928" s="161" t="s">
        <v>909</v>
      </c>
      <c r="E3928" s="162" t="s">
        <v>6415</v>
      </c>
      <c r="F3928" s="161" t="s">
        <v>644</v>
      </c>
      <c r="G3928" s="161" t="s">
        <v>874</v>
      </c>
      <c r="H3928" s="161" t="s">
        <v>1561</v>
      </c>
      <c r="I3928" s="15"/>
      <c r="J3928"/>
      <c r="K3928"/>
    </row>
    <row r="3929" spans="1:11" ht="15" customHeight="1" x14ac:dyDescent="0.35">
      <c r="A3929" s="160">
        <v>1107873</v>
      </c>
      <c r="B3929" s="161" t="s">
        <v>5747</v>
      </c>
      <c r="C3929" s="160">
        <v>172029</v>
      </c>
      <c r="D3929" s="161" t="s">
        <v>909</v>
      </c>
      <c r="E3929" s="162" t="s">
        <v>6415</v>
      </c>
      <c r="F3929" s="161" t="s">
        <v>644</v>
      </c>
      <c r="G3929" s="161" t="s">
        <v>874</v>
      </c>
      <c r="H3929" s="161" t="s">
        <v>1561</v>
      </c>
      <c r="I3929" s="15"/>
      <c r="J3929"/>
      <c r="K3929"/>
    </row>
    <row r="3930" spans="1:11" ht="15" customHeight="1" x14ac:dyDescent="0.35">
      <c r="A3930" s="160">
        <v>1107534</v>
      </c>
      <c r="B3930" s="161" t="s">
        <v>910</v>
      </c>
      <c r="C3930" s="160">
        <v>172029</v>
      </c>
      <c r="D3930" s="161" t="s">
        <v>909</v>
      </c>
      <c r="E3930" s="162" t="s">
        <v>6415</v>
      </c>
      <c r="F3930" s="161" t="s">
        <v>644</v>
      </c>
      <c r="G3930" s="161" t="s">
        <v>874</v>
      </c>
      <c r="H3930" s="161" t="s">
        <v>1561</v>
      </c>
      <c r="I3930" s="15"/>
      <c r="J3930"/>
      <c r="K3930"/>
    </row>
    <row r="3931" spans="1:11" ht="15" customHeight="1" x14ac:dyDescent="0.35">
      <c r="A3931" s="160">
        <v>1107514</v>
      </c>
      <c r="B3931" s="161" t="s">
        <v>5743</v>
      </c>
      <c r="C3931" s="160">
        <v>172029</v>
      </c>
      <c r="D3931" s="161" t="s">
        <v>909</v>
      </c>
      <c r="E3931" s="162" t="s">
        <v>6415</v>
      </c>
      <c r="F3931" s="161" t="s">
        <v>644</v>
      </c>
      <c r="G3931" s="161" t="s">
        <v>874</v>
      </c>
      <c r="H3931" s="161" t="s">
        <v>1561</v>
      </c>
      <c r="I3931" s="15"/>
      <c r="J3931"/>
      <c r="K3931"/>
    </row>
    <row r="3932" spans="1:11" ht="15" customHeight="1" x14ac:dyDescent="0.35">
      <c r="A3932" s="160">
        <v>1107816</v>
      </c>
      <c r="B3932" s="161" t="s">
        <v>5755</v>
      </c>
      <c r="C3932" s="160">
        <v>172030</v>
      </c>
      <c r="D3932" s="161" t="s">
        <v>911</v>
      </c>
      <c r="E3932" s="162" t="s">
        <v>6415</v>
      </c>
      <c r="F3932" s="161" t="s">
        <v>644</v>
      </c>
      <c r="G3932" s="161" t="s">
        <v>874</v>
      </c>
      <c r="H3932" s="161" t="s">
        <v>1561</v>
      </c>
      <c r="I3932" s="15"/>
      <c r="J3932"/>
      <c r="K3932"/>
    </row>
    <row r="3933" spans="1:11" ht="15" customHeight="1" x14ac:dyDescent="0.35">
      <c r="A3933" s="160">
        <v>1107305</v>
      </c>
      <c r="B3933" s="161" t="s">
        <v>2853</v>
      </c>
      <c r="C3933" s="160">
        <v>172030</v>
      </c>
      <c r="D3933" s="161" t="s">
        <v>911</v>
      </c>
      <c r="E3933" s="162" t="s">
        <v>6415</v>
      </c>
      <c r="F3933" s="161" t="s">
        <v>644</v>
      </c>
      <c r="G3933" s="161" t="s">
        <v>874</v>
      </c>
      <c r="H3933" s="161" t="s">
        <v>1561</v>
      </c>
      <c r="I3933" s="15"/>
      <c r="J3933"/>
      <c r="K3933"/>
    </row>
    <row r="3934" spans="1:11" ht="15" customHeight="1" x14ac:dyDescent="0.35">
      <c r="A3934" s="160">
        <v>1107771</v>
      </c>
      <c r="B3934" s="161" t="s">
        <v>5754</v>
      </c>
      <c r="C3934" s="160">
        <v>172030</v>
      </c>
      <c r="D3934" s="161" t="s">
        <v>911</v>
      </c>
      <c r="E3934" s="162" t="s">
        <v>6415</v>
      </c>
      <c r="F3934" s="161" t="s">
        <v>644</v>
      </c>
      <c r="G3934" s="161" t="s">
        <v>874</v>
      </c>
      <c r="H3934" s="161" t="s">
        <v>1561</v>
      </c>
      <c r="I3934" s="15"/>
      <c r="J3934"/>
      <c r="K3934"/>
    </row>
    <row r="3935" spans="1:11" ht="15" customHeight="1" x14ac:dyDescent="0.35">
      <c r="A3935" s="160">
        <v>1107044</v>
      </c>
      <c r="B3935" s="161" t="s">
        <v>5751</v>
      </c>
      <c r="C3935" s="160">
        <v>172030</v>
      </c>
      <c r="D3935" s="161" t="s">
        <v>911</v>
      </c>
      <c r="E3935" s="162" t="s">
        <v>6415</v>
      </c>
      <c r="F3935" s="161" t="s">
        <v>644</v>
      </c>
      <c r="G3935" s="161" t="s">
        <v>874</v>
      </c>
      <c r="H3935" s="161" t="s">
        <v>1561</v>
      </c>
      <c r="I3935" s="15"/>
      <c r="J3935"/>
      <c r="K3935"/>
    </row>
    <row r="3936" spans="1:11" ht="15" customHeight="1" x14ac:dyDescent="0.35">
      <c r="A3936" s="160">
        <v>1107669</v>
      </c>
      <c r="B3936" s="161" t="s">
        <v>5753</v>
      </c>
      <c r="C3936" s="160">
        <v>172030</v>
      </c>
      <c r="D3936" s="161" t="s">
        <v>911</v>
      </c>
      <c r="E3936" s="162" t="s">
        <v>6415</v>
      </c>
      <c r="F3936" s="161" t="s">
        <v>644</v>
      </c>
      <c r="G3936" s="161" t="s">
        <v>874</v>
      </c>
      <c r="H3936" s="161" t="s">
        <v>1561</v>
      </c>
      <c r="I3936" s="15"/>
      <c r="J3936"/>
      <c r="K3936"/>
    </row>
    <row r="3937" spans="1:11" ht="15" customHeight="1" x14ac:dyDescent="0.35">
      <c r="A3937" s="160">
        <v>1107010</v>
      </c>
      <c r="B3937" s="161" t="s">
        <v>5750</v>
      </c>
      <c r="C3937" s="160">
        <v>172030</v>
      </c>
      <c r="D3937" s="161" t="s">
        <v>911</v>
      </c>
      <c r="E3937" s="162" t="s">
        <v>6415</v>
      </c>
      <c r="F3937" s="161" t="s">
        <v>644</v>
      </c>
      <c r="G3937" s="161" t="s">
        <v>874</v>
      </c>
      <c r="H3937" s="161" t="s">
        <v>1561</v>
      </c>
      <c r="I3937" s="15"/>
      <c r="J3937"/>
      <c r="K3937"/>
    </row>
    <row r="3938" spans="1:11" ht="15" customHeight="1" x14ac:dyDescent="0.35">
      <c r="A3938" s="160">
        <v>1107084</v>
      </c>
      <c r="B3938" s="161" t="s">
        <v>5752</v>
      </c>
      <c r="C3938" s="160">
        <v>172030</v>
      </c>
      <c r="D3938" s="161" t="s">
        <v>911</v>
      </c>
      <c r="E3938" s="162" t="s">
        <v>6415</v>
      </c>
      <c r="F3938" s="161" t="s">
        <v>644</v>
      </c>
      <c r="G3938" s="161" t="s">
        <v>874</v>
      </c>
      <c r="H3938" s="161" t="s">
        <v>1561</v>
      </c>
      <c r="I3938" s="15"/>
      <c r="J3938"/>
      <c r="K3938"/>
    </row>
    <row r="3939" spans="1:11" ht="15" customHeight="1" x14ac:dyDescent="0.35">
      <c r="A3939" s="160">
        <v>1107864</v>
      </c>
      <c r="B3939" s="161" t="s">
        <v>912</v>
      </c>
      <c r="C3939" s="160">
        <v>172030</v>
      </c>
      <c r="D3939" s="161" t="s">
        <v>911</v>
      </c>
      <c r="E3939" s="162" t="s">
        <v>6415</v>
      </c>
      <c r="F3939" s="161" t="s">
        <v>644</v>
      </c>
      <c r="G3939" s="161" t="s">
        <v>874</v>
      </c>
      <c r="H3939" s="161" t="s">
        <v>1561</v>
      </c>
      <c r="I3939" s="15"/>
      <c r="J3939"/>
      <c r="K3939"/>
    </row>
    <row r="3940" spans="1:11" ht="15" customHeight="1" x14ac:dyDescent="0.35">
      <c r="A3940" s="160">
        <v>1107744</v>
      </c>
      <c r="B3940" s="161" t="s">
        <v>5757</v>
      </c>
      <c r="C3940" s="160">
        <v>172042</v>
      </c>
      <c r="D3940" s="161" t="s">
        <v>2479</v>
      </c>
      <c r="E3940" s="162" t="s">
        <v>6415</v>
      </c>
      <c r="F3940" s="161" t="s">
        <v>644</v>
      </c>
      <c r="G3940" s="161" t="s">
        <v>874</v>
      </c>
      <c r="H3940" s="161" t="s">
        <v>1561</v>
      </c>
      <c r="I3940" s="15"/>
      <c r="J3940"/>
      <c r="K3940"/>
    </row>
    <row r="3941" spans="1:11" ht="15" customHeight="1" x14ac:dyDescent="0.35">
      <c r="A3941" s="160">
        <v>1107674</v>
      </c>
      <c r="B3941" s="161" t="s">
        <v>5756</v>
      </c>
      <c r="C3941" s="160">
        <v>172042</v>
      </c>
      <c r="D3941" s="161" t="s">
        <v>2479</v>
      </c>
      <c r="E3941" s="162" t="s">
        <v>6415</v>
      </c>
      <c r="F3941" s="161" t="s">
        <v>644</v>
      </c>
      <c r="G3941" s="161" t="s">
        <v>874</v>
      </c>
      <c r="H3941" s="161" t="s">
        <v>1561</v>
      </c>
      <c r="I3941" s="15"/>
      <c r="J3941"/>
      <c r="K3941"/>
    </row>
    <row r="3942" spans="1:11" ht="15" customHeight="1" x14ac:dyDescent="0.35">
      <c r="A3942" s="160">
        <v>1107239</v>
      </c>
      <c r="B3942" s="161" t="s">
        <v>913</v>
      </c>
      <c r="C3942" s="160">
        <v>172042</v>
      </c>
      <c r="D3942" s="161" t="s">
        <v>2479</v>
      </c>
      <c r="E3942" s="162" t="s">
        <v>6415</v>
      </c>
      <c r="F3942" s="161" t="s">
        <v>644</v>
      </c>
      <c r="G3942" s="161" t="s">
        <v>874</v>
      </c>
      <c r="H3942" s="161" t="s">
        <v>1561</v>
      </c>
      <c r="I3942" s="15"/>
      <c r="J3942"/>
      <c r="K3942"/>
    </row>
    <row r="3943" spans="1:11" ht="15" customHeight="1" x14ac:dyDescent="0.35">
      <c r="A3943" s="160">
        <v>1107474</v>
      </c>
      <c r="B3943" s="161" t="s">
        <v>914</v>
      </c>
      <c r="C3943" s="160">
        <v>172042</v>
      </c>
      <c r="D3943" s="161" t="s">
        <v>2479</v>
      </c>
      <c r="E3943" s="162" t="s">
        <v>6415</v>
      </c>
      <c r="F3943" s="161" t="s">
        <v>644</v>
      </c>
      <c r="G3943" s="161" t="s">
        <v>874</v>
      </c>
      <c r="H3943" s="161" t="s">
        <v>1561</v>
      </c>
      <c r="I3943" s="15"/>
      <c r="J3943"/>
      <c r="K3943"/>
    </row>
    <row r="3944" spans="1:11" ht="15" customHeight="1" x14ac:dyDescent="0.35">
      <c r="A3944" s="160">
        <v>1107886</v>
      </c>
      <c r="B3944" s="161" t="s">
        <v>5760</v>
      </c>
      <c r="C3944" s="160">
        <v>172054</v>
      </c>
      <c r="D3944" s="161" t="s">
        <v>2480</v>
      </c>
      <c r="E3944" s="162" t="s">
        <v>6415</v>
      </c>
      <c r="F3944" s="161" t="s">
        <v>644</v>
      </c>
      <c r="G3944" s="161" t="s">
        <v>874</v>
      </c>
      <c r="H3944" s="161" t="s">
        <v>1561</v>
      </c>
      <c r="I3944" s="15"/>
      <c r="J3944"/>
      <c r="K3944"/>
    </row>
    <row r="3945" spans="1:11" ht="15" customHeight="1" x14ac:dyDescent="0.35">
      <c r="A3945" s="160">
        <v>1107357</v>
      </c>
      <c r="B3945" s="161" t="s">
        <v>5759</v>
      </c>
      <c r="C3945" s="160">
        <v>172054</v>
      </c>
      <c r="D3945" s="161" t="s">
        <v>2480</v>
      </c>
      <c r="E3945" s="162" t="s">
        <v>6415</v>
      </c>
      <c r="F3945" s="161" t="s">
        <v>644</v>
      </c>
      <c r="G3945" s="161" t="s">
        <v>874</v>
      </c>
      <c r="H3945" s="161" t="s">
        <v>1561</v>
      </c>
      <c r="I3945" s="15"/>
      <c r="J3945"/>
      <c r="K3945"/>
    </row>
    <row r="3946" spans="1:11" ht="15" customHeight="1" x14ac:dyDescent="0.35">
      <c r="A3946" s="160">
        <v>1107032</v>
      </c>
      <c r="B3946" s="161" t="s">
        <v>5758</v>
      </c>
      <c r="C3946" s="160">
        <v>172054</v>
      </c>
      <c r="D3946" s="161" t="s">
        <v>2480</v>
      </c>
      <c r="E3946" s="162" t="s">
        <v>6415</v>
      </c>
      <c r="F3946" s="161" t="s">
        <v>644</v>
      </c>
      <c r="G3946" s="161" t="s">
        <v>874</v>
      </c>
      <c r="H3946" s="161" t="s">
        <v>1561</v>
      </c>
      <c r="I3946" s="15"/>
      <c r="J3946"/>
      <c r="K3946"/>
    </row>
    <row r="3947" spans="1:11" ht="15" customHeight="1" x14ac:dyDescent="0.35">
      <c r="A3947" s="160">
        <v>1107021</v>
      </c>
      <c r="B3947" s="161" t="s">
        <v>915</v>
      </c>
      <c r="C3947" s="160">
        <v>172054</v>
      </c>
      <c r="D3947" s="161" t="s">
        <v>2480</v>
      </c>
      <c r="E3947" s="162" t="s">
        <v>6415</v>
      </c>
      <c r="F3947" s="161" t="s">
        <v>644</v>
      </c>
      <c r="G3947" s="161" t="s">
        <v>874</v>
      </c>
      <c r="H3947" s="161" t="s">
        <v>1561</v>
      </c>
      <c r="I3947" s="15"/>
      <c r="J3947"/>
      <c r="K3947"/>
    </row>
    <row r="3948" spans="1:11" ht="15" customHeight="1" x14ac:dyDescent="0.35">
      <c r="A3948" s="160">
        <v>1107438</v>
      </c>
      <c r="B3948" s="161" t="s">
        <v>916</v>
      </c>
      <c r="C3948" s="160">
        <v>172054</v>
      </c>
      <c r="D3948" s="161" t="s">
        <v>2480</v>
      </c>
      <c r="E3948" s="162" t="s">
        <v>6415</v>
      </c>
      <c r="F3948" s="161" t="s">
        <v>644</v>
      </c>
      <c r="G3948" s="161" t="s">
        <v>874</v>
      </c>
      <c r="H3948" s="161" t="s">
        <v>1561</v>
      </c>
      <c r="I3948" s="15"/>
      <c r="J3948"/>
      <c r="K3948"/>
    </row>
    <row r="3949" spans="1:11" ht="15" customHeight="1" x14ac:dyDescent="0.35">
      <c r="A3949" s="160">
        <v>1107039</v>
      </c>
      <c r="B3949" s="161" t="s">
        <v>918</v>
      </c>
      <c r="C3949" s="160">
        <v>172066</v>
      </c>
      <c r="D3949" s="161" t="s">
        <v>917</v>
      </c>
      <c r="E3949" s="162" t="s">
        <v>6415</v>
      </c>
      <c r="F3949" s="161" t="s">
        <v>644</v>
      </c>
      <c r="G3949" s="161" t="s">
        <v>874</v>
      </c>
      <c r="H3949" s="161" t="s">
        <v>1561</v>
      </c>
      <c r="I3949" s="15"/>
      <c r="J3949"/>
      <c r="K3949"/>
    </row>
    <row r="3950" spans="1:11" ht="15" customHeight="1" x14ac:dyDescent="0.35">
      <c r="A3950" s="160">
        <v>1107248</v>
      </c>
      <c r="B3950" s="161" t="s">
        <v>5761</v>
      </c>
      <c r="C3950" s="160">
        <v>172066</v>
      </c>
      <c r="D3950" s="161" t="s">
        <v>917</v>
      </c>
      <c r="E3950" s="162" t="s">
        <v>6415</v>
      </c>
      <c r="F3950" s="161" t="s">
        <v>644</v>
      </c>
      <c r="G3950" s="161" t="s">
        <v>874</v>
      </c>
      <c r="H3950" s="161" t="s">
        <v>1561</v>
      </c>
      <c r="I3950" s="15"/>
      <c r="J3950"/>
      <c r="K3950"/>
    </row>
    <row r="3951" spans="1:11" ht="15" customHeight="1" x14ac:dyDescent="0.35">
      <c r="A3951" s="160">
        <v>1107700</v>
      </c>
      <c r="B3951" s="161" t="s">
        <v>5762</v>
      </c>
      <c r="C3951" s="160">
        <v>172066</v>
      </c>
      <c r="D3951" s="161" t="s">
        <v>917</v>
      </c>
      <c r="E3951" s="162" t="s">
        <v>6415</v>
      </c>
      <c r="F3951" s="161" t="s">
        <v>644</v>
      </c>
      <c r="G3951" s="161" t="s">
        <v>874</v>
      </c>
      <c r="H3951" s="161" t="s">
        <v>1561</v>
      </c>
      <c r="I3951" s="15"/>
      <c r="J3951"/>
      <c r="K3951"/>
    </row>
    <row r="3952" spans="1:11" ht="15" customHeight="1" x14ac:dyDescent="0.35">
      <c r="A3952" s="160">
        <v>1107879</v>
      </c>
      <c r="B3952" s="161" t="s">
        <v>5763</v>
      </c>
      <c r="C3952" s="160">
        <v>172066</v>
      </c>
      <c r="D3952" s="161" t="s">
        <v>917</v>
      </c>
      <c r="E3952" s="162" t="s">
        <v>6415</v>
      </c>
      <c r="F3952" s="161" t="s">
        <v>644</v>
      </c>
      <c r="G3952" s="161" t="s">
        <v>874</v>
      </c>
      <c r="H3952" s="161" t="s">
        <v>1561</v>
      </c>
      <c r="I3952" s="15"/>
      <c r="J3952"/>
      <c r="K3952"/>
    </row>
    <row r="3953" spans="1:11" ht="15" customHeight="1" x14ac:dyDescent="0.35">
      <c r="A3953" s="160">
        <v>1107953</v>
      </c>
      <c r="B3953" s="161" t="s">
        <v>5769</v>
      </c>
      <c r="C3953" s="160">
        <v>172078</v>
      </c>
      <c r="D3953" s="161" t="s">
        <v>919</v>
      </c>
      <c r="E3953" s="162" t="s">
        <v>6415</v>
      </c>
      <c r="F3953" s="161" t="s">
        <v>644</v>
      </c>
      <c r="G3953" s="161" t="s">
        <v>874</v>
      </c>
      <c r="H3953" s="161" t="s">
        <v>1561</v>
      </c>
      <c r="I3953" s="15"/>
      <c r="J3953"/>
      <c r="K3953"/>
    </row>
    <row r="3954" spans="1:11" ht="15" customHeight="1" x14ac:dyDescent="0.35">
      <c r="A3954" s="160">
        <v>1107856</v>
      </c>
      <c r="B3954" s="161" t="s">
        <v>5768</v>
      </c>
      <c r="C3954" s="160">
        <v>172078</v>
      </c>
      <c r="D3954" s="161" t="s">
        <v>919</v>
      </c>
      <c r="E3954" s="162" t="s">
        <v>6415</v>
      </c>
      <c r="F3954" s="161" t="s">
        <v>644</v>
      </c>
      <c r="G3954" s="161" t="s">
        <v>874</v>
      </c>
      <c r="H3954" s="161" t="s">
        <v>1561</v>
      </c>
      <c r="I3954" s="15"/>
      <c r="J3954"/>
      <c r="K3954"/>
    </row>
    <row r="3955" spans="1:11" ht="15" customHeight="1" x14ac:dyDescent="0.35">
      <c r="A3955" s="160">
        <v>1107838</v>
      </c>
      <c r="B3955" s="161" t="s">
        <v>920</v>
      </c>
      <c r="C3955" s="160">
        <v>172078</v>
      </c>
      <c r="D3955" s="161" t="s">
        <v>919</v>
      </c>
      <c r="E3955" s="162" t="s">
        <v>6415</v>
      </c>
      <c r="F3955" s="161" t="s">
        <v>644</v>
      </c>
      <c r="G3955" s="161" t="s">
        <v>874</v>
      </c>
      <c r="H3955" s="161" t="s">
        <v>1561</v>
      </c>
      <c r="I3955" s="15"/>
      <c r="J3955"/>
      <c r="K3955"/>
    </row>
    <row r="3956" spans="1:11" ht="15" customHeight="1" x14ac:dyDescent="0.35">
      <c r="A3956" s="160">
        <v>1107582</v>
      </c>
      <c r="B3956" s="161" t="s">
        <v>5766</v>
      </c>
      <c r="C3956" s="160">
        <v>172078</v>
      </c>
      <c r="D3956" s="161" t="s">
        <v>919</v>
      </c>
      <c r="E3956" s="162" t="s">
        <v>6415</v>
      </c>
      <c r="F3956" s="161" t="s">
        <v>644</v>
      </c>
      <c r="G3956" s="161" t="s">
        <v>874</v>
      </c>
      <c r="H3956" s="161" t="s">
        <v>1561</v>
      </c>
      <c r="I3956" s="15"/>
      <c r="J3956"/>
      <c r="K3956"/>
    </row>
    <row r="3957" spans="1:11" ht="15" customHeight="1" x14ac:dyDescent="0.35">
      <c r="A3957" s="160">
        <v>1107804</v>
      </c>
      <c r="B3957" s="161" t="s">
        <v>5767</v>
      </c>
      <c r="C3957" s="160">
        <v>172078</v>
      </c>
      <c r="D3957" s="161" t="s">
        <v>919</v>
      </c>
      <c r="E3957" s="162" t="s">
        <v>6415</v>
      </c>
      <c r="F3957" s="161" t="s">
        <v>644</v>
      </c>
      <c r="G3957" s="161" t="s">
        <v>874</v>
      </c>
      <c r="H3957" s="161" t="s">
        <v>1561</v>
      </c>
      <c r="I3957" s="15"/>
      <c r="J3957"/>
      <c r="K3957"/>
    </row>
    <row r="3958" spans="1:11" ht="15" customHeight="1" x14ac:dyDescent="0.35">
      <c r="A3958" s="160">
        <v>1107375</v>
      </c>
      <c r="B3958" s="161" t="s">
        <v>5765</v>
      </c>
      <c r="C3958" s="160">
        <v>172078</v>
      </c>
      <c r="D3958" s="161" t="s">
        <v>919</v>
      </c>
      <c r="E3958" s="162" t="s">
        <v>6415</v>
      </c>
      <c r="F3958" s="161" t="s">
        <v>644</v>
      </c>
      <c r="G3958" s="161" t="s">
        <v>874</v>
      </c>
      <c r="H3958" s="161" t="s">
        <v>1561</v>
      </c>
      <c r="I3958" s="15"/>
      <c r="J3958"/>
      <c r="K3958"/>
    </row>
    <row r="3959" spans="1:11" ht="15" customHeight="1" x14ac:dyDescent="0.35">
      <c r="A3959" s="160">
        <v>1107255</v>
      </c>
      <c r="B3959" s="161" t="s">
        <v>5764</v>
      </c>
      <c r="C3959" s="160">
        <v>172078</v>
      </c>
      <c r="D3959" s="161" t="s">
        <v>919</v>
      </c>
      <c r="E3959" s="162" t="s">
        <v>6415</v>
      </c>
      <c r="F3959" s="161" t="s">
        <v>644</v>
      </c>
      <c r="G3959" s="161" t="s">
        <v>874</v>
      </c>
      <c r="H3959" s="161" t="s">
        <v>1561</v>
      </c>
      <c r="I3959" s="15"/>
      <c r="J3959"/>
      <c r="K3959"/>
    </row>
    <row r="3960" spans="1:11" ht="15" customHeight="1" x14ac:dyDescent="0.35">
      <c r="A3960" s="160">
        <v>1107926</v>
      </c>
      <c r="B3960" s="161" t="s">
        <v>922</v>
      </c>
      <c r="C3960" s="160">
        <v>172080</v>
      </c>
      <c r="D3960" s="161" t="s">
        <v>921</v>
      </c>
      <c r="E3960" s="162" t="s">
        <v>6415</v>
      </c>
      <c r="F3960" s="161" t="s">
        <v>644</v>
      </c>
      <c r="G3960" s="161" t="s">
        <v>874</v>
      </c>
      <c r="H3960" s="161" t="s">
        <v>1561</v>
      </c>
      <c r="I3960" s="15"/>
      <c r="J3960"/>
      <c r="K3960"/>
    </row>
    <row r="3961" spans="1:11" ht="15" customHeight="1" x14ac:dyDescent="0.35">
      <c r="A3961" s="160">
        <v>1107638</v>
      </c>
      <c r="B3961" s="161" t="s">
        <v>5771</v>
      </c>
      <c r="C3961" s="160">
        <v>172080</v>
      </c>
      <c r="D3961" s="161" t="s">
        <v>921</v>
      </c>
      <c r="E3961" s="162" t="s">
        <v>6415</v>
      </c>
      <c r="F3961" s="161" t="s">
        <v>644</v>
      </c>
      <c r="G3961" s="161" t="s">
        <v>874</v>
      </c>
      <c r="H3961" s="161" t="s">
        <v>1561</v>
      </c>
      <c r="I3961" s="15"/>
      <c r="J3961"/>
      <c r="K3961"/>
    </row>
    <row r="3962" spans="1:11" ht="15" customHeight="1" x14ac:dyDescent="0.35">
      <c r="A3962" s="160">
        <v>1107706</v>
      </c>
      <c r="B3962" s="161" t="s">
        <v>5772</v>
      </c>
      <c r="C3962" s="160">
        <v>172080</v>
      </c>
      <c r="D3962" s="161" t="s">
        <v>921</v>
      </c>
      <c r="E3962" s="162" t="s">
        <v>6415</v>
      </c>
      <c r="F3962" s="161" t="s">
        <v>644</v>
      </c>
      <c r="G3962" s="161" t="s">
        <v>874</v>
      </c>
      <c r="H3962" s="161" t="s">
        <v>1561</v>
      </c>
      <c r="I3962" s="15"/>
      <c r="J3962"/>
      <c r="K3962"/>
    </row>
    <row r="3963" spans="1:11" ht="15" customHeight="1" x14ac:dyDescent="0.35">
      <c r="A3963" s="160">
        <v>1107774</v>
      </c>
      <c r="B3963" s="161" t="s">
        <v>5773</v>
      </c>
      <c r="C3963" s="160">
        <v>172080</v>
      </c>
      <c r="D3963" s="161" t="s">
        <v>921</v>
      </c>
      <c r="E3963" s="162" t="s">
        <v>6415</v>
      </c>
      <c r="F3963" s="161" t="s">
        <v>644</v>
      </c>
      <c r="G3963" s="161" t="s">
        <v>874</v>
      </c>
      <c r="H3963" s="161" t="s">
        <v>1561</v>
      </c>
      <c r="I3963" s="15"/>
      <c r="J3963"/>
      <c r="K3963"/>
    </row>
    <row r="3964" spans="1:11" ht="15" customHeight="1" x14ac:dyDescent="0.35">
      <c r="A3964" s="160">
        <v>1107187</v>
      </c>
      <c r="B3964" s="161" t="s">
        <v>5770</v>
      </c>
      <c r="C3964" s="160">
        <v>172080</v>
      </c>
      <c r="D3964" s="161" t="s">
        <v>921</v>
      </c>
      <c r="E3964" s="162" t="s">
        <v>6415</v>
      </c>
      <c r="F3964" s="161" t="s">
        <v>644</v>
      </c>
      <c r="G3964" s="161" t="s">
        <v>874</v>
      </c>
      <c r="H3964" s="161" t="s">
        <v>1561</v>
      </c>
      <c r="I3964" s="15"/>
      <c r="J3964"/>
      <c r="K3964"/>
    </row>
    <row r="3965" spans="1:11" ht="15" customHeight="1" x14ac:dyDescent="0.35">
      <c r="A3965" s="160">
        <v>1107117</v>
      </c>
      <c r="B3965" s="161" t="s">
        <v>923</v>
      </c>
      <c r="C3965" s="160">
        <v>172080</v>
      </c>
      <c r="D3965" s="161" t="s">
        <v>921</v>
      </c>
      <c r="E3965" s="162" t="s">
        <v>6415</v>
      </c>
      <c r="F3965" s="161" t="s">
        <v>644</v>
      </c>
      <c r="G3965" s="161" t="s">
        <v>874</v>
      </c>
      <c r="H3965" s="161" t="s">
        <v>1561</v>
      </c>
      <c r="I3965" s="15"/>
      <c r="J3965"/>
      <c r="K3965"/>
    </row>
    <row r="3966" spans="1:11" ht="15" customHeight="1" x14ac:dyDescent="0.35">
      <c r="A3966" s="160">
        <v>1107307</v>
      </c>
      <c r="B3966" s="161" t="s">
        <v>925</v>
      </c>
      <c r="C3966" s="160">
        <v>172091</v>
      </c>
      <c r="D3966" s="161" t="s">
        <v>924</v>
      </c>
      <c r="E3966" s="162" t="s">
        <v>6415</v>
      </c>
      <c r="F3966" s="161" t="s">
        <v>644</v>
      </c>
      <c r="G3966" s="161" t="s">
        <v>874</v>
      </c>
      <c r="H3966" s="161" t="s">
        <v>1561</v>
      </c>
      <c r="I3966" s="15"/>
      <c r="J3966"/>
      <c r="K3966"/>
    </row>
    <row r="3967" spans="1:11" ht="15" customHeight="1" x14ac:dyDescent="0.35">
      <c r="A3967" s="160">
        <v>1107435</v>
      </c>
      <c r="B3967" s="161" t="s">
        <v>5774</v>
      </c>
      <c r="C3967" s="160">
        <v>172091</v>
      </c>
      <c r="D3967" s="161" t="s">
        <v>924</v>
      </c>
      <c r="E3967" s="162" t="s">
        <v>6415</v>
      </c>
      <c r="F3967" s="161" t="s">
        <v>644</v>
      </c>
      <c r="G3967" s="161" t="s">
        <v>874</v>
      </c>
      <c r="H3967" s="161" t="s">
        <v>1561</v>
      </c>
      <c r="I3967" s="15"/>
      <c r="J3967"/>
      <c r="K3967"/>
    </row>
    <row r="3968" spans="1:11" ht="15" customHeight="1" x14ac:dyDescent="0.35">
      <c r="A3968" s="160">
        <v>1107843</v>
      </c>
      <c r="B3968" s="161" t="s">
        <v>5776</v>
      </c>
      <c r="C3968" s="160">
        <v>172091</v>
      </c>
      <c r="D3968" s="161" t="s">
        <v>924</v>
      </c>
      <c r="E3968" s="162" t="s">
        <v>6415</v>
      </c>
      <c r="F3968" s="161" t="s">
        <v>644</v>
      </c>
      <c r="G3968" s="161" t="s">
        <v>874</v>
      </c>
      <c r="H3968" s="161" t="s">
        <v>1561</v>
      </c>
      <c r="I3968" s="15"/>
      <c r="J3968"/>
      <c r="K3968"/>
    </row>
    <row r="3969" spans="1:11" ht="15" customHeight="1" x14ac:dyDescent="0.35">
      <c r="A3969" s="160">
        <v>1107777</v>
      </c>
      <c r="B3969" s="161" t="s">
        <v>5775</v>
      </c>
      <c r="C3969" s="160">
        <v>172091</v>
      </c>
      <c r="D3969" s="161" t="s">
        <v>924</v>
      </c>
      <c r="E3969" s="162" t="s">
        <v>6415</v>
      </c>
      <c r="F3969" s="161" t="s">
        <v>644</v>
      </c>
      <c r="G3969" s="161" t="s">
        <v>874</v>
      </c>
      <c r="H3969" s="161" t="s">
        <v>1561</v>
      </c>
      <c r="I3969" s="15"/>
      <c r="J3969"/>
      <c r="K3969"/>
    </row>
    <row r="3970" spans="1:11" ht="15" customHeight="1" x14ac:dyDescent="0.35">
      <c r="A3970" s="160">
        <v>1107568</v>
      </c>
      <c r="B3970" s="161" t="s">
        <v>926</v>
      </c>
      <c r="C3970" s="160">
        <v>172091</v>
      </c>
      <c r="D3970" s="161" t="s">
        <v>924</v>
      </c>
      <c r="E3970" s="162" t="s">
        <v>6415</v>
      </c>
      <c r="F3970" s="161" t="s">
        <v>644</v>
      </c>
      <c r="G3970" s="161" t="s">
        <v>874</v>
      </c>
      <c r="H3970" s="161" t="s">
        <v>1561</v>
      </c>
      <c r="I3970" s="15"/>
      <c r="J3970"/>
      <c r="K3970"/>
    </row>
    <row r="3971" spans="1:11" ht="15" customHeight="1" x14ac:dyDescent="0.35">
      <c r="A3971" s="160">
        <v>1107540</v>
      </c>
      <c r="B3971" s="161" t="s">
        <v>2482</v>
      </c>
      <c r="C3971" s="160">
        <v>172108</v>
      </c>
      <c r="D3971" s="161" t="s">
        <v>2481</v>
      </c>
      <c r="E3971" s="162" t="s">
        <v>6415</v>
      </c>
      <c r="F3971" s="161" t="s">
        <v>644</v>
      </c>
      <c r="G3971" s="161" t="s">
        <v>874</v>
      </c>
      <c r="H3971" s="161" t="s">
        <v>1561</v>
      </c>
      <c r="I3971" s="15"/>
      <c r="J3971"/>
      <c r="K3971"/>
    </row>
    <row r="3972" spans="1:11" ht="15" customHeight="1" x14ac:dyDescent="0.35">
      <c r="A3972" s="160">
        <v>1107631</v>
      </c>
      <c r="B3972" s="161" t="s">
        <v>5777</v>
      </c>
      <c r="C3972" s="160">
        <v>172108</v>
      </c>
      <c r="D3972" s="161" t="s">
        <v>2481</v>
      </c>
      <c r="E3972" s="162" t="s">
        <v>6415</v>
      </c>
      <c r="F3972" s="161" t="s">
        <v>644</v>
      </c>
      <c r="G3972" s="161" t="s">
        <v>874</v>
      </c>
      <c r="H3972" s="161" t="s">
        <v>1561</v>
      </c>
      <c r="I3972" s="15"/>
      <c r="J3972"/>
      <c r="K3972"/>
    </row>
    <row r="3973" spans="1:11" ht="15" customHeight="1" x14ac:dyDescent="0.35">
      <c r="A3973" s="160">
        <v>1110806</v>
      </c>
      <c r="B3973" s="161" t="s">
        <v>5782</v>
      </c>
      <c r="C3973" s="160">
        <v>172110</v>
      </c>
      <c r="D3973" s="161" t="s">
        <v>2530</v>
      </c>
      <c r="E3973" s="162" t="s">
        <v>6415</v>
      </c>
      <c r="F3973" s="161" t="s">
        <v>644</v>
      </c>
      <c r="G3973" s="161" t="s">
        <v>645</v>
      </c>
      <c r="H3973" s="161" t="s">
        <v>1561</v>
      </c>
      <c r="I3973" s="15"/>
      <c r="J3973"/>
      <c r="K3973"/>
    </row>
    <row r="3974" spans="1:11" ht="15" customHeight="1" x14ac:dyDescent="0.35">
      <c r="A3974" s="160">
        <v>1110409</v>
      </c>
      <c r="B3974" s="161" t="s">
        <v>5781</v>
      </c>
      <c r="C3974" s="160">
        <v>172110</v>
      </c>
      <c r="D3974" s="161" t="s">
        <v>2530</v>
      </c>
      <c r="E3974" s="162" t="s">
        <v>6415</v>
      </c>
      <c r="F3974" s="161" t="s">
        <v>644</v>
      </c>
      <c r="G3974" s="161" t="s">
        <v>645</v>
      </c>
      <c r="H3974" s="161" t="s">
        <v>1561</v>
      </c>
      <c r="I3974" s="15"/>
      <c r="J3974"/>
      <c r="K3974"/>
    </row>
    <row r="3975" spans="1:11" ht="15" customHeight="1" x14ac:dyDescent="0.35">
      <c r="A3975" s="160">
        <v>1110171</v>
      </c>
      <c r="B3975" s="161" t="s">
        <v>5778</v>
      </c>
      <c r="C3975" s="160">
        <v>172110</v>
      </c>
      <c r="D3975" s="161" t="s">
        <v>2530</v>
      </c>
      <c r="E3975" s="162" t="s">
        <v>6415</v>
      </c>
      <c r="F3975" s="161" t="s">
        <v>644</v>
      </c>
      <c r="G3975" s="161" t="s">
        <v>645</v>
      </c>
      <c r="H3975" s="161" t="s">
        <v>1561</v>
      </c>
      <c r="I3975" s="15"/>
      <c r="J3975"/>
      <c r="K3975"/>
    </row>
    <row r="3976" spans="1:11" ht="15" customHeight="1" x14ac:dyDescent="0.35">
      <c r="A3976" s="160">
        <v>1110331</v>
      </c>
      <c r="B3976" s="161" t="s">
        <v>5779</v>
      </c>
      <c r="C3976" s="160">
        <v>172110</v>
      </c>
      <c r="D3976" s="161" t="s">
        <v>2530</v>
      </c>
      <c r="E3976" s="162" t="s">
        <v>6415</v>
      </c>
      <c r="F3976" s="161" t="s">
        <v>644</v>
      </c>
      <c r="G3976" s="161" t="s">
        <v>645</v>
      </c>
      <c r="H3976" s="161" t="s">
        <v>1561</v>
      </c>
      <c r="I3976" s="15"/>
      <c r="J3976"/>
      <c r="K3976"/>
    </row>
    <row r="3977" spans="1:11" ht="15" customHeight="1" x14ac:dyDescent="0.35">
      <c r="A3977" s="160">
        <v>1110390</v>
      </c>
      <c r="B3977" s="161" t="s">
        <v>5780</v>
      </c>
      <c r="C3977" s="160">
        <v>172110</v>
      </c>
      <c r="D3977" s="161" t="s">
        <v>2530</v>
      </c>
      <c r="E3977" s="162" t="s">
        <v>6415</v>
      </c>
      <c r="F3977" s="161" t="s">
        <v>644</v>
      </c>
      <c r="G3977" s="161" t="s">
        <v>645</v>
      </c>
      <c r="H3977" s="161" t="s">
        <v>1561</v>
      </c>
      <c r="I3977" s="15"/>
      <c r="J3977"/>
      <c r="K3977"/>
    </row>
    <row r="3978" spans="1:11" ht="15" customHeight="1" x14ac:dyDescent="0.35">
      <c r="A3978" s="160">
        <v>1110010</v>
      </c>
      <c r="B3978" s="161" t="s">
        <v>686</v>
      </c>
      <c r="C3978" s="160">
        <v>172110</v>
      </c>
      <c r="D3978" s="161" t="s">
        <v>2530</v>
      </c>
      <c r="E3978" s="162" t="s">
        <v>6415</v>
      </c>
      <c r="F3978" s="161" t="s">
        <v>644</v>
      </c>
      <c r="G3978" s="161" t="s">
        <v>645</v>
      </c>
      <c r="H3978" s="161" t="s">
        <v>1561</v>
      </c>
      <c r="I3978" s="15"/>
      <c r="J3978"/>
      <c r="K3978"/>
    </row>
    <row r="3979" spans="1:11" ht="15" customHeight="1" x14ac:dyDescent="0.35">
      <c r="A3979" s="160">
        <v>1110238</v>
      </c>
      <c r="B3979" s="161" t="s">
        <v>687</v>
      </c>
      <c r="C3979" s="160">
        <v>172110</v>
      </c>
      <c r="D3979" s="161" t="s">
        <v>2530</v>
      </c>
      <c r="E3979" s="162" t="s">
        <v>6415</v>
      </c>
      <c r="F3979" s="161" t="s">
        <v>644</v>
      </c>
      <c r="G3979" s="161" t="s">
        <v>645</v>
      </c>
      <c r="H3979" s="161" t="s">
        <v>1561</v>
      </c>
      <c r="I3979" s="15"/>
      <c r="J3979"/>
      <c r="K3979"/>
    </row>
    <row r="3980" spans="1:11" ht="15" customHeight="1" x14ac:dyDescent="0.35">
      <c r="A3980" s="160">
        <v>1111510</v>
      </c>
      <c r="B3980" s="161" t="s">
        <v>5786</v>
      </c>
      <c r="C3980" s="160">
        <v>172121</v>
      </c>
      <c r="D3980" s="161" t="s">
        <v>1124</v>
      </c>
      <c r="E3980" s="162" t="s">
        <v>6415</v>
      </c>
      <c r="F3980" s="161" t="s">
        <v>644</v>
      </c>
      <c r="G3980" s="161" t="s">
        <v>1094</v>
      </c>
      <c r="H3980" s="161" t="s">
        <v>1561</v>
      </c>
      <c r="I3980" s="15"/>
      <c r="J3980"/>
      <c r="K3980"/>
    </row>
    <row r="3981" spans="1:11" ht="15" customHeight="1" x14ac:dyDescent="0.35">
      <c r="A3981" s="160">
        <v>1111753</v>
      </c>
      <c r="B3981" s="161" t="s">
        <v>5788</v>
      </c>
      <c r="C3981" s="160">
        <v>172121</v>
      </c>
      <c r="D3981" s="161" t="s">
        <v>1124</v>
      </c>
      <c r="E3981" s="162" t="s">
        <v>6415</v>
      </c>
      <c r="F3981" s="161" t="s">
        <v>644</v>
      </c>
      <c r="G3981" s="161" t="s">
        <v>1094</v>
      </c>
      <c r="H3981" s="161" t="s">
        <v>1561</v>
      </c>
      <c r="I3981" s="15"/>
      <c r="J3981"/>
      <c r="K3981"/>
    </row>
    <row r="3982" spans="1:11" ht="15" customHeight="1" x14ac:dyDescent="0.35">
      <c r="A3982" s="160">
        <v>1111226</v>
      </c>
      <c r="B3982" s="161" t="s">
        <v>1125</v>
      </c>
      <c r="C3982" s="160">
        <v>172121</v>
      </c>
      <c r="D3982" s="161" t="s">
        <v>1124</v>
      </c>
      <c r="E3982" s="162" t="s">
        <v>6415</v>
      </c>
      <c r="F3982" s="161" t="s">
        <v>644</v>
      </c>
      <c r="G3982" s="161" t="s">
        <v>1094</v>
      </c>
      <c r="H3982" s="161" t="s">
        <v>1561</v>
      </c>
      <c r="I3982" s="15"/>
      <c r="J3982"/>
      <c r="K3982"/>
    </row>
    <row r="3983" spans="1:11" ht="15" customHeight="1" x14ac:dyDescent="0.35">
      <c r="A3983" s="160">
        <v>1111438</v>
      </c>
      <c r="B3983" s="161" t="s">
        <v>5785</v>
      </c>
      <c r="C3983" s="160">
        <v>172121</v>
      </c>
      <c r="D3983" s="161" t="s">
        <v>1124</v>
      </c>
      <c r="E3983" s="162" t="s">
        <v>6415</v>
      </c>
      <c r="F3983" s="161" t="s">
        <v>644</v>
      </c>
      <c r="G3983" s="161" t="s">
        <v>1094</v>
      </c>
      <c r="H3983" s="161" t="s">
        <v>1561</v>
      </c>
      <c r="I3983" s="15"/>
      <c r="J3983"/>
      <c r="K3983"/>
    </row>
    <row r="3984" spans="1:11" ht="15" customHeight="1" x14ac:dyDescent="0.35">
      <c r="A3984" s="160">
        <v>1111013</v>
      </c>
      <c r="B3984" s="161" t="s">
        <v>5783</v>
      </c>
      <c r="C3984" s="160">
        <v>172121</v>
      </c>
      <c r="D3984" s="161" t="s">
        <v>1124</v>
      </c>
      <c r="E3984" s="162" t="s">
        <v>6415</v>
      </c>
      <c r="F3984" s="161" t="s">
        <v>644</v>
      </c>
      <c r="G3984" s="161" t="s">
        <v>1094</v>
      </c>
      <c r="H3984" s="161" t="s">
        <v>1561</v>
      </c>
      <c r="I3984" s="15"/>
      <c r="J3984"/>
      <c r="K3984"/>
    </row>
    <row r="3985" spans="1:11" ht="15" customHeight="1" x14ac:dyDescent="0.35">
      <c r="A3985" s="160">
        <v>1111729</v>
      </c>
      <c r="B3985" s="161" t="s">
        <v>5787</v>
      </c>
      <c r="C3985" s="160">
        <v>172121</v>
      </c>
      <c r="D3985" s="161" t="s">
        <v>1124</v>
      </c>
      <c r="E3985" s="162" t="s">
        <v>6415</v>
      </c>
      <c r="F3985" s="161" t="s">
        <v>644</v>
      </c>
      <c r="G3985" s="161" t="s">
        <v>1094</v>
      </c>
      <c r="H3985" s="161" t="s">
        <v>1561</v>
      </c>
      <c r="I3985" s="15"/>
      <c r="J3985"/>
      <c r="K3985"/>
    </row>
    <row r="3986" spans="1:11" ht="15" customHeight="1" x14ac:dyDescent="0.35">
      <c r="A3986" s="160">
        <v>1111988</v>
      </c>
      <c r="B3986" s="161" t="s">
        <v>5789</v>
      </c>
      <c r="C3986" s="160">
        <v>172121</v>
      </c>
      <c r="D3986" s="161" t="s">
        <v>1124</v>
      </c>
      <c r="E3986" s="162" t="s">
        <v>6415</v>
      </c>
      <c r="F3986" s="161" t="s">
        <v>644</v>
      </c>
      <c r="G3986" s="161" t="s">
        <v>1094</v>
      </c>
      <c r="H3986" s="161" t="s">
        <v>1561</v>
      </c>
      <c r="I3986" s="15"/>
      <c r="J3986"/>
      <c r="K3986"/>
    </row>
    <row r="3987" spans="1:11" ht="15" customHeight="1" x14ac:dyDescent="0.35">
      <c r="A3987" s="160">
        <v>1111259</v>
      </c>
      <c r="B3987" s="161" t="s">
        <v>5784</v>
      </c>
      <c r="C3987" s="160">
        <v>172121</v>
      </c>
      <c r="D3987" s="161" t="s">
        <v>1124</v>
      </c>
      <c r="E3987" s="162" t="s">
        <v>6415</v>
      </c>
      <c r="F3987" s="161" t="s">
        <v>644</v>
      </c>
      <c r="G3987" s="161" t="s">
        <v>1094</v>
      </c>
      <c r="H3987" s="161" t="s">
        <v>1561</v>
      </c>
      <c r="I3987" s="15"/>
      <c r="J3987"/>
      <c r="K3987"/>
    </row>
    <row r="3988" spans="1:11" ht="15" customHeight="1" x14ac:dyDescent="0.35">
      <c r="A3988" s="160">
        <v>1111602</v>
      </c>
      <c r="B3988" s="161" t="s">
        <v>1126</v>
      </c>
      <c r="C3988" s="160">
        <v>172121</v>
      </c>
      <c r="D3988" s="161" t="s">
        <v>1124</v>
      </c>
      <c r="E3988" s="162" t="s">
        <v>6415</v>
      </c>
      <c r="F3988" s="161" t="s">
        <v>644</v>
      </c>
      <c r="G3988" s="161" t="s">
        <v>1094</v>
      </c>
      <c r="H3988" s="161" t="s">
        <v>1561</v>
      </c>
      <c r="I3988" s="15"/>
      <c r="J3988"/>
      <c r="K3988"/>
    </row>
    <row r="3989" spans="1:11" ht="15" customHeight="1" x14ac:dyDescent="0.35">
      <c r="A3989" s="160">
        <v>1111091</v>
      </c>
      <c r="B3989" s="161" t="s">
        <v>5790</v>
      </c>
      <c r="C3989" s="160">
        <v>172133</v>
      </c>
      <c r="D3989" s="161" t="s">
        <v>1127</v>
      </c>
      <c r="E3989" s="162" t="s">
        <v>6415</v>
      </c>
      <c r="F3989" s="161" t="s">
        <v>644</v>
      </c>
      <c r="G3989" s="161" t="s">
        <v>1094</v>
      </c>
      <c r="H3989" s="161" t="s">
        <v>1561</v>
      </c>
      <c r="I3989" s="15"/>
      <c r="J3989"/>
      <c r="K3989"/>
    </row>
    <row r="3990" spans="1:11" ht="15" customHeight="1" x14ac:dyDescent="0.35">
      <c r="A3990" s="160">
        <v>1111637</v>
      </c>
      <c r="B3990" s="161" t="s">
        <v>1128</v>
      </c>
      <c r="C3990" s="160">
        <v>172133</v>
      </c>
      <c r="D3990" s="161" t="s">
        <v>1127</v>
      </c>
      <c r="E3990" s="162" t="s">
        <v>6415</v>
      </c>
      <c r="F3990" s="161" t="s">
        <v>644</v>
      </c>
      <c r="G3990" s="161" t="s">
        <v>1094</v>
      </c>
      <c r="H3990" s="161" t="s">
        <v>1561</v>
      </c>
      <c r="I3990" s="15"/>
      <c r="J3990"/>
      <c r="K3990"/>
    </row>
    <row r="3991" spans="1:11" ht="15" customHeight="1" x14ac:dyDescent="0.35">
      <c r="A3991" s="160">
        <v>1111094</v>
      </c>
      <c r="B3991" s="161" t="s">
        <v>5791</v>
      </c>
      <c r="C3991" s="160">
        <v>172133</v>
      </c>
      <c r="D3991" s="161" t="s">
        <v>1127</v>
      </c>
      <c r="E3991" s="162" t="s">
        <v>6415</v>
      </c>
      <c r="F3991" s="161" t="s">
        <v>644</v>
      </c>
      <c r="G3991" s="161" t="s">
        <v>1094</v>
      </c>
      <c r="H3991" s="161" t="s">
        <v>1561</v>
      </c>
      <c r="I3991" s="15"/>
      <c r="J3991"/>
      <c r="K3991"/>
    </row>
    <row r="3992" spans="1:11" ht="15" customHeight="1" x14ac:dyDescent="0.35">
      <c r="A3992" s="160">
        <v>1508720</v>
      </c>
      <c r="B3992" s="161" t="s">
        <v>5798</v>
      </c>
      <c r="C3992" s="160">
        <v>172145</v>
      </c>
      <c r="D3992" s="161" t="s">
        <v>2690</v>
      </c>
      <c r="E3992" s="162" t="s">
        <v>6415</v>
      </c>
      <c r="F3992" s="161" t="s">
        <v>644</v>
      </c>
      <c r="G3992" s="161" t="s">
        <v>992</v>
      </c>
      <c r="H3992" s="161" t="s">
        <v>1561</v>
      </c>
      <c r="I3992" s="15"/>
      <c r="J3992"/>
      <c r="K3992"/>
    </row>
    <row r="3993" spans="1:11" ht="15" customHeight="1" x14ac:dyDescent="0.35">
      <c r="A3993" s="160">
        <v>1508698</v>
      </c>
      <c r="B3993" s="161" t="s">
        <v>5797</v>
      </c>
      <c r="C3993" s="160">
        <v>172145</v>
      </c>
      <c r="D3993" s="161" t="s">
        <v>2690</v>
      </c>
      <c r="E3993" s="162" t="s">
        <v>6415</v>
      </c>
      <c r="F3993" s="161" t="s">
        <v>644</v>
      </c>
      <c r="G3993" s="161" t="s">
        <v>992</v>
      </c>
      <c r="H3993" s="161" t="s">
        <v>1561</v>
      </c>
      <c r="I3993" s="15"/>
      <c r="J3993"/>
      <c r="K3993"/>
    </row>
    <row r="3994" spans="1:11" ht="15" customHeight="1" x14ac:dyDescent="0.35">
      <c r="A3994" s="160">
        <v>1508009</v>
      </c>
      <c r="B3994" s="161" t="s">
        <v>5792</v>
      </c>
      <c r="C3994" s="160">
        <v>172145</v>
      </c>
      <c r="D3994" s="161" t="s">
        <v>2690</v>
      </c>
      <c r="E3994" s="162" t="s">
        <v>6415</v>
      </c>
      <c r="F3994" s="161" t="s">
        <v>644</v>
      </c>
      <c r="G3994" s="161" t="s">
        <v>992</v>
      </c>
      <c r="H3994" s="161" t="s">
        <v>1561</v>
      </c>
      <c r="I3994" s="15"/>
      <c r="J3994"/>
      <c r="K3994"/>
    </row>
    <row r="3995" spans="1:11" ht="15" customHeight="1" x14ac:dyDescent="0.35">
      <c r="A3995" s="160">
        <v>1508451</v>
      </c>
      <c r="B3995" s="161" t="s">
        <v>5794</v>
      </c>
      <c r="C3995" s="160">
        <v>172145</v>
      </c>
      <c r="D3995" s="161" t="s">
        <v>2690</v>
      </c>
      <c r="E3995" s="162" t="s">
        <v>6415</v>
      </c>
      <c r="F3995" s="161" t="s">
        <v>644</v>
      </c>
      <c r="G3995" s="161" t="s">
        <v>992</v>
      </c>
      <c r="H3995" s="161" t="s">
        <v>1561</v>
      </c>
      <c r="I3995" s="15"/>
      <c r="J3995"/>
      <c r="K3995"/>
    </row>
    <row r="3996" spans="1:11" ht="15" customHeight="1" x14ac:dyDescent="0.35">
      <c r="A3996" s="160">
        <v>1508081</v>
      </c>
      <c r="B3996" s="161" t="s">
        <v>5793</v>
      </c>
      <c r="C3996" s="160">
        <v>172145</v>
      </c>
      <c r="D3996" s="161" t="s">
        <v>2690</v>
      </c>
      <c r="E3996" s="162" t="s">
        <v>6415</v>
      </c>
      <c r="F3996" s="161" t="s">
        <v>644</v>
      </c>
      <c r="G3996" s="161" t="s">
        <v>992</v>
      </c>
      <c r="H3996" s="161" t="s">
        <v>1561</v>
      </c>
      <c r="I3996" s="15"/>
      <c r="J3996"/>
      <c r="K3996"/>
    </row>
    <row r="3997" spans="1:11" ht="15" customHeight="1" x14ac:dyDescent="0.35">
      <c r="A3997" s="160">
        <v>1508604</v>
      </c>
      <c r="B3997" s="161" t="s">
        <v>5795</v>
      </c>
      <c r="C3997" s="160">
        <v>172145</v>
      </c>
      <c r="D3997" s="161" t="s">
        <v>2690</v>
      </c>
      <c r="E3997" s="162" t="s">
        <v>6415</v>
      </c>
      <c r="F3997" s="161" t="s">
        <v>644</v>
      </c>
      <c r="G3997" s="161" t="s">
        <v>992</v>
      </c>
      <c r="H3997" s="161" t="s">
        <v>1561</v>
      </c>
      <c r="I3997" s="15"/>
      <c r="J3997"/>
      <c r="K3997"/>
    </row>
    <row r="3998" spans="1:11" ht="15" customHeight="1" x14ac:dyDescent="0.35">
      <c r="A3998" s="160">
        <v>1508395</v>
      </c>
      <c r="B3998" s="161" t="s">
        <v>1064</v>
      </c>
      <c r="C3998" s="160">
        <v>172145</v>
      </c>
      <c r="D3998" s="161" t="s">
        <v>2690</v>
      </c>
      <c r="E3998" s="162" t="s">
        <v>6415</v>
      </c>
      <c r="F3998" s="161" t="s">
        <v>644</v>
      </c>
      <c r="G3998" s="161" t="s">
        <v>992</v>
      </c>
      <c r="H3998" s="161" t="s">
        <v>1561</v>
      </c>
      <c r="I3998" s="15"/>
      <c r="J3998"/>
      <c r="K3998"/>
    </row>
    <row r="3999" spans="1:11" ht="15" customHeight="1" x14ac:dyDescent="0.35">
      <c r="A3999" s="160">
        <v>1508634</v>
      </c>
      <c r="B3999" s="161" t="s">
        <v>5796</v>
      </c>
      <c r="C3999" s="160">
        <v>172145</v>
      </c>
      <c r="D3999" s="161" t="s">
        <v>2690</v>
      </c>
      <c r="E3999" s="162" t="s">
        <v>6415</v>
      </c>
      <c r="F3999" s="161" t="s">
        <v>644</v>
      </c>
      <c r="G3999" s="161" t="s">
        <v>992</v>
      </c>
      <c r="H3999" s="161" t="s">
        <v>1561</v>
      </c>
      <c r="I3999" s="15"/>
      <c r="J3999"/>
      <c r="K3999"/>
    </row>
    <row r="4000" spans="1:11" ht="15" customHeight="1" x14ac:dyDescent="0.35">
      <c r="A4000" s="160">
        <v>1508875</v>
      </c>
      <c r="B4000" s="161" t="s">
        <v>5799</v>
      </c>
      <c r="C4000" s="160">
        <v>172145</v>
      </c>
      <c r="D4000" s="161" t="s">
        <v>2690</v>
      </c>
      <c r="E4000" s="162" t="s">
        <v>6415</v>
      </c>
      <c r="F4000" s="161" t="s">
        <v>644</v>
      </c>
      <c r="G4000" s="161" t="s">
        <v>992</v>
      </c>
      <c r="H4000" s="161" t="s">
        <v>1561</v>
      </c>
      <c r="I4000" s="15"/>
      <c r="J4000"/>
      <c r="K4000"/>
    </row>
    <row r="4001" spans="1:11" ht="15" customHeight="1" x14ac:dyDescent="0.35">
      <c r="A4001" s="160">
        <v>1114607</v>
      </c>
      <c r="B4001" s="161" t="s">
        <v>927</v>
      </c>
      <c r="C4001" s="160">
        <v>172157</v>
      </c>
      <c r="D4001" s="161" t="s">
        <v>2567</v>
      </c>
      <c r="E4001" s="162" t="s">
        <v>6415</v>
      </c>
      <c r="F4001" s="161" t="s">
        <v>644</v>
      </c>
      <c r="G4001" s="161" t="s">
        <v>874</v>
      </c>
      <c r="H4001" s="161" t="s">
        <v>1561</v>
      </c>
      <c r="I4001" s="15"/>
      <c r="J4001"/>
      <c r="K4001"/>
    </row>
    <row r="4002" spans="1:11" ht="15" customHeight="1" x14ac:dyDescent="0.35">
      <c r="A4002" s="160">
        <v>1114988</v>
      </c>
      <c r="B4002" s="161" t="s">
        <v>5802</v>
      </c>
      <c r="C4002" s="160">
        <v>172157</v>
      </c>
      <c r="D4002" s="161" t="s">
        <v>2567</v>
      </c>
      <c r="E4002" s="162" t="s">
        <v>6415</v>
      </c>
      <c r="F4002" s="161" t="s">
        <v>644</v>
      </c>
      <c r="G4002" s="161" t="s">
        <v>874</v>
      </c>
      <c r="H4002" s="161" t="s">
        <v>1561</v>
      </c>
      <c r="I4002" s="15"/>
      <c r="J4002"/>
      <c r="K4002"/>
    </row>
    <row r="4003" spans="1:11" ht="15" customHeight="1" x14ac:dyDescent="0.35">
      <c r="A4003" s="160">
        <v>1114045</v>
      </c>
      <c r="B4003" s="161" t="s">
        <v>5800</v>
      </c>
      <c r="C4003" s="160">
        <v>172157</v>
      </c>
      <c r="D4003" s="161" t="s">
        <v>2567</v>
      </c>
      <c r="E4003" s="162" t="s">
        <v>6415</v>
      </c>
      <c r="F4003" s="161" t="s">
        <v>644</v>
      </c>
      <c r="G4003" s="161" t="s">
        <v>874</v>
      </c>
      <c r="H4003" s="161" t="s">
        <v>1561</v>
      </c>
      <c r="I4003" s="15"/>
      <c r="J4003"/>
      <c r="K4003"/>
    </row>
    <row r="4004" spans="1:11" ht="15" customHeight="1" x14ac:dyDescent="0.35">
      <c r="A4004" s="160">
        <v>1114929</v>
      </c>
      <c r="B4004" s="161" t="s">
        <v>5801</v>
      </c>
      <c r="C4004" s="160">
        <v>172157</v>
      </c>
      <c r="D4004" s="161" t="s">
        <v>2567</v>
      </c>
      <c r="E4004" s="162" t="s">
        <v>6415</v>
      </c>
      <c r="F4004" s="161" t="s">
        <v>644</v>
      </c>
      <c r="G4004" s="161" t="s">
        <v>874</v>
      </c>
      <c r="H4004" s="161" t="s">
        <v>1561</v>
      </c>
      <c r="I4004" s="15"/>
      <c r="J4004"/>
      <c r="K4004"/>
    </row>
    <row r="4005" spans="1:11" ht="15" customHeight="1" x14ac:dyDescent="0.35">
      <c r="A4005" s="160">
        <v>1512894</v>
      </c>
      <c r="B4005" s="161" t="s">
        <v>5804</v>
      </c>
      <c r="C4005" s="160">
        <v>172169</v>
      </c>
      <c r="D4005" s="161" t="s">
        <v>2721</v>
      </c>
      <c r="E4005" s="162" t="s">
        <v>6415</v>
      </c>
      <c r="F4005" s="161" t="s">
        <v>644</v>
      </c>
      <c r="G4005" s="161" t="s">
        <v>992</v>
      </c>
      <c r="H4005" s="161" t="s">
        <v>1561</v>
      </c>
      <c r="I4005" s="15"/>
      <c r="J4005"/>
      <c r="K4005"/>
    </row>
    <row r="4006" spans="1:11" ht="15" customHeight="1" x14ac:dyDescent="0.35">
      <c r="A4006" s="160">
        <v>1512060</v>
      </c>
      <c r="B4006" s="161" t="s">
        <v>1065</v>
      </c>
      <c r="C4006" s="160">
        <v>172169</v>
      </c>
      <c r="D4006" s="161" t="s">
        <v>2721</v>
      </c>
      <c r="E4006" s="162" t="s">
        <v>6415</v>
      </c>
      <c r="F4006" s="161" t="s">
        <v>644</v>
      </c>
      <c r="G4006" s="161" t="s">
        <v>992</v>
      </c>
      <c r="H4006" s="161" t="s">
        <v>1561</v>
      </c>
      <c r="I4006" s="15"/>
      <c r="J4006"/>
      <c r="K4006"/>
    </row>
    <row r="4007" spans="1:11" ht="15" customHeight="1" x14ac:dyDescent="0.35">
      <c r="A4007" s="160">
        <v>1512653</v>
      </c>
      <c r="B4007" s="161" t="s">
        <v>5803</v>
      </c>
      <c r="C4007" s="160">
        <v>172169</v>
      </c>
      <c r="D4007" s="161" t="s">
        <v>2721</v>
      </c>
      <c r="E4007" s="162" t="s">
        <v>6415</v>
      </c>
      <c r="F4007" s="161" t="s">
        <v>644</v>
      </c>
      <c r="G4007" s="161" t="s">
        <v>992</v>
      </c>
      <c r="H4007" s="161" t="s">
        <v>1561</v>
      </c>
      <c r="I4007" s="15"/>
      <c r="J4007"/>
      <c r="K4007"/>
    </row>
    <row r="4008" spans="1:11" ht="15" customHeight="1" x14ac:dyDescent="0.35">
      <c r="A4008" s="160">
        <v>1006596</v>
      </c>
      <c r="B4008" s="161" t="s">
        <v>5808</v>
      </c>
      <c r="C4008" s="160">
        <v>172170</v>
      </c>
      <c r="D4008" s="161" t="s">
        <v>2285</v>
      </c>
      <c r="E4008" s="162" t="s">
        <v>6415</v>
      </c>
      <c r="F4008" s="161" t="s">
        <v>644</v>
      </c>
      <c r="G4008" s="161" t="s">
        <v>933</v>
      </c>
      <c r="H4008" s="161" t="s">
        <v>1561</v>
      </c>
      <c r="I4008" s="15"/>
      <c r="J4008"/>
      <c r="K4008"/>
    </row>
    <row r="4009" spans="1:11" ht="15" customHeight="1" x14ac:dyDescent="0.35">
      <c r="A4009" s="160">
        <v>1006719</v>
      </c>
      <c r="B4009" s="161" t="s">
        <v>977</v>
      </c>
      <c r="C4009" s="160">
        <v>172170</v>
      </c>
      <c r="D4009" s="161" t="s">
        <v>2285</v>
      </c>
      <c r="E4009" s="162" t="s">
        <v>6415</v>
      </c>
      <c r="F4009" s="161" t="s">
        <v>644</v>
      </c>
      <c r="G4009" s="161" t="s">
        <v>933</v>
      </c>
      <c r="H4009" s="161" t="s">
        <v>1561</v>
      </c>
      <c r="I4009" s="15"/>
      <c r="J4009"/>
      <c r="K4009"/>
    </row>
    <row r="4010" spans="1:11" ht="15" customHeight="1" x14ac:dyDescent="0.35">
      <c r="A4010" s="160">
        <v>1006035</v>
      </c>
      <c r="B4010" s="161" t="s">
        <v>5805</v>
      </c>
      <c r="C4010" s="160">
        <v>172170</v>
      </c>
      <c r="D4010" s="161" t="s">
        <v>2285</v>
      </c>
      <c r="E4010" s="162" t="s">
        <v>6415</v>
      </c>
      <c r="F4010" s="161" t="s">
        <v>644</v>
      </c>
      <c r="G4010" s="161" t="s">
        <v>933</v>
      </c>
      <c r="H4010" s="161" t="s">
        <v>1561</v>
      </c>
      <c r="I4010" s="15"/>
      <c r="J4010"/>
      <c r="K4010"/>
    </row>
    <row r="4011" spans="1:11" ht="15" customHeight="1" x14ac:dyDescent="0.35">
      <c r="A4011" s="160">
        <v>1006036</v>
      </c>
      <c r="B4011" s="161" t="s">
        <v>5806</v>
      </c>
      <c r="C4011" s="160">
        <v>172170</v>
      </c>
      <c r="D4011" s="161" t="s">
        <v>2285</v>
      </c>
      <c r="E4011" s="162" t="s">
        <v>6415</v>
      </c>
      <c r="F4011" s="161" t="s">
        <v>644</v>
      </c>
      <c r="G4011" s="161" t="s">
        <v>933</v>
      </c>
      <c r="H4011" s="161" t="s">
        <v>1561</v>
      </c>
      <c r="I4011" s="15"/>
      <c r="J4011"/>
      <c r="K4011"/>
    </row>
    <row r="4012" spans="1:11" ht="15" customHeight="1" x14ac:dyDescent="0.35">
      <c r="A4012" s="160">
        <v>1006621</v>
      </c>
      <c r="B4012" s="161" t="s">
        <v>5809</v>
      </c>
      <c r="C4012" s="160">
        <v>172170</v>
      </c>
      <c r="D4012" s="161" t="s">
        <v>2285</v>
      </c>
      <c r="E4012" s="162" t="s">
        <v>6415</v>
      </c>
      <c r="F4012" s="161" t="s">
        <v>644</v>
      </c>
      <c r="G4012" s="161" t="s">
        <v>933</v>
      </c>
      <c r="H4012" s="161" t="s">
        <v>1561</v>
      </c>
      <c r="I4012" s="15"/>
      <c r="J4012"/>
      <c r="K4012"/>
    </row>
    <row r="4013" spans="1:11" ht="15" customHeight="1" x14ac:dyDescent="0.35">
      <c r="A4013" s="160">
        <v>1006426</v>
      </c>
      <c r="B4013" s="161" t="s">
        <v>5807</v>
      </c>
      <c r="C4013" s="160">
        <v>172170</v>
      </c>
      <c r="D4013" s="161" t="s">
        <v>2285</v>
      </c>
      <c r="E4013" s="162" t="s">
        <v>6415</v>
      </c>
      <c r="F4013" s="161" t="s">
        <v>644</v>
      </c>
      <c r="G4013" s="161" t="s">
        <v>933</v>
      </c>
      <c r="H4013" s="161" t="s">
        <v>1561</v>
      </c>
      <c r="I4013" s="15"/>
      <c r="J4013"/>
      <c r="K4013"/>
    </row>
    <row r="4014" spans="1:11" ht="15" customHeight="1" x14ac:dyDescent="0.35">
      <c r="A4014" s="160">
        <v>1006002</v>
      </c>
      <c r="B4014" s="161" t="s">
        <v>978</v>
      </c>
      <c r="C4014" s="160">
        <v>172170</v>
      </c>
      <c r="D4014" s="161" t="s">
        <v>2285</v>
      </c>
      <c r="E4014" s="162" t="s">
        <v>6415</v>
      </c>
      <c r="F4014" s="161" t="s">
        <v>644</v>
      </c>
      <c r="G4014" s="161" t="s">
        <v>933</v>
      </c>
      <c r="H4014" s="161" t="s">
        <v>1561</v>
      </c>
      <c r="I4014" s="15"/>
      <c r="J4014"/>
      <c r="K4014"/>
    </row>
    <row r="4015" spans="1:11" ht="15" customHeight="1" x14ac:dyDescent="0.35">
      <c r="A4015" s="160">
        <v>1115581</v>
      </c>
      <c r="B4015" s="161" t="s">
        <v>5810</v>
      </c>
      <c r="C4015" s="160">
        <v>172182</v>
      </c>
      <c r="D4015" s="161" t="s">
        <v>2318</v>
      </c>
      <c r="E4015" s="162" t="s">
        <v>6415</v>
      </c>
      <c r="F4015" s="161" t="s">
        <v>644</v>
      </c>
      <c r="G4015" s="161" t="s">
        <v>645</v>
      </c>
      <c r="H4015" s="161" t="s">
        <v>1561</v>
      </c>
      <c r="I4015" s="15"/>
      <c r="J4015"/>
      <c r="K4015"/>
    </row>
    <row r="4016" spans="1:11" ht="15" customHeight="1" x14ac:dyDescent="0.35">
      <c r="A4016" s="160">
        <v>1115606</v>
      </c>
      <c r="B4016" s="161" t="s">
        <v>688</v>
      </c>
      <c r="C4016" s="160">
        <v>172182</v>
      </c>
      <c r="D4016" s="161" t="s">
        <v>2318</v>
      </c>
      <c r="E4016" s="162" t="s">
        <v>6415</v>
      </c>
      <c r="F4016" s="161" t="s">
        <v>644</v>
      </c>
      <c r="G4016" s="161" t="s">
        <v>645</v>
      </c>
      <c r="H4016" s="161" t="s">
        <v>1561</v>
      </c>
      <c r="I4016" s="15"/>
      <c r="J4016"/>
      <c r="K4016"/>
    </row>
    <row r="4017" spans="1:11" ht="15" customHeight="1" x14ac:dyDescent="0.35">
      <c r="A4017" s="160">
        <v>1115723</v>
      </c>
      <c r="B4017" s="161" t="s">
        <v>5811</v>
      </c>
      <c r="C4017" s="160">
        <v>172182</v>
      </c>
      <c r="D4017" s="161" t="s">
        <v>2318</v>
      </c>
      <c r="E4017" s="162" t="s">
        <v>6415</v>
      </c>
      <c r="F4017" s="161" t="s">
        <v>644</v>
      </c>
      <c r="G4017" s="161" t="s">
        <v>645</v>
      </c>
      <c r="H4017" s="161" t="s">
        <v>1561</v>
      </c>
      <c r="I4017" s="15"/>
      <c r="J4017"/>
      <c r="K4017"/>
    </row>
    <row r="4018" spans="1:11" ht="15" customHeight="1" x14ac:dyDescent="0.35">
      <c r="A4018" s="160">
        <v>1503642</v>
      </c>
      <c r="B4018" s="161" t="s">
        <v>5813</v>
      </c>
      <c r="C4018" s="160">
        <v>172194</v>
      </c>
      <c r="D4018" s="161" t="s">
        <v>2656</v>
      </c>
      <c r="E4018" s="162" t="s">
        <v>6415</v>
      </c>
      <c r="F4018" s="161" t="s">
        <v>644</v>
      </c>
      <c r="G4018" s="161" t="s">
        <v>992</v>
      </c>
      <c r="H4018" s="161" t="s">
        <v>1561</v>
      </c>
      <c r="I4018" s="15"/>
      <c r="J4018"/>
      <c r="K4018"/>
    </row>
    <row r="4019" spans="1:11" ht="15" customHeight="1" x14ac:dyDescent="0.35">
      <c r="A4019" s="160">
        <v>1503636</v>
      </c>
      <c r="B4019" s="161" t="s">
        <v>1066</v>
      </c>
      <c r="C4019" s="160">
        <v>172194</v>
      </c>
      <c r="D4019" s="161" t="s">
        <v>2656</v>
      </c>
      <c r="E4019" s="162" t="s">
        <v>6415</v>
      </c>
      <c r="F4019" s="161" t="s">
        <v>644</v>
      </c>
      <c r="G4019" s="161" t="s">
        <v>992</v>
      </c>
      <c r="H4019" s="161" t="s">
        <v>1561</v>
      </c>
      <c r="I4019" s="15"/>
      <c r="J4019"/>
      <c r="K4019"/>
    </row>
    <row r="4020" spans="1:11" ht="15" customHeight="1" x14ac:dyDescent="0.35">
      <c r="A4020" s="160">
        <v>1503910</v>
      </c>
      <c r="B4020" s="161" t="s">
        <v>5814</v>
      </c>
      <c r="C4020" s="160">
        <v>172194</v>
      </c>
      <c r="D4020" s="161" t="s">
        <v>2656</v>
      </c>
      <c r="E4020" s="162" t="s">
        <v>6415</v>
      </c>
      <c r="F4020" s="161" t="s">
        <v>644</v>
      </c>
      <c r="G4020" s="161" t="s">
        <v>992</v>
      </c>
      <c r="H4020" s="161" t="s">
        <v>1561</v>
      </c>
      <c r="I4020" s="15"/>
      <c r="J4020"/>
      <c r="K4020"/>
    </row>
    <row r="4021" spans="1:11" ht="15" customHeight="1" x14ac:dyDescent="0.35">
      <c r="A4021" s="160">
        <v>1503001</v>
      </c>
      <c r="B4021" s="161" t="s">
        <v>5812</v>
      </c>
      <c r="C4021" s="160">
        <v>172194</v>
      </c>
      <c r="D4021" s="161" t="s">
        <v>2656</v>
      </c>
      <c r="E4021" s="162" t="s">
        <v>6415</v>
      </c>
      <c r="F4021" s="161" t="s">
        <v>644</v>
      </c>
      <c r="G4021" s="161" t="s">
        <v>992</v>
      </c>
      <c r="H4021" s="161" t="s">
        <v>1561</v>
      </c>
      <c r="I4021" s="15"/>
      <c r="J4021"/>
      <c r="K4021"/>
    </row>
    <row r="4022" spans="1:11" ht="15" customHeight="1" x14ac:dyDescent="0.35">
      <c r="A4022" s="160">
        <v>1503734</v>
      </c>
      <c r="B4022" s="161" t="s">
        <v>1067</v>
      </c>
      <c r="C4022" s="160">
        <v>172194</v>
      </c>
      <c r="D4022" s="161" t="s">
        <v>2656</v>
      </c>
      <c r="E4022" s="162" t="s">
        <v>6415</v>
      </c>
      <c r="F4022" s="161" t="s">
        <v>644</v>
      </c>
      <c r="G4022" s="161" t="s">
        <v>992</v>
      </c>
      <c r="H4022" s="161" t="s">
        <v>1561</v>
      </c>
      <c r="I4022" s="15"/>
      <c r="J4022"/>
      <c r="K4022"/>
    </row>
    <row r="4023" spans="1:11" ht="15" customHeight="1" x14ac:dyDescent="0.35">
      <c r="A4023" s="160">
        <v>1503575</v>
      </c>
      <c r="B4023" s="161" t="s">
        <v>5817</v>
      </c>
      <c r="C4023" s="160">
        <v>172200</v>
      </c>
      <c r="D4023" s="161" t="s">
        <v>2662</v>
      </c>
      <c r="E4023" s="162" t="s">
        <v>6415</v>
      </c>
      <c r="F4023" s="161" t="s">
        <v>644</v>
      </c>
      <c r="G4023" s="161" t="s">
        <v>992</v>
      </c>
      <c r="H4023" s="161" t="s">
        <v>1561</v>
      </c>
      <c r="I4023" s="15"/>
      <c r="J4023"/>
      <c r="K4023"/>
    </row>
    <row r="4024" spans="1:11" ht="15" customHeight="1" x14ac:dyDescent="0.35">
      <c r="A4024" s="160">
        <v>1503888</v>
      </c>
      <c r="B4024" s="161" t="s">
        <v>1068</v>
      </c>
      <c r="C4024" s="160">
        <v>172200</v>
      </c>
      <c r="D4024" s="161" t="s">
        <v>2662</v>
      </c>
      <c r="E4024" s="162" t="s">
        <v>6415</v>
      </c>
      <c r="F4024" s="161" t="s">
        <v>644</v>
      </c>
      <c r="G4024" s="161" t="s">
        <v>992</v>
      </c>
      <c r="H4024" s="161" t="s">
        <v>1561</v>
      </c>
      <c r="I4024" s="15"/>
      <c r="J4024"/>
      <c r="K4024"/>
    </row>
    <row r="4025" spans="1:11" ht="15" customHeight="1" x14ac:dyDescent="0.35">
      <c r="A4025" s="160">
        <v>1503482</v>
      </c>
      <c r="B4025" s="161" t="s">
        <v>5815</v>
      </c>
      <c r="C4025" s="160">
        <v>172200</v>
      </c>
      <c r="D4025" s="161" t="s">
        <v>2662</v>
      </c>
      <c r="E4025" s="162" t="s">
        <v>6415</v>
      </c>
      <c r="F4025" s="161" t="s">
        <v>644</v>
      </c>
      <c r="G4025" s="161" t="s">
        <v>992</v>
      </c>
      <c r="H4025" s="161" t="s">
        <v>1561</v>
      </c>
      <c r="I4025" s="15"/>
      <c r="J4025"/>
      <c r="K4025"/>
    </row>
    <row r="4026" spans="1:11" ht="15" customHeight="1" x14ac:dyDescent="0.35">
      <c r="A4026" s="160">
        <v>1503510</v>
      </c>
      <c r="B4026" s="161" t="s">
        <v>5816</v>
      </c>
      <c r="C4026" s="160">
        <v>172200</v>
      </c>
      <c r="D4026" s="161" t="s">
        <v>2662</v>
      </c>
      <c r="E4026" s="162" t="s">
        <v>6415</v>
      </c>
      <c r="F4026" s="161" t="s">
        <v>644</v>
      </c>
      <c r="G4026" s="161" t="s">
        <v>992</v>
      </c>
      <c r="H4026" s="161" t="s">
        <v>1561</v>
      </c>
      <c r="I4026" s="15"/>
      <c r="J4026"/>
      <c r="K4026"/>
    </row>
    <row r="4027" spans="1:11" ht="15" customHeight="1" x14ac:dyDescent="0.35">
      <c r="A4027" s="160">
        <v>1503348</v>
      </c>
      <c r="B4027" s="161" t="s">
        <v>5818</v>
      </c>
      <c r="C4027" s="160">
        <v>172212</v>
      </c>
      <c r="D4027" s="161" t="s">
        <v>2651</v>
      </c>
      <c r="E4027" s="162" t="s">
        <v>6415</v>
      </c>
      <c r="F4027" s="161" t="s">
        <v>644</v>
      </c>
      <c r="G4027" s="161" t="s">
        <v>992</v>
      </c>
      <c r="H4027" s="161" t="s">
        <v>1561</v>
      </c>
      <c r="I4027" s="15"/>
      <c r="J4027"/>
      <c r="K4027"/>
    </row>
    <row r="4028" spans="1:11" ht="15" customHeight="1" x14ac:dyDescent="0.35">
      <c r="A4028" s="160">
        <v>1503057</v>
      </c>
      <c r="B4028" s="161" t="s">
        <v>1069</v>
      </c>
      <c r="C4028" s="160">
        <v>172212</v>
      </c>
      <c r="D4028" s="161" t="s">
        <v>2651</v>
      </c>
      <c r="E4028" s="162" t="s">
        <v>6415</v>
      </c>
      <c r="F4028" s="161" t="s">
        <v>644</v>
      </c>
      <c r="G4028" s="161" t="s">
        <v>992</v>
      </c>
      <c r="H4028" s="161" t="s">
        <v>1561</v>
      </c>
      <c r="I4028" s="15"/>
      <c r="J4028"/>
      <c r="K4028"/>
    </row>
    <row r="4029" spans="1:11" ht="15" customHeight="1" x14ac:dyDescent="0.35">
      <c r="A4029" s="160">
        <v>1503514</v>
      </c>
      <c r="B4029" s="161" t="s">
        <v>5819</v>
      </c>
      <c r="C4029" s="160">
        <v>172212</v>
      </c>
      <c r="D4029" s="161" t="s">
        <v>2651</v>
      </c>
      <c r="E4029" s="162" t="s">
        <v>6415</v>
      </c>
      <c r="F4029" s="161" t="s">
        <v>644</v>
      </c>
      <c r="G4029" s="161" t="s">
        <v>992</v>
      </c>
      <c r="H4029" s="161" t="s">
        <v>1561</v>
      </c>
      <c r="I4029" s="15"/>
      <c r="J4029"/>
      <c r="K4029"/>
    </row>
    <row r="4030" spans="1:11" ht="15" customHeight="1" x14ac:dyDescent="0.35">
      <c r="A4030" s="160">
        <v>1111471</v>
      </c>
      <c r="B4030" s="161" t="s">
        <v>1130</v>
      </c>
      <c r="C4030" s="160">
        <v>172224</v>
      </c>
      <c r="D4030" s="161" t="s">
        <v>1129</v>
      </c>
      <c r="E4030" s="162" t="s">
        <v>6415</v>
      </c>
      <c r="F4030" s="161" t="s">
        <v>644</v>
      </c>
      <c r="G4030" s="161" t="s">
        <v>1094</v>
      </c>
      <c r="H4030" s="161" t="s">
        <v>1561</v>
      </c>
      <c r="I4030" s="15"/>
      <c r="J4030"/>
      <c r="K4030"/>
    </row>
    <row r="4031" spans="1:11" ht="15" customHeight="1" x14ac:dyDescent="0.35">
      <c r="A4031" s="160">
        <v>1111920</v>
      </c>
      <c r="B4031" s="161" t="s">
        <v>5820</v>
      </c>
      <c r="C4031" s="160">
        <v>172224</v>
      </c>
      <c r="D4031" s="161" t="s">
        <v>1129</v>
      </c>
      <c r="E4031" s="162" t="s">
        <v>6415</v>
      </c>
      <c r="F4031" s="161" t="s">
        <v>644</v>
      </c>
      <c r="G4031" s="161" t="s">
        <v>1094</v>
      </c>
      <c r="H4031" s="161" t="s">
        <v>1561</v>
      </c>
      <c r="I4031" s="15"/>
      <c r="J4031"/>
      <c r="K4031"/>
    </row>
    <row r="4032" spans="1:11" ht="15" customHeight="1" x14ac:dyDescent="0.35">
      <c r="A4032" s="160">
        <v>1111734</v>
      </c>
      <c r="B4032" s="161" t="s">
        <v>1131</v>
      </c>
      <c r="C4032" s="160">
        <v>172224</v>
      </c>
      <c r="D4032" s="161" t="s">
        <v>1129</v>
      </c>
      <c r="E4032" s="162" t="s">
        <v>6415</v>
      </c>
      <c r="F4032" s="161" t="s">
        <v>644</v>
      </c>
      <c r="G4032" s="161" t="s">
        <v>1094</v>
      </c>
      <c r="H4032" s="161" t="s">
        <v>1561</v>
      </c>
      <c r="I4032" s="15"/>
      <c r="J4032"/>
      <c r="K4032"/>
    </row>
    <row r="4033" spans="1:11" ht="15" customHeight="1" x14ac:dyDescent="0.35">
      <c r="A4033" s="160">
        <v>1111730</v>
      </c>
      <c r="B4033" s="161" t="s">
        <v>5822</v>
      </c>
      <c r="C4033" s="160">
        <v>172236</v>
      </c>
      <c r="D4033" s="161" t="s">
        <v>1132</v>
      </c>
      <c r="E4033" s="162" t="s">
        <v>6415</v>
      </c>
      <c r="F4033" s="161" t="s">
        <v>644</v>
      </c>
      <c r="G4033" s="161" t="s">
        <v>1094</v>
      </c>
      <c r="H4033" s="161" t="s">
        <v>1561</v>
      </c>
      <c r="I4033" s="15"/>
      <c r="J4033"/>
      <c r="K4033"/>
    </row>
    <row r="4034" spans="1:11" ht="15" customHeight="1" x14ac:dyDescent="0.35">
      <c r="A4034" s="160">
        <v>1111604</v>
      </c>
      <c r="B4034" s="161" t="s">
        <v>5821</v>
      </c>
      <c r="C4034" s="160">
        <v>172236</v>
      </c>
      <c r="D4034" s="161" t="s">
        <v>1132</v>
      </c>
      <c r="E4034" s="162" t="s">
        <v>6415</v>
      </c>
      <c r="F4034" s="161" t="s">
        <v>644</v>
      </c>
      <c r="G4034" s="161" t="s">
        <v>1094</v>
      </c>
      <c r="H4034" s="161" t="s">
        <v>1561</v>
      </c>
      <c r="I4034" s="15"/>
      <c r="J4034"/>
      <c r="K4034"/>
    </row>
    <row r="4035" spans="1:11" ht="15" customHeight="1" x14ac:dyDescent="0.35">
      <c r="A4035" s="160">
        <v>1111751</v>
      </c>
      <c r="B4035" s="161" t="s">
        <v>5823</v>
      </c>
      <c r="C4035" s="160">
        <v>172236</v>
      </c>
      <c r="D4035" s="161" t="s">
        <v>1132</v>
      </c>
      <c r="E4035" s="162" t="s">
        <v>6415</v>
      </c>
      <c r="F4035" s="161" t="s">
        <v>644</v>
      </c>
      <c r="G4035" s="161" t="s">
        <v>1094</v>
      </c>
      <c r="H4035" s="161" t="s">
        <v>1561</v>
      </c>
      <c r="I4035" s="15"/>
      <c r="J4035"/>
      <c r="K4035"/>
    </row>
    <row r="4036" spans="1:11" ht="15" customHeight="1" x14ac:dyDescent="0.35">
      <c r="A4036" s="160">
        <v>1111360</v>
      </c>
      <c r="B4036" s="161" t="s">
        <v>1133</v>
      </c>
      <c r="C4036" s="160">
        <v>172236</v>
      </c>
      <c r="D4036" s="161" t="s">
        <v>1132</v>
      </c>
      <c r="E4036" s="162" t="s">
        <v>6415</v>
      </c>
      <c r="F4036" s="161" t="s">
        <v>644</v>
      </c>
      <c r="G4036" s="161" t="s">
        <v>1094</v>
      </c>
      <c r="H4036" s="161" t="s">
        <v>1561</v>
      </c>
      <c r="I4036" s="15"/>
      <c r="J4036"/>
      <c r="K4036"/>
    </row>
    <row r="4037" spans="1:11" ht="15" customHeight="1" x14ac:dyDescent="0.35">
      <c r="A4037" s="160">
        <v>1111505</v>
      </c>
      <c r="B4037" s="161" t="s">
        <v>1134</v>
      </c>
      <c r="C4037" s="160">
        <v>172236</v>
      </c>
      <c r="D4037" s="161" t="s">
        <v>1132</v>
      </c>
      <c r="E4037" s="162" t="s">
        <v>6415</v>
      </c>
      <c r="F4037" s="161" t="s">
        <v>644</v>
      </c>
      <c r="G4037" s="161" t="s">
        <v>1094</v>
      </c>
      <c r="H4037" s="161" t="s">
        <v>1561</v>
      </c>
      <c r="I4037" s="15"/>
      <c r="J4037"/>
      <c r="K4037"/>
    </row>
    <row r="4038" spans="1:11" ht="15" customHeight="1" x14ac:dyDescent="0.35">
      <c r="A4038" s="160">
        <v>1111174</v>
      </c>
      <c r="B4038" s="161" t="s">
        <v>5824</v>
      </c>
      <c r="C4038" s="160">
        <v>172248</v>
      </c>
      <c r="D4038" s="161" t="s">
        <v>1135</v>
      </c>
      <c r="E4038" s="162" t="s">
        <v>6415</v>
      </c>
      <c r="F4038" s="161" t="s">
        <v>644</v>
      </c>
      <c r="G4038" s="161" t="s">
        <v>1094</v>
      </c>
      <c r="H4038" s="161" t="s">
        <v>1561</v>
      </c>
      <c r="I4038" s="15"/>
      <c r="J4038"/>
      <c r="K4038"/>
    </row>
    <row r="4039" spans="1:11" ht="15" customHeight="1" x14ac:dyDescent="0.35">
      <c r="A4039" s="160">
        <v>1111262</v>
      </c>
      <c r="B4039" s="161" t="s">
        <v>5825</v>
      </c>
      <c r="C4039" s="160">
        <v>172248</v>
      </c>
      <c r="D4039" s="161" t="s">
        <v>1135</v>
      </c>
      <c r="E4039" s="162" t="s">
        <v>6415</v>
      </c>
      <c r="F4039" s="161" t="s">
        <v>644</v>
      </c>
      <c r="G4039" s="161" t="s">
        <v>1094</v>
      </c>
      <c r="H4039" s="161" t="s">
        <v>1561</v>
      </c>
      <c r="I4039" s="15"/>
      <c r="J4039"/>
      <c r="K4039"/>
    </row>
    <row r="4040" spans="1:11" ht="15" customHeight="1" x14ac:dyDescent="0.35">
      <c r="A4040" s="160">
        <v>1111403</v>
      </c>
      <c r="B4040" s="161" t="s">
        <v>1136</v>
      </c>
      <c r="C4040" s="160">
        <v>172248</v>
      </c>
      <c r="D4040" s="161" t="s">
        <v>1135</v>
      </c>
      <c r="E4040" s="162" t="s">
        <v>6415</v>
      </c>
      <c r="F4040" s="161" t="s">
        <v>644</v>
      </c>
      <c r="G4040" s="161" t="s">
        <v>1094</v>
      </c>
      <c r="H4040" s="161" t="s">
        <v>1561</v>
      </c>
      <c r="I4040" s="15"/>
      <c r="J4040"/>
      <c r="K4040"/>
    </row>
    <row r="4041" spans="1:11" ht="15" customHeight="1" x14ac:dyDescent="0.35">
      <c r="A4041" s="160">
        <v>1105688</v>
      </c>
      <c r="B4041" s="161" t="s">
        <v>5829</v>
      </c>
      <c r="C4041" s="160">
        <v>172250</v>
      </c>
      <c r="D4041" s="161" t="s">
        <v>2352</v>
      </c>
      <c r="E4041" s="162" t="s">
        <v>6415</v>
      </c>
      <c r="F4041" s="161" t="s">
        <v>644</v>
      </c>
      <c r="G4041" s="161" t="s">
        <v>645</v>
      </c>
      <c r="H4041" s="161" t="s">
        <v>1561</v>
      </c>
      <c r="I4041" s="15"/>
      <c r="J4041"/>
      <c r="K4041"/>
    </row>
    <row r="4042" spans="1:11" ht="15" customHeight="1" x14ac:dyDescent="0.35">
      <c r="A4042" s="160">
        <v>1105638</v>
      </c>
      <c r="B4042" s="161" t="s">
        <v>5828</v>
      </c>
      <c r="C4042" s="160">
        <v>172250</v>
      </c>
      <c r="D4042" s="161" t="s">
        <v>2352</v>
      </c>
      <c r="E4042" s="162" t="s">
        <v>6415</v>
      </c>
      <c r="F4042" s="161" t="s">
        <v>644</v>
      </c>
      <c r="G4042" s="161" t="s">
        <v>645</v>
      </c>
      <c r="H4042" s="161" t="s">
        <v>1561</v>
      </c>
      <c r="I4042" s="15"/>
      <c r="J4042"/>
      <c r="K4042"/>
    </row>
    <row r="4043" spans="1:11" ht="15" customHeight="1" x14ac:dyDescent="0.35">
      <c r="A4043" s="160">
        <v>1105726</v>
      </c>
      <c r="B4043" s="161" t="s">
        <v>5830</v>
      </c>
      <c r="C4043" s="160">
        <v>172250</v>
      </c>
      <c r="D4043" s="161" t="s">
        <v>2352</v>
      </c>
      <c r="E4043" s="162" t="s">
        <v>6415</v>
      </c>
      <c r="F4043" s="161" t="s">
        <v>644</v>
      </c>
      <c r="G4043" s="161" t="s">
        <v>645</v>
      </c>
      <c r="H4043" s="161" t="s">
        <v>1561</v>
      </c>
      <c r="I4043" s="15"/>
      <c r="J4043"/>
      <c r="K4043"/>
    </row>
    <row r="4044" spans="1:11" ht="15" customHeight="1" x14ac:dyDescent="0.35">
      <c r="A4044" s="160">
        <v>1105139</v>
      </c>
      <c r="B4044" s="161" t="s">
        <v>5826</v>
      </c>
      <c r="C4044" s="160">
        <v>172250</v>
      </c>
      <c r="D4044" s="161" t="s">
        <v>2352</v>
      </c>
      <c r="E4044" s="162" t="s">
        <v>6415</v>
      </c>
      <c r="F4044" s="161" t="s">
        <v>644</v>
      </c>
      <c r="G4044" s="161" t="s">
        <v>645</v>
      </c>
      <c r="H4044" s="161" t="s">
        <v>1561</v>
      </c>
      <c r="I4044" s="15"/>
      <c r="J4044"/>
      <c r="K4044"/>
    </row>
    <row r="4045" spans="1:11" ht="15" customHeight="1" x14ac:dyDescent="0.35">
      <c r="A4045" s="160">
        <v>1105612</v>
      </c>
      <c r="B4045" s="161" t="s">
        <v>689</v>
      </c>
      <c r="C4045" s="160">
        <v>172250</v>
      </c>
      <c r="D4045" s="161" t="s">
        <v>2352</v>
      </c>
      <c r="E4045" s="162" t="s">
        <v>6415</v>
      </c>
      <c r="F4045" s="161" t="s">
        <v>644</v>
      </c>
      <c r="G4045" s="161" t="s">
        <v>645</v>
      </c>
      <c r="H4045" s="161" t="s">
        <v>1561</v>
      </c>
      <c r="I4045" s="15"/>
      <c r="J4045"/>
      <c r="K4045"/>
    </row>
    <row r="4046" spans="1:11" ht="15" customHeight="1" x14ac:dyDescent="0.35">
      <c r="A4046" s="160">
        <v>1105382</v>
      </c>
      <c r="B4046" s="161" t="s">
        <v>5827</v>
      </c>
      <c r="C4046" s="160">
        <v>172250</v>
      </c>
      <c r="D4046" s="161" t="s">
        <v>2352</v>
      </c>
      <c r="E4046" s="162" t="s">
        <v>6415</v>
      </c>
      <c r="F4046" s="161" t="s">
        <v>644</v>
      </c>
      <c r="G4046" s="161" t="s">
        <v>645</v>
      </c>
      <c r="H4046" s="161" t="s">
        <v>1561</v>
      </c>
      <c r="I4046" s="15"/>
      <c r="J4046"/>
      <c r="K4046"/>
    </row>
    <row r="4047" spans="1:11" ht="15" customHeight="1" x14ac:dyDescent="0.35">
      <c r="A4047" s="160">
        <v>1105796</v>
      </c>
      <c r="B4047" s="161" t="s">
        <v>690</v>
      </c>
      <c r="C4047" s="160">
        <v>172261</v>
      </c>
      <c r="D4047" s="161" t="s">
        <v>2357</v>
      </c>
      <c r="E4047" s="162" t="s">
        <v>6415</v>
      </c>
      <c r="F4047" s="161" t="s">
        <v>644</v>
      </c>
      <c r="G4047" s="161" t="s">
        <v>645</v>
      </c>
      <c r="H4047" s="161" t="s">
        <v>1561</v>
      </c>
      <c r="I4047" s="15"/>
      <c r="J4047"/>
      <c r="K4047"/>
    </row>
    <row r="4048" spans="1:11" ht="15" customHeight="1" x14ac:dyDescent="0.35">
      <c r="A4048" s="160">
        <v>1105860</v>
      </c>
      <c r="B4048" s="161" t="s">
        <v>691</v>
      </c>
      <c r="C4048" s="160">
        <v>172261</v>
      </c>
      <c r="D4048" s="161" t="s">
        <v>2357</v>
      </c>
      <c r="E4048" s="162" t="s">
        <v>6415</v>
      </c>
      <c r="F4048" s="161" t="s">
        <v>644</v>
      </c>
      <c r="G4048" s="161" t="s">
        <v>645</v>
      </c>
      <c r="H4048" s="161" t="s">
        <v>1561</v>
      </c>
      <c r="I4048" s="15"/>
      <c r="J4048"/>
      <c r="K4048"/>
    </row>
    <row r="4049" spans="1:11" ht="15" customHeight="1" x14ac:dyDescent="0.35">
      <c r="A4049" s="160">
        <v>1105338</v>
      </c>
      <c r="B4049" s="161" t="s">
        <v>5833</v>
      </c>
      <c r="C4049" s="160">
        <v>172261</v>
      </c>
      <c r="D4049" s="161" t="s">
        <v>2357</v>
      </c>
      <c r="E4049" s="162" t="s">
        <v>6415</v>
      </c>
      <c r="F4049" s="161" t="s">
        <v>644</v>
      </c>
      <c r="G4049" s="161" t="s">
        <v>645</v>
      </c>
      <c r="H4049" s="161" t="s">
        <v>1561</v>
      </c>
      <c r="I4049" s="15"/>
      <c r="J4049"/>
      <c r="K4049"/>
    </row>
    <row r="4050" spans="1:11" ht="15" customHeight="1" x14ac:dyDescent="0.35">
      <c r="A4050" s="160">
        <v>1105862</v>
      </c>
      <c r="B4050" s="161" t="s">
        <v>5834</v>
      </c>
      <c r="C4050" s="160">
        <v>172261</v>
      </c>
      <c r="D4050" s="161" t="s">
        <v>2357</v>
      </c>
      <c r="E4050" s="162" t="s">
        <v>6415</v>
      </c>
      <c r="F4050" s="161" t="s">
        <v>644</v>
      </c>
      <c r="G4050" s="161" t="s">
        <v>645</v>
      </c>
      <c r="H4050" s="161" t="s">
        <v>1561</v>
      </c>
      <c r="I4050" s="15"/>
      <c r="J4050"/>
      <c r="K4050"/>
    </row>
    <row r="4051" spans="1:11" ht="15" customHeight="1" x14ac:dyDescent="0.35">
      <c r="A4051" s="160">
        <v>1105180</v>
      </c>
      <c r="B4051" s="161" t="s">
        <v>5832</v>
      </c>
      <c r="C4051" s="160">
        <v>172261</v>
      </c>
      <c r="D4051" s="161" t="s">
        <v>2357</v>
      </c>
      <c r="E4051" s="162" t="s">
        <v>6415</v>
      </c>
      <c r="F4051" s="161" t="s">
        <v>644</v>
      </c>
      <c r="G4051" s="161" t="s">
        <v>645</v>
      </c>
      <c r="H4051" s="161" t="s">
        <v>1561</v>
      </c>
      <c r="I4051" s="15"/>
      <c r="J4051"/>
      <c r="K4051"/>
    </row>
    <row r="4052" spans="1:11" ht="15" customHeight="1" x14ac:dyDescent="0.35">
      <c r="A4052" s="160">
        <v>1105002</v>
      </c>
      <c r="B4052" s="161" t="s">
        <v>5831</v>
      </c>
      <c r="C4052" s="160">
        <v>172261</v>
      </c>
      <c r="D4052" s="161" t="s">
        <v>2357</v>
      </c>
      <c r="E4052" s="162" t="s">
        <v>6415</v>
      </c>
      <c r="F4052" s="161" t="s">
        <v>644</v>
      </c>
      <c r="G4052" s="161" t="s">
        <v>645</v>
      </c>
      <c r="H4052" s="161" t="s">
        <v>1561</v>
      </c>
      <c r="I4052" s="15"/>
      <c r="J4052"/>
      <c r="K4052"/>
    </row>
    <row r="4053" spans="1:11" ht="15" customHeight="1" x14ac:dyDescent="0.35">
      <c r="A4053" s="160">
        <v>1105011</v>
      </c>
      <c r="B4053" s="161" t="s">
        <v>5835</v>
      </c>
      <c r="C4053" s="160">
        <v>172273</v>
      </c>
      <c r="D4053" s="161" t="s">
        <v>2351</v>
      </c>
      <c r="E4053" s="162" t="s">
        <v>6415</v>
      </c>
      <c r="F4053" s="161" t="s">
        <v>644</v>
      </c>
      <c r="G4053" s="161" t="s">
        <v>645</v>
      </c>
      <c r="H4053" s="161" t="s">
        <v>1561</v>
      </c>
      <c r="I4053" s="15"/>
      <c r="J4053"/>
      <c r="K4053"/>
    </row>
    <row r="4054" spans="1:11" ht="15" customHeight="1" x14ac:dyDescent="0.35">
      <c r="A4054" s="160">
        <v>1105574</v>
      </c>
      <c r="B4054" s="161" t="s">
        <v>5836</v>
      </c>
      <c r="C4054" s="160">
        <v>172273</v>
      </c>
      <c r="D4054" s="161" t="s">
        <v>2351</v>
      </c>
      <c r="E4054" s="162" t="s">
        <v>6415</v>
      </c>
      <c r="F4054" s="161" t="s">
        <v>644</v>
      </c>
      <c r="G4054" s="161" t="s">
        <v>645</v>
      </c>
      <c r="H4054" s="161" t="s">
        <v>1561</v>
      </c>
      <c r="I4054" s="15"/>
      <c r="J4054"/>
      <c r="K4054"/>
    </row>
    <row r="4055" spans="1:11" ht="15" customHeight="1" x14ac:dyDescent="0.35">
      <c r="A4055" s="160">
        <v>1105122</v>
      </c>
      <c r="B4055" s="161" t="s">
        <v>692</v>
      </c>
      <c r="C4055" s="160">
        <v>172273</v>
      </c>
      <c r="D4055" s="161" t="s">
        <v>2351</v>
      </c>
      <c r="E4055" s="162" t="s">
        <v>6415</v>
      </c>
      <c r="F4055" s="161" t="s">
        <v>644</v>
      </c>
      <c r="G4055" s="161" t="s">
        <v>645</v>
      </c>
      <c r="H4055" s="161" t="s">
        <v>1561</v>
      </c>
      <c r="I4055" s="15"/>
      <c r="J4055"/>
      <c r="K4055"/>
    </row>
    <row r="4056" spans="1:11" ht="15" customHeight="1" x14ac:dyDescent="0.35">
      <c r="A4056" s="160">
        <v>1105652</v>
      </c>
      <c r="B4056" s="161" t="s">
        <v>5837</v>
      </c>
      <c r="C4056" s="160">
        <v>172273</v>
      </c>
      <c r="D4056" s="161" t="s">
        <v>2351</v>
      </c>
      <c r="E4056" s="162" t="s">
        <v>6415</v>
      </c>
      <c r="F4056" s="161" t="s">
        <v>644</v>
      </c>
      <c r="G4056" s="161" t="s">
        <v>645</v>
      </c>
      <c r="H4056" s="161" t="s">
        <v>1561</v>
      </c>
      <c r="I4056" s="15"/>
      <c r="J4056"/>
      <c r="K4056"/>
    </row>
    <row r="4057" spans="1:11" ht="15" customHeight="1" x14ac:dyDescent="0.35">
      <c r="A4057" s="160">
        <v>1014620</v>
      </c>
      <c r="B4057" s="161" t="s">
        <v>979</v>
      </c>
      <c r="C4057" s="160">
        <v>172285</v>
      </c>
      <c r="D4057" s="161" t="s">
        <v>2299</v>
      </c>
      <c r="E4057" s="162" t="s">
        <v>6415</v>
      </c>
      <c r="F4057" s="161" t="s">
        <v>644</v>
      </c>
      <c r="G4057" s="161" t="s">
        <v>933</v>
      </c>
      <c r="H4057" s="161" t="s">
        <v>1561</v>
      </c>
      <c r="I4057" s="15"/>
      <c r="J4057"/>
      <c r="K4057"/>
    </row>
    <row r="4058" spans="1:11" ht="15" customHeight="1" x14ac:dyDescent="0.35">
      <c r="A4058" s="160">
        <v>1014484</v>
      </c>
      <c r="B4058" s="161" t="s">
        <v>5839</v>
      </c>
      <c r="C4058" s="160">
        <v>172285</v>
      </c>
      <c r="D4058" s="161" t="s">
        <v>2299</v>
      </c>
      <c r="E4058" s="162" t="s">
        <v>6415</v>
      </c>
      <c r="F4058" s="161" t="s">
        <v>644</v>
      </c>
      <c r="G4058" s="161" t="s">
        <v>933</v>
      </c>
      <c r="H4058" s="161" t="s">
        <v>1561</v>
      </c>
      <c r="I4058" s="15"/>
      <c r="J4058"/>
      <c r="K4058"/>
    </row>
    <row r="4059" spans="1:11" ht="15" customHeight="1" x14ac:dyDescent="0.35">
      <c r="A4059" s="160">
        <v>1014248</v>
      </c>
      <c r="B4059" s="161" t="s">
        <v>5838</v>
      </c>
      <c r="C4059" s="160">
        <v>172285</v>
      </c>
      <c r="D4059" s="161" t="s">
        <v>2299</v>
      </c>
      <c r="E4059" s="162" t="s">
        <v>6415</v>
      </c>
      <c r="F4059" s="161" t="s">
        <v>644</v>
      </c>
      <c r="G4059" s="161" t="s">
        <v>933</v>
      </c>
      <c r="H4059" s="161" t="s">
        <v>1561</v>
      </c>
      <c r="I4059" s="15"/>
      <c r="J4059"/>
      <c r="K4059"/>
    </row>
    <row r="4060" spans="1:11" ht="15" customHeight="1" x14ac:dyDescent="0.35">
      <c r="A4060" s="160">
        <v>1115976</v>
      </c>
      <c r="B4060" s="161" t="s">
        <v>5840</v>
      </c>
      <c r="C4060" s="160">
        <v>172303</v>
      </c>
      <c r="D4060" s="161" t="s">
        <v>2321</v>
      </c>
      <c r="E4060" s="162" t="s">
        <v>6415</v>
      </c>
      <c r="F4060" s="161" t="s">
        <v>644</v>
      </c>
      <c r="G4060" s="161" t="s">
        <v>645</v>
      </c>
      <c r="H4060" s="161" t="s">
        <v>1561</v>
      </c>
      <c r="I4060" s="15"/>
      <c r="J4060"/>
      <c r="K4060"/>
    </row>
    <row r="4061" spans="1:11" ht="15" customHeight="1" x14ac:dyDescent="0.35">
      <c r="A4061" s="160">
        <v>1115822</v>
      </c>
      <c r="B4061" s="161" t="s">
        <v>693</v>
      </c>
      <c r="C4061" s="160">
        <v>172303</v>
      </c>
      <c r="D4061" s="161" t="s">
        <v>2321</v>
      </c>
      <c r="E4061" s="162" t="s">
        <v>6415</v>
      </c>
      <c r="F4061" s="161" t="s">
        <v>644</v>
      </c>
      <c r="G4061" s="161" t="s">
        <v>645</v>
      </c>
      <c r="H4061" s="161" t="s">
        <v>1561</v>
      </c>
      <c r="I4061" s="15"/>
      <c r="J4061"/>
      <c r="K4061"/>
    </row>
    <row r="4062" spans="1:11" ht="15" customHeight="1" x14ac:dyDescent="0.35">
      <c r="A4062" s="160">
        <v>1106197</v>
      </c>
      <c r="B4062" s="161" t="s">
        <v>5841</v>
      </c>
      <c r="C4062" s="160">
        <v>172315</v>
      </c>
      <c r="D4062" s="161" t="s">
        <v>2454</v>
      </c>
      <c r="E4062" s="162" t="s">
        <v>6415</v>
      </c>
      <c r="F4062" s="161" t="s">
        <v>644</v>
      </c>
      <c r="G4062" s="161" t="s">
        <v>785</v>
      </c>
      <c r="H4062" s="161" t="s">
        <v>1561</v>
      </c>
      <c r="I4062" s="15"/>
      <c r="J4062"/>
      <c r="K4062"/>
    </row>
    <row r="4063" spans="1:11" ht="15" customHeight="1" x14ac:dyDescent="0.35">
      <c r="A4063" s="160">
        <v>1106402</v>
      </c>
      <c r="B4063" s="161" t="s">
        <v>837</v>
      </c>
      <c r="C4063" s="160">
        <v>172315</v>
      </c>
      <c r="D4063" s="161" t="s">
        <v>2454</v>
      </c>
      <c r="E4063" s="162" t="s">
        <v>6415</v>
      </c>
      <c r="F4063" s="161" t="s">
        <v>644</v>
      </c>
      <c r="G4063" s="161" t="s">
        <v>785</v>
      </c>
      <c r="H4063" s="161" t="s">
        <v>1561</v>
      </c>
      <c r="I4063" s="15"/>
      <c r="J4063"/>
      <c r="K4063"/>
    </row>
    <row r="4064" spans="1:11" ht="15" customHeight="1" x14ac:dyDescent="0.35">
      <c r="A4064" s="160">
        <v>1503353</v>
      </c>
      <c r="B4064" s="161" t="s">
        <v>5843</v>
      </c>
      <c r="C4064" s="160">
        <v>172327</v>
      </c>
      <c r="D4064" s="161" t="s">
        <v>2653</v>
      </c>
      <c r="E4064" s="162" t="s">
        <v>6415</v>
      </c>
      <c r="F4064" s="161" t="s">
        <v>644</v>
      </c>
      <c r="G4064" s="161" t="s">
        <v>992</v>
      </c>
      <c r="H4064" s="161" t="s">
        <v>1561</v>
      </c>
      <c r="I4064" s="15"/>
      <c r="J4064"/>
      <c r="K4064"/>
    </row>
    <row r="4065" spans="1:11" ht="15" customHeight="1" x14ac:dyDescent="0.35">
      <c r="A4065" s="160">
        <v>1503763</v>
      </c>
      <c r="B4065" s="161" t="s">
        <v>2654</v>
      </c>
      <c r="C4065" s="160">
        <v>172327</v>
      </c>
      <c r="D4065" s="161" t="s">
        <v>2653</v>
      </c>
      <c r="E4065" s="162" t="s">
        <v>6415</v>
      </c>
      <c r="F4065" s="161" t="s">
        <v>644</v>
      </c>
      <c r="G4065" s="161" t="s">
        <v>992</v>
      </c>
      <c r="H4065" s="161" t="s">
        <v>1561</v>
      </c>
      <c r="I4065" s="15"/>
      <c r="J4065"/>
      <c r="K4065"/>
    </row>
    <row r="4066" spans="1:11" ht="15" customHeight="1" x14ac:dyDescent="0.35">
      <c r="A4066" s="160">
        <v>1503253</v>
      </c>
      <c r="B4066" s="161" t="s">
        <v>5842</v>
      </c>
      <c r="C4066" s="160">
        <v>172327</v>
      </c>
      <c r="D4066" s="161" t="s">
        <v>2653</v>
      </c>
      <c r="E4066" s="162" t="s">
        <v>6415</v>
      </c>
      <c r="F4066" s="161" t="s">
        <v>644</v>
      </c>
      <c r="G4066" s="161" t="s">
        <v>992</v>
      </c>
      <c r="H4066" s="161" t="s">
        <v>1561</v>
      </c>
      <c r="I4066" s="15"/>
      <c r="J4066"/>
      <c r="K4066"/>
    </row>
    <row r="4067" spans="1:11" ht="15" customHeight="1" x14ac:dyDescent="0.35">
      <c r="A4067" s="160">
        <v>1106047</v>
      </c>
      <c r="B4067" s="161" t="s">
        <v>5844</v>
      </c>
      <c r="C4067" s="160">
        <v>172339</v>
      </c>
      <c r="D4067" s="161" t="s">
        <v>2463</v>
      </c>
      <c r="E4067" s="162" t="s">
        <v>6415</v>
      </c>
      <c r="F4067" s="161" t="s">
        <v>644</v>
      </c>
      <c r="G4067" s="161" t="s">
        <v>785</v>
      </c>
      <c r="H4067" s="161" t="s">
        <v>1561</v>
      </c>
      <c r="I4067" s="15"/>
      <c r="J4067"/>
      <c r="K4067"/>
    </row>
    <row r="4068" spans="1:11" ht="15" customHeight="1" x14ac:dyDescent="0.35">
      <c r="A4068" s="160">
        <v>1106079</v>
      </c>
      <c r="B4068" s="161" t="s">
        <v>5845</v>
      </c>
      <c r="C4068" s="160">
        <v>172339</v>
      </c>
      <c r="D4068" s="161" t="s">
        <v>2463</v>
      </c>
      <c r="E4068" s="162" t="s">
        <v>6415</v>
      </c>
      <c r="F4068" s="161" t="s">
        <v>644</v>
      </c>
      <c r="G4068" s="161" t="s">
        <v>785</v>
      </c>
      <c r="H4068" s="161" t="s">
        <v>1561</v>
      </c>
      <c r="I4068" s="15"/>
      <c r="J4068"/>
      <c r="K4068"/>
    </row>
    <row r="4069" spans="1:11" ht="15" customHeight="1" x14ac:dyDescent="0.35">
      <c r="A4069" s="160">
        <v>1106053</v>
      </c>
      <c r="B4069" s="161" t="s">
        <v>838</v>
      </c>
      <c r="C4069" s="160">
        <v>172339</v>
      </c>
      <c r="D4069" s="161" t="s">
        <v>2463</v>
      </c>
      <c r="E4069" s="162" t="s">
        <v>6415</v>
      </c>
      <c r="F4069" s="161" t="s">
        <v>644</v>
      </c>
      <c r="G4069" s="161" t="s">
        <v>785</v>
      </c>
      <c r="H4069" s="161" t="s">
        <v>1561</v>
      </c>
      <c r="I4069" s="15"/>
      <c r="J4069"/>
      <c r="K4069"/>
    </row>
    <row r="4070" spans="1:11" ht="15" customHeight="1" x14ac:dyDescent="0.35">
      <c r="A4070" s="160">
        <v>1419579</v>
      </c>
      <c r="B4070" s="161" t="s">
        <v>5848</v>
      </c>
      <c r="C4070" s="160">
        <v>172340</v>
      </c>
      <c r="D4070" s="161" t="s">
        <v>2634</v>
      </c>
      <c r="E4070" s="162" t="s">
        <v>6415</v>
      </c>
      <c r="F4070" s="161" t="s">
        <v>644</v>
      </c>
      <c r="G4070" s="6" t="s">
        <v>708</v>
      </c>
      <c r="H4070" s="161" t="s">
        <v>1561</v>
      </c>
      <c r="I4070" s="15"/>
      <c r="J4070"/>
      <c r="K4070"/>
    </row>
    <row r="4071" spans="1:11" ht="15" customHeight="1" x14ac:dyDescent="0.35">
      <c r="A4071" s="160">
        <v>1419330</v>
      </c>
      <c r="B4071" s="161" t="s">
        <v>5846</v>
      </c>
      <c r="C4071" s="160">
        <v>172340</v>
      </c>
      <c r="D4071" s="161" t="s">
        <v>2634</v>
      </c>
      <c r="E4071" s="162" t="s">
        <v>6415</v>
      </c>
      <c r="F4071" s="161" t="s">
        <v>644</v>
      </c>
      <c r="G4071" s="6" t="s">
        <v>708</v>
      </c>
      <c r="H4071" s="161" t="s">
        <v>1561</v>
      </c>
      <c r="I4071" s="15"/>
      <c r="J4071"/>
      <c r="K4071"/>
    </row>
    <row r="4072" spans="1:11" ht="15" customHeight="1" x14ac:dyDescent="0.35">
      <c r="A4072" s="160">
        <v>1419399</v>
      </c>
      <c r="B4072" s="161" t="s">
        <v>5847</v>
      </c>
      <c r="C4072" s="160">
        <v>172340</v>
      </c>
      <c r="D4072" s="161" t="s">
        <v>2634</v>
      </c>
      <c r="E4072" s="162" t="s">
        <v>6415</v>
      </c>
      <c r="F4072" s="161" t="s">
        <v>644</v>
      </c>
      <c r="G4072" s="6" t="s">
        <v>708</v>
      </c>
      <c r="H4072" s="161" t="s">
        <v>1561</v>
      </c>
      <c r="I4072" s="15"/>
      <c r="J4072"/>
      <c r="K4072"/>
    </row>
    <row r="4073" spans="1:11" ht="15" customHeight="1" x14ac:dyDescent="0.35">
      <c r="A4073" s="160">
        <v>1419654</v>
      </c>
      <c r="B4073" s="161" t="s">
        <v>770</v>
      </c>
      <c r="C4073" s="160">
        <v>172340</v>
      </c>
      <c r="D4073" s="161" t="s">
        <v>2634</v>
      </c>
      <c r="E4073" s="162" t="s">
        <v>6415</v>
      </c>
      <c r="F4073" s="161" t="s">
        <v>644</v>
      </c>
      <c r="G4073" s="6" t="s">
        <v>708</v>
      </c>
      <c r="H4073" s="161" t="s">
        <v>1561</v>
      </c>
      <c r="I4073" s="15"/>
      <c r="J4073"/>
      <c r="K4073"/>
    </row>
    <row r="4074" spans="1:11" ht="15" customHeight="1" x14ac:dyDescent="0.35">
      <c r="A4074" s="160">
        <v>1419522</v>
      </c>
      <c r="B4074" s="161" t="s">
        <v>771</v>
      </c>
      <c r="C4074" s="160">
        <v>172340</v>
      </c>
      <c r="D4074" s="161" t="s">
        <v>2634</v>
      </c>
      <c r="E4074" s="162" t="s">
        <v>6415</v>
      </c>
      <c r="F4074" s="161" t="s">
        <v>644</v>
      </c>
      <c r="G4074" s="6" t="s">
        <v>708</v>
      </c>
      <c r="H4074" s="161" t="s">
        <v>1561</v>
      </c>
      <c r="I4074" s="15"/>
      <c r="J4074"/>
      <c r="K4074"/>
    </row>
    <row r="4075" spans="1:11" ht="15" customHeight="1" x14ac:dyDescent="0.35">
      <c r="A4075" s="160">
        <v>1504565</v>
      </c>
      <c r="B4075" s="161" t="s">
        <v>1070</v>
      </c>
      <c r="C4075" s="160">
        <v>172352</v>
      </c>
      <c r="D4075" s="161" t="s">
        <v>2669</v>
      </c>
      <c r="E4075" s="162" t="s">
        <v>6415</v>
      </c>
      <c r="F4075" s="161" t="s">
        <v>644</v>
      </c>
      <c r="G4075" s="161" t="s">
        <v>992</v>
      </c>
      <c r="H4075" s="161" t="s">
        <v>1561</v>
      </c>
      <c r="I4075" s="15"/>
      <c r="J4075"/>
      <c r="K4075"/>
    </row>
    <row r="4076" spans="1:11" ht="15" customHeight="1" x14ac:dyDescent="0.35">
      <c r="A4076" s="160">
        <v>1504002</v>
      </c>
      <c r="B4076" s="161" t="s">
        <v>5849</v>
      </c>
      <c r="C4076" s="160">
        <v>172352</v>
      </c>
      <c r="D4076" s="161" t="s">
        <v>2669</v>
      </c>
      <c r="E4076" s="162" t="s">
        <v>6415</v>
      </c>
      <c r="F4076" s="161" t="s">
        <v>644</v>
      </c>
      <c r="G4076" s="161" t="s">
        <v>992</v>
      </c>
      <c r="H4076" s="161" t="s">
        <v>1561</v>
      </c>
      <c r="I4076" s="15"/>
      <c r="J4076"/>
      <c r="K4076"/>
    </row>
    <row r="4077" spans="1:11" ht="15" customHeight="1" x14ac:dyDescent="0.35">
      <c r="A4077" s="160">
        <v>1112156</v>
      </c>
      <c r="B4077" s="161" t="s">
        <v>5850</v>
      </c>
      <c r="C4077" s="160">
        <v>172364</v>
      </c>
      <c r="D4077" s="161" t="s">
        <v>2549</v>
      </c>
      <c r="E4077" s="162" t="s">
        <v>6415</v>
      </c>
      <c r="F4077" s="161" t="s">
        <v>644</v>
      </c>
      <c r="G4077" s="6" t="s">
        <v>933</v>
      </c>
      <c r="H4077" s="161" t="s">
        <v>1561</v>
      </c>
      <c r="I4077" s="15"/>
      <c r="J4077"/>
      <c r="K4077"/>
    </row>
    <row r="4078" spans="1:11" ht="15" customHeight="1" x14ac:dyDescent="0.35">
      <c r="A4078" s="160">
        <v>1112822</v>
      </c>
      <c r="B4078" s="161" t="s">
        <v>5851</v>
      </c>
      <c r="C4078" s="160">
        <v>172364</v>
      </c>
      <c r="D4078" s="161" t="s">
        <v>2549</v>
      </c>
      <c r="E4078" s="162" t="s">
        <v>6415</v>
      </c>
      <c r="F4078" s="161" t="s">
        <v>644</v>
      </c>
      <c r="G4078" s="6" t="s">
        <v>933</v>
      </c>
      <c r="H4078" s="161" t="s">
        <v>1561</v>
      </c>
      <c r="I4078" s="15"/>
      <c r="J4078"/>
      <c r="K4078"/>
    </row>
    <row r="4079" spans="1:11" ht="15" customHeight="1" x14ac:dyDescent="0.35">
      <c r="A4079" s="160">
        <v>1112654</v>
      </c>
      <c r="B4079" s="161" t="s">
        <v>2854</v>
      </c>
      <c r="C4079" s="160">
        <v>172364</v>
      </c>
      <c r="D4079" s="161" t="s">
        <v>2549</v>
      </c>
      <c r="E4079" s="162" t="s">
        <v>6415</v>
      </c>
      <c r="F4079" s="161" t="s">
        <v>644</v>
      </c>
      <c r="G4079" s="6" t="s">
        <v>933</v>
      </c>
      <c r="H4079" s="161" t="s">
        <v>1561</v>
      </c>
      <c r="I4079" s="15"/>
      <c r="J4079"/>
      <c r="K4079"/>
    </row>
    <row r="4080" spans="1:11" ht="15" customHeight="1" x14ac:dyDescent="0.35">
      <c r="A4080" s="160">
        <v>1112383</v>
      </c>
      <c r="B4080" s="161" t="s">
        <v>980</v>
      </c>
      <c r="C4080" s="160">
        <v>172364</v>
      </c>
      <c r="D4080" s="161" t="s">
        <v>2549</v>
      </c>
      <c r="E4080" s="162" t="s">
        <v>6415</v>
      </c>
      <c r="F4080" s="161" t="s">
        <v>644</v>
      </c>
      <c r="G4080" s="6" t="s">
        <v>933</v>
      </c>
      <c r="H4080" s="161" t="s">
        <v>1561</v>
      </c>
      <c r="I4080" s="15"/>
      <c r="J4080"/>
      <c r="K4080"/>
    </row>
    <row r="4081" spans="1:11" ht="15" customHeight="1" x14ac:dyDescent="0.35">
      <c r="A4081" s="160">
        <v>1110289</v>
      </c>
      <c r="B4081" s="161" t="s">
        <v>5852</v>
      </c>
      <c r="C4081" s="160">
        <v>172376</v>
      </c>
      <c r="D4081" s="161" t="s">
        <v>2527</v>
      </c>
      <c r="E4081" s="162" t="s">
        <v>6415</v>
      </c>
      <c r="F4081" s="161" t="s">
        <v>644</v>
      </c>
      <c r="G4081" s="161" t="s">
        <v>645</v>
      </c>
      <c r="H4081" s="161" t="s">
        <v>1561</v>
      </c>
      <c r="I4081" s="15"/>
      <c r="J4081"/>
      <c r="K4081"/>
    </row>
    <row r="4082" spans="1:11" ht="15" customHeight="1" x14ac:dyDescent="0.35">
      <c r="A4082" s="160">
        <v>1110358</v>
      </c>
      <c r="B4082" s="161" t="s">
        <v>5853</v>
      </c>
      <c r="C4082" s="160">
        <v>172376</v>
      </c>
      <c r="D4082" s="161" t="s">
        <v>2527</v>
      </c>
      <c r="E4082" s="162" t="s">
        <v>6415</v>
      </c>
      <c r="F4082" s="161" t="s">
        <v>644</v>
      </c>
      <c r="G4082" s="161" t="s">
        <v>645</v>
      </c>
      <c r="H4082" s="161" t="s">
        <v>1561</v>
      </c>
      <c r="I4082" s="15"/>
      <c r="J4082"/>
      <c r="K4082"/>
    </row>
    <row r="4083" spans="1:11" ht="15" customHeight="1" x14ac:dyDescent="0.35">
      <c r="A4083" s="160">
        <v>1110746</v>
      </c>
      <c r="B4083" s="161" t="s">
        <v>694</v>
      </c>
      <c r="C4083" s="160">
        <v>172376</v>
      </c>
      <c r="D4083" s="161" t="s">
        <v>2527</v>
      </c>
      <c r="E4083" s="162" t="s">
        <v>6415</v>
      </c>
      <c r="F4083" s="161" t="s">
        <v>644</v>
      </c>
      <c r="G4083" s="161" t="s">
        <v>645</v>
      </c>
      <c r="H4083" s="161" t="s">
        <v>1561</v>
      </c>
      <c r="I4083" s="15"/>
      <c r="J4083"/>
      <c r="K4083"/>
    </row>
    <row r="4084" spans="1:11" ht="15" customHeight="1" x14ac:dyDescent="0.35">
      <c r="A4084" s="160">
        <v>1110770</v>
      </c>
      <c r="B4084" s="161" t="s">
        <v>695</v>
      </c>
      <c r="C4084" s="160">
        <v>172376</v>
      </c>
      <c r="D4084" s="161" t="s">
        <v>2527</v>
      </c>
      <c r="E4084" s="162" t="s">
        <v>6415</v>
      </c>
      <c r="F4084" s="161" t="s">
        <v>644</v>
      </c>
      <c r="G4084" s="161" t="s">
        <v>645</v>
      </c>
      <c r="H4084" s="161" t="s">
        <v>1561</v>
      </c>
      <c r="I4084" s="15"/>
      <c r="J4084"/>
      <c r="K4084"/>
    </row>
    <row r="4085" spans="1:11" ht="15" customHeight="1" x14ac:dyDescent="0.35">
      <c r="A4085" s="160">
        <v>1511988</v>
      </c>
      <c r="B4085" s="161" t="s">
        <v>1071</v>
      </c>
      <c r="C4085" s="160">
        <v>172388</v>
      </c>
      <c r="D4085" s="161" t="s">
        <v>2702</v>
      </c>
      <c r="E4085" s="162" t="s">
        <v>6415</v>
      </c>
      <c r="F4085" s="161" t="s">
        <v>644</v>
      </c>
      <c r="G4085" s="161" t="s">
        <v>992</v>
      </c>
      <c r="H4085" s="161" t="s">
        <v>1561</v>
      </c>
      <c r="I4085" s="15"/>
      <c r="J4085"/>
      <c r="K4085"/>
    </row>
    <row r="4086" spans="1:11" ht="15" customHeight="1" x14ac:dyDescent="0.35">
      <c r="A4086" s="160">
        <v>1511198</v>
      </c>
      <c r="B4086" s="161" t="s">
        <v>5854</v>
      </c>
      <c r="C4086" s="160">
        <v>172388</v>
      </c>
      <c r="D4086" s="161" t="s">
        <v>2702</v>
      </c>
      <c r="E4086" s="162" t="s">
        <v>6415</v>
      </c>
      <c r="F4086" s="161" t="s">
        <v>644</v>
      </c>
      <c r="G4086" s="161" t="s">
        <v>992</v>
      </c>
      <c r="H4086" s="161" t="s">
        <v>1561</v>
      </c>
      <c r="I4086" s="15"/>
      <c r="J4086"/>
      <c r="K4086"/>
    </row>
    <row r="4087" spans="1:11" ht="15" customHeight="1" x14ac:dyDescent="0.35">
      <c r="A4087" s="160">
        <v>1511939</v>
      </c>
      <c r="B4087" s="161" t="s">
        <v>5855</v>
      </c>
      <c r="C4087" s="160">
        <v>172388</v>
      </c>
      <c r="D4087" s="161" t="s">
        <v>2702</v>
      </c>
      <c r="E4087" s="162" t="s">
        <v>6415</v>
      </c>
      <c r="F4087" s="161" t="s">
        <v>644</v>
      </c>
      <c r="G4087" s="161" t="s">
        <v>992</v>
      </c>
      <c r="H4087" s="161" t="s">
        <v>1561</v>
      </c>
      <c r="I4087" s="15"/>
      <c r="J4087"/>
      <c r="K4087"/>
    </row>
    <row r="4088" spans="1:11" ht="15" customHeight="1" x14ac:dyDescent="0.35">
      <c r="A4088" s="160">
        <v>1402929</v>
      </c>
      <c r="B4088" s="161" t="s">
        <v>5859</v>
      </c>
      <c r="C4088" s="160">
        <v>172390</v>
      </c>
      <c r="D4088" s="161" t="s">
        <v>2577</v>
      </c>
      <c r="E4088" s="162" t="s">
        <v>6415</v>
      </c>
      <c r="F4088" s="161" t="s">
        <v>644</v>
      </c>
      <c r="G4088" s="6" t="s">
        <v>708</v>
      </c>
      <c r="H4088" s="161" t="s">
        <v>1561</v>
      </c>
      <c r="I4088" s="15"/>
      <c r="J4088"/>
      <c r="K4088"/>
    </row>
    <row r="4089" spans="1:11" ht="15" customHeight="1" x14ac:dyDescent="0.35">
      <c r="A4089" s="160">
        <v>1402404</v>
      </c>
      <c r="B4089" s="161" t="s">
        <v>5857</v>
      </c>
      <c r="C4089" s="160">
        <v>172390</v>
      </c>
      <c r="D4089" s="161" t="s">
        <v>2577</v>
      </c>
      <c r="E4089" s="162" t="s">
        <v>6415</v>
      </c>
      <c r="F4089" s="161" t="s">
        <v>644</v>
      </c>
      <c r="G4089" s="6" t="s">
        <v>708</v>
      </c>
      <c r="H4089" s="161" t="s">
        <v>1561</v>
      </c>
      <c r="I4089" s="15"/>
      <c r="J4089"/>
      <c r="K4089"/>
    </row>
    <row r="4090" spans="1:11" ht="15" customHeight="1" x14ac:dyDescent="0.35">
      <c r="A4090" s="160">
        <v>1402504</v>
      </c>
      <c r="B4090" s="161" t="s">
        <v>5858</v>
      </c>
      <c r="C4090" s="160">
        <v>172390</v>
      </c>
      <c r="D4090" s="161" t="s">
        <v>2577</v>
      </c>
      <c r="E4090" s="162" t="s">
        <v>6415</v>
      </c>
      <c r="F4090" s="161" t="s">
        <v>644</v>
      </c>
      <c r="G4090" s="6" t="s">
        <v>708</v>
      </c>
      <c r="H4090" s="161" t="s">
        <v>1561</v>
      </c>
      <c r="I4090" s="15"/>
      <c r="J4090"/>
      <c r="K4090"/>
    </row>
    <row r="4091" spans="1:11" ht="15" customHeight="1" x14ac:dyDescent="0.35">
      <c r="A4091" s="160">
        <v>1402094</v>
      </c>
      <c r="B4091" s="161" t="s">
        <v>5856</v>
      </c>
      <c r="C4091" s="160">
        <v>172390</v>
      </c>
      <c r="D4091" s="161" t="s">
        <v>2577</v>
      </c>
      <c r="E4091" s="162" t="s">
        <v>6415</v>
      </c>
      <c r="F4091" s="161" t="s">
        <v>644</v>
      </c>
      <c r="G4091" s="6" t="s">
        <v>708</v>
      </c>
      <c r="H4091" s="161" t="s">
        <v>1561</v>
      </c>
      <c r="I4091" s="15"/>
      <c r="J4091"/>
      <c r="K4091"/>
    </row>
    <row r="4092" spans="1:11" ht="15" customHeight="1" x14ac:dyDescent="0.35">
      <c r="A4092" s="160">
        <v>1402649</v>
      </c>
      <c r="B4092" s="161" t="s">
        <v>772</v>
      </c>
      <c r="C4092" s="160">
        <v>172390</v>
      </c>
      <c r="D4092" s="161" t="s">
        <v>2577</v>
      </c>
      <c r="E4092" s="162" t="s">
        <v>6415</v>
      </c>
      <c r="F4092" s="161" t="s">
        <v>644</v>
      </c>
      <c r="G4092" s="6" t="s">
        <v>708</v>
      </c>
      <c r="H4092" s="161" t="s">
        <v>1561</v>
      </c>
      <c r="I4092" s="15"/>
      <c r="J4092"/>
      <c r="K4092"/>
    </row>
    <row r="4093" spans="1:11" ht="15" customHeight="1" x14ac:dyDescent="0.35">
      <c r="A4093" s="160">
        <v>1402827</v>
      </c>
      <c r="B4093" s="161" t="s">
        <v>2578</v>
      </c>
      <c r="C4093" s="160">
        <v>172390</v>
      </c>
      <c r="D4093" s="161" t="s">
        <v>2577</v>
      </c>
      <c r="E4093" s="162" t="s">
        <v>6415</v>
      </c>
      <c r="F4093" s="161" t="s">
        <v>644</v>
      </c>
      <c r="G4093" s="6" t="s">
        <v>708</v>
      </c>
      <c r="H4093" s="161" t="s">
        <v>1561</v>
      </c>
      <c r="I4093" s="15"/>
      <c r="J4093"/>
      <c r="K4093"/>
    </row>
    <row r="4094" spans="1:11" ht="15" customHeight="1" x14ac:dyDescent="0.35">
      <c r="A4094" s="160">
        <v>1402627</v>
      </c>
      <c r="B4094" s="161" t="s">
        <v>773</v>
      </c>
      <c r="C4094" s="160">
        <v>172390</v>
      </c>
      <c r="D4094" s="161" t="s">
        <v>2577</v>
      </c>
      <c r="E4094" s="162" t="s">
        <v>6415</v>
      </c>
      <c r="F4094" s="161" t="s">
        <v>644</v>
      </c>
      <c r="G4094" s="6" t="s">
        <v>708</v>
      </c>
      <c r="H4094" s="161" t="s">
        <v>1561</v>
      </c>
      <c r="I4094" s="15"/>
      <c r="J4094"/>
      <c r="K4094"/>
    </row>
    <row r="4095" spans="1:11" ht="15" customHeight="1" x14ac:dyDescent="0.35">
      <c r="A4095" s="160">
        <v>1503432</v>
      </c>
      <c r="B4095" s="161" t="s">
        <v>5860</v>
      </c>
      <c r="C4095" s="160">
        <v>172406</v>
      </c>
      <c r="D4095" s="161" t="s">
        <v>2660</v>
      </c>
      <c r="E4095" s="162" t="s">
        <v>6415</v>
      </c>
      <c r="F4095" s="161" t="s">
        <v>644</v>
      </c>
      <c r="G4095" s="161" t="s">
        <v>992</v>
      </c>
      <c r="H4095" s="161" t="s">
        <v>1561</v>
      </c>
      <c r="I4095" s="15"/>
      <c r="J4095"/>
      <c r="K4095"/>
    </row>
    <row r="4096" spans="1:11" ht="15" customHeight="1" x14ac:dyDescent="0.35">
      <c r="A4096" s="160">
        <v>1503581</v>
      </c>
      <c r="B4096" s="161" t="s">
        <v>1072</v>
      </c>
      <c r="C4096" s="160">
        <v>172406</v>
      </c>
      <c r="D4096" s="161" t="s">
        <v>2660</v>
      </c>
      <c r="E4096" s="162" t="s">
        <v>6415</v>
      </c>
      <c r="F4096" s="161" t="s">
        <v>644</v>
      </c>
      <c r="G4096" s="161" t="s">
        <v>992</v>
      </c>
      <c r="H4096" s="161" t="s">
        <v>1561</v>
      </c>
      <c r="I4096" s="15"/>
      <c r="J4096"/>
      <c r="K4096"/>
    </row>
    <row r="4097" spans="1:11" ht="15" customHeight="1" x14ac:dyDescent="0.35">
      <c r="A4097" s="160">
        <v>1503604</v>
      </c>
      <c r="B4097" s="161" t="s">
        <v>5861</v>
      </c>
      <c r="C4097" s="160">
        <v>172406</v>
      </c>
      <c r="D4097" s="161" t="s">
        <v>2660</v>
      </c>
      <c r="E4097" s="162" t="s">
        <v>6415</v>
      </c>
      <c r="F4097" s="161" t="s">
        <v>644</v>
      </c>
      <c r="G4097" s="161" t="s">
        <v>992</v>
      </c>
      <c r="H4097" s="161" t="s">
        <v>1561</v>
      </c>
      <c r="I4097" s="15"/>
      <c r="J4097"/>
      <c r="K4097"/>
    </row>
    <row r="4098" spans="1:11" ht="15" customHeight="1" x14ac:dyDescent="0.35">
      <c r="A4098" s="160">
        <v>1507017</v>
      </c>
      <c r="B4098" s="161" t="s">
        <v>5862</v>
      </c>
      <c r="C4098" s="160">
        <v>172418</v>
      </c>
      <c r="D4098" s="161" t="s">
        <v>2684</v>
      </c>
      <c r="E4098" s="162" t="s">
        <v>6415</v>
      </c>
      <c r="F4098" s="161" t="s">
        <v>644</v>
      </c>
      <c r="G4098" s="161" t="s">
        <v>992</v>
      </c>
      <c r="H4098" s="161" t="s">
        <v>1561</v>
      </c>
      <c r="I4098" s="15"/>
      <c r="J4098"/>
      <c r="K4098"/>
    </row>
    <row r="4099" spans="1:11" ht="15" customHeight="1" x14ac:dyDescent="0.35">
      <c r="A4099" s="160">
        <v>1507043</v>
      </c>
      <c r="B4099" s="161" t="s">
        <v>5863</v>
      </c>
      <c r="C4099" s="160">
        <v>172418</v>
      </c>
      <c r="D4099" s="161" t="s">
        <v>2684</v>
      </c>
      <c r="E4099" s="162" t="s">
        <v>6415</v>
      </c>
      <c r="F4099" s="161" t="s">
        <v>644</v>
      </c>
      <c r="G4099" s="161" t="s">
        <v>992</v>
      </c>
      <c r="H4099" s="161" t="s">
        <v>1561</v>
      </c>
      <c r="I4099" s="15"/>
      <c r="J4099"/>
      <c r="K4099"/>
    </row>
    <row r="4100" spans="1:11" ht="15" customHeight="1" x14ac:dyDescent="0.35">
      <c r="A4100" s="160">
        <v>1507628</v>
      </c>
      <c r="B4100" s="161" t="s">
        <v>5868</v>
      </c>
      <c r="C4100" s="160">
        <v>172418</v>
      </c>
      <c r="D4100" s="161" t="s">
        <v>2684</v>
      </c>
      <c r="E4100" s="162" t="s">
        <v>6415</v>
      </c>
      <c r="F4100" s="161" t="s">
        <v>644</v>
      </c>
      <c r="G4100" s="161" t="s">
        <v>992</v>
      </c>
      <c r="H4100" s="161" t="s">
        <v>1561</v>
      </c>
      <c r="I4100" s="15"/>
      <c r="J4100"/>
      <c r="K4100"/>
    </row>
    <row r="4101" spans="1:11" ht="15" customHeight="1" x14ac:dyDescent="0.35">
      <c r="A4101" s="160">
        <v>1507453</v>
      </c>
      <c r="B4101" s="161" t="s">
        <v>5866</v>
      </c>
      <c r="C4101" s="160">
        <v>172418</v>
      </c>
      <c r="D4101" s="161" t="s">
        <v>2684</v>
      </c>
      <c r="E4101" s="162" t="s">
        <v>6415</v>
      </c>
      <c r="F4101" s="161" t="s">
        <v>644</v>
      </c>
      <c r="G4101" s="161" t="s">
        <v>992</v>
      </c>
      <c r="H4101" s="161" t="s">
        <v>1561</v>
      </c>
      <c r="I4101" s="15"/>
      <c r="J4101"/>
      <c r="K4101"/>
    </row>
    <row r="4102" spans="1:11" ht="15" customHeight="1" x14ac:dyDescent="0.35">
      <c r="A4102" s="160">
        <v>1507305</v>
      </c>
      <c r="B4102" s="161" t="s">
        <v>5865</v>
      </c>
      <c r="C4102" s="160">
        <v>172418</v>
      </c>
      <c r="D4102" s="161" t="s">
        <v>2684</v>
      </c>
      <c r="E4102" s="162" t="s">
        <v>6415</v>
      </c>
      <c r="F4102" s="161" t="s">
        <v>644</v>
      </c>
      <c r="G4102" s="161" t="s">
        <v>992</v>
      </c>
      <c r="H4102" s="161" t="s">
        <v>1561</v>
      </c>
      <c r="I4102" s="15"/>
      <c r="J4102"/>
      <c r="K4102"/>
    </row>
    <row r="4103" spans="1:11" ht="15" customHeight="1" x14ac:dyDescent="0.35">
      <c r="A4103" s="160">
        <v>1507925</v>
      </c>
      <c r="B4103" s="161" t="s">
        <v>5869</v>
      </c>
      <c r="C4103" s="160">
        <v>172418</v>
      </c>
      <c r="D4103" s="161" t="s">
        <v>2684</v>
      </c>
      <c r="E4103" s="162" t="s">
        <v>6415</v>
      </c>
      <c r="F4103" s="161" t="s">
        <v>644</v>
      </c>
      <c r="G4103" s="161" t="s">
        <v>992</v>
      </c>
      <c r="H4103" s="161" t="s">
        <v>1561</v>
      </c>
      <c r="I4103" s="15"/>
      <c r="J4103"/>
      <c r="K4103"/>
    </row>
    <row r="4104" spans="1:11" ht="15" customHeight="1" x14ac:dyDescent="0.35">
      <c r="A4104" s="160">
        <v>1507558</v>
      </c>
      <c r="B4104" s="161" t="s">
        <v>5867</v>
      </c>
      <c r="C4104" s="160">
        <v>172418</v>
      </c>
      <c r="D4104" s="161" t="s">
        <v>2684</v>
      </c>
      <c r="E4104" s="162" t="s">
        <v>6415</v>
      </c>
      <c r="F4104" s="161" t="s">
        <v>644</v>
      </c>
      <c r="G4104" s="161" t="s">
        <v>992</v>
      </c>
      <c r="H4104" s="161" t="s">
        <v>1561</v>
      </c>
      <c r="I4104" s="15"/>
      <c r="J4104"/>
      <c r="K4104"/>
    </row>
    <row r="4105" spans="1:11" ht="15" customHeight="1" x14ac:dyDescent="0.35">
      <c r="A4105" s="160">
        <v>1507282</v>
      </c>
      <c r="B4105" s="161" t="s">
        <v>5864</v>
      </c>
      <c r="C4105" s="160">
        <v>172418</v>
      </c>
      <c r="D4105" s="161" t="s">
        <v>2684</v>
      </c>
      <c r="E4105" s="162" t="s">
        <v>6415</v>
      </c>
      <c r="F4105" s="161" t="s">
        <v>644</v>
      </c>
      <c r="G4105" s="161" t="s">
        <v>992</v>
      </c>
      <c r="H4105" s="161" t="s">
        <v>1561</v>
      </c>
      <c r="I4105" s="15"/>
      <c r="J4105"/>
      <c r="K4105"/>
    </row>
    <row r="4106" spans="1:11" ht="15" customHeight="1" x14ac:dyDescent="0.35">
      <c r="A4106" s="160">
        <v>1507001</v>
      </c>
      <c r="B4106" s="161" t="s">
        <v>1073</v>
      </c>
      <c r="C4106" s="160">
        <v>172418</v>
      </c>
      <c r="D4106" s="161" t="s">
        <v>2684</v>
      </c>
      <c r="E4106" s="162" t="s">
        <v>6415</v>
      </c>
      <c r="F4106" s="161" t="s">
        <v>644</v>
      </c>
      <c r="G4106" s="161" t="s">
        <v>992</v>
      </c>
      <c r="H4106" s="161" t="s">
        <v>1561</v>
      </c>
      <c r="I4106" s="15"/>
      <c r="J4106"/>
      <c r="K4106"/>
    </row>
    <row r="4107" spans="1:11" ht="15" customHeight="1" x14ac:dyDescent="0.35">
      <c r="A4107" s="160">
        <v>1507684</v>
      </c>
      <c r="B4107" s="161" t="s">
        <v>1074</v>
      </c>
      <c r="C4107" s="160">
        <v>172418</v>
      </c>
      <c r="D4107" s="161" t="s">
        <v>2684</v>
      </c>
      <c r="E4107" s="162" t="s">
        <v>6415</v>
      </c>
      <c r="F4107" s="161" t="s">
        <v>644</v>
      </c>
      <c r="G4107" s="161" t="s">
        <v>992</v>
      </c>
      <c r="H4107" s="161" t="s">
        <v>1561</v>
      </c>
      <c r="I4107" s="15"/>
      <c r="J4107"/>
      <c r="K4107"/>
    </row>
    <row r="4108" spans="1:11" ht="15" customHeight="1" x14ac:dyDescent="0.35">
      <c r="A4108" s="160">
        <v>1106004</v>
      </c>
      <c r="B4108" s="161" t="s">
        <v>839</v>
      </c>
      <c r="C4108" s="160">
        <v>172420</v>
      </c>
      <c r="D4108" s="161" t="s">
        <v>2460</v>
      </c>
      <c r="E4108" s="162" t="s">
        <v>6415</v>
      </c>
      <c r="F4108" s="161" t="s">
        <v>644</v>
      </c>
      <c r="G4108" s="161" t="s">
        <v>785</v>
      </c>
      <c r="H4108" s="161" t="s">
        <v>1561</v>
      </c>
      <c r="I4108" s="15"/>
      <c r="J4108"/>
      <c r="K4108"/>
    </row>
    <row r="4109" spans="1:11" ht="15" customHeight="1" x14ac:dyDescent="0.35">
      <c r="A4109" s="160">
        <v>1106046</v>
      </c>
      <c r="B4109" s="161" t="s">
        <v>840</v>
      </c>
      <c r="C4109" s="160">
        <v>172420</v>
      </c>
      <c r="D4109" s="161" t="s">
        <v>2460</v>
      </c>
      <c r="E4109" s="162" t="s">
        <v>6415</v>
      </c>
      <c r="F4109" s="161" t="s">
        <v>644</v>
      </c>
      <c r="G4109" s="161" t="s">
        <v>785</v>
      </c>
      <c r="H4109" s="161" t="s">
        <v>1561</v>
      </c>
      <c r="I4109" s="15"/>
      <c r="J4109"/>
      <c r="K4109"/>
    </row>
    <row r="4110" spans="1:11" ht="15" customHeight="1" x14ac:dyDescent="0.35">
      <c r="A4110" s="160">
        <v>1106740</v>
      </c>
      <c r="B4110" s="161" t="s">
        <v>841</v>
      </c>
      <c r="C4110" s="160">
        <v>172420</v>
      </c>
      <c r="D4110" s="161" t="s">
        <v>2460</v>
      </c>
      <c r="E4110" s="162" t="s">
        <v>6415</v>
      </c>
      <c r="F4110" s="161" t="s">
        <v>644</v>
      </c>
      <c r="G4110" s="161" t="s">
        <v>785</v>
      </c>
      <c r="H4110" s="161" t="s">
        <v>1561</v>
      </c>
      <c r="I4110" s="15"/>
      <c r="J4110"/>
      <c r="K4110"/>
    </row>
    <row r="4111" spans="1:11" ht="15" customHeight="1" x14ac:dyDescent="0.35">
      <c r="A4111" s="160">
        <v>1115014</v>
      </c>
      <c r="B4111" s="161" t="s">
        <v>5870</v>
      </c>
      <c r="C4111" s="160">
        <v>172431</v>
      </c>
      <c r="D4111" s="161" t="s">
        <v>2315</v>
      </c>
      <c r="E4111" s="162" t="s">
        <v>6415</v>
      </c>
      <c r="F4111" s="161" t="s">
        <v>644</v>
      </c>
      <c r="G4111" s="161" t="s">
        <v>645</v>
      </c>
      <c r="H4111" s="161" t="s">
        <v>1561</v>
      </c>
      <c r="I4111" s="15"/>
      <c r="J4111"/>
      <c r="K4111"/>
    </row>
    <row r="4112" spans="1:11" ht="15" customHeight="1" x14ac:dyDescent="0.35">
      <c r="A4112" s="160">
        <v>1115984</v>
      </c>
      <c r="B4112" s="161" t="s">
        <v>696</v>
      </c>
      <c r="C4112" s="160">
        <v>172431</v>
      </c>
      <c r="D4112" s="161" t="s">
        <v>2315</v>
      </c>
      <c r="E4112" s="162" t="s">
        <v>6415</v>
      </c>
      <c r="F4112" s="161" t="s">
        <v>644</v>
      </c>
      <c r="G4112" s="161" t="s">
        <v>645</v>
      </c>
      <c r="H4112" s="161" t="s">
        <v>1561</v>
      </c>
      <c r="I4112" s="15"/>
      <c r="J4112"/>
      <c r="K4112"/>
    </row>
    <row r="4113" spans="1:11" ht="15" customHeight="1" x14ac:dyDescent="0.35">
      <c r="A4113" s="160">
        <v>1105488</v>
      </c>
      <c r="B4113" s="161" t="s">
        <v>5871</v>
      </c>
      <c r="C4113" s="160">
        <v>172443</v>
      </c>
      <c r="D4113" s="161" t="s">
        <v>2350</v>
      </c>
      <c r="E4113" s="162" t="s">
        <v>6415</v>
      </c>
      <c r="F4113" s="161" t="s">
        <v>644</v>
      </c>
      <c r="G4113" s="161" t="s">
        <v>645</v>
      </c>
      <c r="H4113" s="161" t="s">
        <v>1561</v>
      </c>
      <c r="I4113" s="15"/>
      <c r="J4113"/>
      <c r="K4113"/>
    </row>
    <row r="4114" spans="1:11" ht="15" customHeight="1" x14ac:dyDescent="0.35">
      <c r="A4114" s="160">
        <v>1105661</v>
      </c>
      <c r="B4114" s="161" t="s">
        <v>5873</v>
      </c>
      <c r="C4114" s="160">
        <v>172443</v>
      </c>
      <c r="D4114" s="161" t="s">
        <v>2350</v>
      </c>
      <c r="E4114" s="162" t="s">
        <v>6415</v>
      </c>
      <c r="F4114" s="161" t="s">
        <v>644</v>
      </c>
      <c r="G4114" s="161" t="s">
        <v>645</v>
      </c>
      <c r="H4114" s="161" t="s">
        <v>1561</v>
      </c>
      <c r="I4114" s="15"/>
      <c r="J4114"/>
      <c r="K4114"/>
    </row>
    <row r="4115" spans="1:11" ht="15" customHeight="1" x14ac:dyDescent="0.35">
      <c r="A4115" s="160">
        <v>1105672</v>
      </c>
      <c r="B4115" s="161" t="s">
        <v>697</v>
      </c>
      <c r="C4115" s="160">
        <v>172443</v>
      </c>
      <c r="D4115" s="161" t="s">
        <v>2350</v>
      </c>
      <c r="E4115" s="162" t="s">
        <v>6415</v>
      </c>
      <c r="F4115" s="161" t="s">
        <v>644</v>
      </c>
      <c r="G4115" s="161" t="s">
        <v>645</v>
      </c>
      <c r="H4115" s="161" t="s">
        <v>1561</v>
      </c>
      <c r="I4115" s="15"/>
      <c r="J4115"/>
      <c r="K4115"/>
    </row>
    <row r="4116" spans="1:11" ht="15" customHeight="1" x14ac:dyDescent="0.35">
      <c r="A4116" s="160">
        <v>1105596</v>
      </c>
      <c r="B4116" s="161" t="s">
        <v>5872</v>
      </c>
      <c r="C4116" s="160">
        <v>172443</v>
      </c>
      <c r="D4116" s="161" t="s">
        <v>2350</v>
      </c>
      <c r="E4116" s="162" t="s">
        <v>6415</v>
      </c>
      <c r="F4116" s="161" t="s">
        <v>644</v>
      </c>
      <c r="G4116" s="161" t="s">
        <v>645</v>
      </c>
      <c r="H4116" s="161" t="s">
        <v>1561</v>
      </c>
      <c r="I4116" s="15"/>
      <c r="J4116"/>
      <c r="K4116"/>
    </row>
    <row r="4117" spans="1:11" ht="15" customHeight="1" x14ac:dyDescent="0.35">
      <c r="A4117" s="160">
        <v>1111311</v>
      </c>
      <c r="B4117" s="161" t="s">
        <v>1138</v>
      </c>
      <c r="C4117" s="160">
        <v>172455</v>
      </c>
      <c r="D4117" s="161" t="s">
        <v>1137</v>
      </c>
      <c r="E4117" s="162" t="s">
        <v>6415</v>
      </c>
      <c r="F4117" s="161" t="s">
        <v>644</v>
      </c>
      <c r="G4117" s="161" t="s">
        <v>1094</v>
      </c>
      <c r="H4117" s="161" t="s">
        <v>1561</v>
      </c>
      <c r="I4117" s="15"/>
      <c r="J4117"/>
      <c r="K4117"/>
    </row>
    <row r="4118" spans="1:11" ht="15" customHeight="1" x14ac:dyDescent="0.35">
      <c r="A4118" s="160">
        <v>1111076</v>
      </c>
      <c r="B4118" s="161" t="s">
        <v>5874</v>
      </c>
      <c r="C4118" s="160">
        <v>172455</v>
      </c>
      <c r="D4118" s="161" t="s">
        <v>1137</v>
      </c>
      <c r="E4118" s="162" t="s">
        <v>6415</v>
      </c>
      <c r="F4118" s="161" t="s">
        <v>644</v>
      </c>
      <c r="G4118" s="161" t="s">
        <v>1094</v>
      </c>
      <c r="H4118" s="161" t="s">
        <v>1561</v>
      </c>
      <c r="I4118" s="15"/>
      <c r="J4118"/>
      <c r="K4118"/>
    </row>
    <row r="4119" spans="1:11" ht="15" customHeight="1" x14ac:dyDescent="0.35">
      <c r="A4119" s="160">
        <v>1111612</v>
      </c>
      <c r="B4119" s="161" t="s">
        <v>1139</v>
      </c>
      <c r="C4119" s="160">
        <v>172455</v>
      </c>
      <c r="D4119" s="161" t="s">
        <v>1137</v>
      </c>
      <c r="E4119" s="162" t="s">
        <v>6415</v>
      </c>
      <c r="F4119" s="161" t="s">
        <v>644</v>
      </c>
      <c r="G4119" s="161" t="s">
        <v>1094</v>
      </c>
      <c r="H4119" s="161" t="s">
        <v>1561</v>
      </c>
      <c r="I4119" s="15"/>
      <c r="J4119"/>
      <c r="K4119"/>
    </row>
    <row r="4120" spans="1:11" ht="15" customHeight="1" x14ac:dyDescent="0.35">
      <c r="A4120" s="160">
        <v>1111368</v>
      </c>
      <c r="B4120" s="161" t="s">
        <v>5875</v>
      </c>
      <c r="C4120" s="160">
        <v>172455</v>
      </c>
      <c r="D4120" s="161" t="s">
        <v>1137</v>
      </c>
      <c r="E4120" s="162" t="s">
        <v>6415</v>
      </c>
      <c r="F4120" s="161" t="s">
        <v>644</v>
      </c>
      <c r="G4120" s="161" t="s">
        <v>1094</v>
      </c>
      <c r="H4120" s="161" t="s">
        <v>1561</v>
      </c>
      <c r="I4120" s="15"/>
      <c r="J4120"/>
      <c r="K4120"/>
    </row>
    <row r="4121" spans="1:11" ht="15" customHeight="1" x14ac:dyDescent="0.35">
      <c r="A4121" s="160">
        <v>1111514</v>
      </c>
      <c r="B4121" s="161" t="s">
        <v>5877</v>
      </c>
      <c r="C4121" s="160">
        <v>172455</v>
      </c>
      <c r="D4121" s="161" t="s">
        <v>1137</v>
      </c>
      <c r="E4121" s="162" t="s">
        <v>6415</v>
      </c>
      <c r="F4121" s="161" t="s">
        <v>644</v>
      </c>
      <c r="G4121" s="161" t="s">
        <v>1094</v>
      </c>
      <c r="H4121" s="161" t="s">
        <v>1561</v>
      </c>
      <c r="I4121" s="15"/>
      <c r="J4121"/>
      <c r="K4121"/>
    </row>
    <row r="4122" spans="1:11" ht="15" customHeight="1" x14ac:dyDescent="0.35">
      <c r="A4122" s="160">
        <v>1111631</v>
      </c>
      <c r="B4122" s="161" t="s">
        <v>5879</v>
      </c>
      <c r="C4122" s="160">
        <v>172455</v>
      </c>
      <c r="D4122" s="161" t="s">
        <v>1137</v>
      </c>
      <c r="E4122" s="162" t="s">
        <v>6415</v>
      </c>
      <c r="F4122" s="161" t="s">
        <v>644</v>
      </c>
      <c r="G4122" s="161" t="s">
        <v>1094</v>
      </c>
      <c r="H4122" s="161" t="s">
        <v>1561</v>
      </c>
      <c r="I4122" s="15"/>
      <c r="J4122"/>
      <c r="K4122"/>
    </row>
    <row r="4123" spans="1:11" ht="15" customHeight="1" x14ac:dyDescent="0.35">
      <c r="A4123" s="160">
        <v>1111552</v>
      </c>
      <c r="B4123" s="161" t="s">
        <v>5878</v>
      </c>
      <c r="C4123" s="160">
        <v>172455</v>
      </c>
      <c r="D4123" s="161" t="s">
        <v>1137</v>
      </c>
      <c r="E4123" s="162" t="s">
        <v>6415</v>
      </c>
      <c r="F4123" s="161" t="s">
        <v>644</v>
      </c>
      <c r="G4123" s="161" t="s">
        <v>1094</v>
      </c>
      <c r="H4123" s="161" t="s">
        <v>1561</v>
      </c>
      <c r="I4123" s="15"/>
      <c r="J4123"/>
      <c r="K4123"/>
    </row>
    <row r="4124" spans="1:11" ht="15" customHeight="1" x14ac:dyDescent="0.35">
      <c r="A4124" s="160">
        <v>1111392</v>
      </c>
      <c r="B4124" s="161" t="s">
        <v>5876</v>
      </c>
      <c r="C4124" s="160">
        <v>172455</v>
      </c>
      <c r="D4124" s="161" t="s">
        <v>1137</v>
      </c>
      <c r="E4124" s="162" t="s">
        <v>6415</v>
      </c>
      <c r="F4124" s="161" t="s">
        <v>644</v>
      </c>
      <c r="G4124" s="161" t="s">
        <v>1094</v>
      </c>
      <c r="H4124" s="161" t="s">
        <v>1561</v>
      </c>
      <c r="I4124" s="15"/>
      <c r="J4124"/>
      <c r="K4124"/>
    </row>
    <row r="4125" spans="1:11" ht="15" customHeight="1" x14ac:dyDescent="0.35">
      <c r="A4125" s="160">
        <v>1111999</v>
      </c>
      <c r="B4125" s="161" t="s">
        <v>5880</v>
      </c>
      <c r="C4125" s="160">
        <v>172455</v>
      </c>
      <c r="D4125" s="161" t="s">
        <v>1137</v>
      </c>
      <c r="E4125" s="162" t="s">
        <v>6415</v>
      </c>
      <c r="F4125" s="161" t="s">
        <v>644</v>
      </c>
      <c r="G4125" s="161" t="s">
        <v>1094</v>
      </c>
      <c r="H4125" s="161" t="s">
        <v>1561</v>
      </c>
      <c r="I4125" s="15"/>
      <c r="J4125"/>
      <c r="K4125"/>
    </row>
    <row r="4126" spans="1:11" ht="15" customHeight="1" x14ac:dyDescent="0.35">
      <c r="A4126" s="160">
        <v>1111464</v>
      </c>
      <c r="B4126" s="161" t="s">
        <v>1140</v>
      </c>
      <c r="C4126" s="160">
        <v>172455</v>
      </c>
      <c r="D4126" s="161" t="s">
        <v>1137</v>
      </c>
      <c r="E4126" s="162" t="s">
        <v>6415</v>
      </c>
      <c r="F4126" s="161" t="s">
        <v>644</v>
      </c>
      <c r="G4126" s="161" t="s">
        <v>1094</v>
      </c>
      <c r="H4126" s="161" t="s">
        <v>1561</v>
      </c>
      <c r="I4126" s="15"/>
      <c r="J4126"/>
      <c r="K4126"/>
    </row>
    <row r="4127" spans="1:11" ht="15" customHeight="1" x14ac:dyDescent="0.35">
      <c r="A4127" s="160">
        <v>1111745</v>
      </c>
      <c r="B4127" s="161" t="s">
        <v>5882</v>
      </c>
      <c r="C4127" s="160">
        <v>172467</v>
      </c>
      <c r="D4127" s="161" t="s">
        <v>1141</v>
      </c>
      <c r="E4127" s="162" t="s">
        <v>6415</v>
      </c>
      <c r="F4127" s="161" t="s">
        <v>644</v>
      </c>
      <c r="G4127" s="161" t="s">
        <v>1094</v>
      </c>
      <c r="H4127" s="161" t="s">
        <v>1561</v>
      </c>
      <c r="I4127" s="15"/>
      <c r="J4127"/>
      <c r="K4127"/>
    </row>
    <row r="4128" spans="1:11" ht="15" customHeight="1" x14ac:dyDescent="0.35">
      <c r="A4128" s="160">
        <v>1111215</v>
      </c>
      <c r="B4128" s="161" t="s">
        <v>1142</v>
      </c>
      <c r="C4128" s="160">
        <v>172467</v>
      </c>
      <c r="D4128" s="161" t="s">
        <v>1141</v>
      </c>
      <c r="E4128" s="162" t="s">
        <v>6415</v>
      </c>
      <c r="F4128" s="161" t="s">
        <v>644</v>
      </c>
      <c r="G4128" s="161" t="s">
        <v>1094</v>
      </c>
      <c r="H4128" s="161" t="s">
        <v>1561</v>
      </c>
      <c r="I4128" s="15"/>
      <c r="J4128"/>
      <c r="K4128"/>
    </row>
    <row r="4129" spans="1:11" ht="15" customHeight="1" x14ac:dyDescent="0.35">
      <c r="A4129" s="160">
        <v>1111258</v>
      </c>
      <c r="B4129" s="161" t="s">
        <v>5881</v>
      </c>
      <c r="C4129" s="160">
        <v>172467</v>
      </c>
      <c r="D4129" s="161" t="s">
        <v>1141</v>
      </c>
      <c r="E4129" s="162" t="s">
        <v>6415</v>
      </c>
      <c r="F4129" s="161" t="s">
        <v>644</v>
      </c>
      <c r="G4129" s="161" t="s">
        <v>1094</v>
      </c>
      <c r="H4129" s="161" t="s">
        <v>1561</v>
      </c>
      <c r="I4129" s="15"/>
      <c r="J4129"/>
      <c r="K4129"/>
    </row>
    <row r="4130" spans="1:11" ht="15" customHeight="1" x14ac:dyDescent="0.35">
      <c r="A4130" s="160">
        <v>1111916</v>
      </c>
      <c r="B4130" s="161" t="s">
        <v>5883</v>
      </c>
      <c r="C4130" s="160">
        <v>172467</v>
      </c>
      <c r="D4130" s="161" t="s">
        <v>1141</v>
      </c>
      <c r="E4130" s="162" t="s">
        <v>6415</v>
      </c>
      <c r="F4130" s="161" t="s">
        <v>644</v>
      </c>
      <c r="G4130" s="161" t="s">
        <v>1094</v>
      </c>
      <c r="H4130" s="161" t="s">
        <v>1561</v>
      </c>
      <c r="I4130" s="15"/>
      <c r="J4130"/>
      <c r="K4130"/>
    </row>
    <row r="4131" spans="1:11" ht="15" customHeight="1" x14ac:dyDescent="0.35">
      <c r="A4131" s="160">
        <v>1418687</v>
      </c>
      <c r="B4131" s="161" t="s">
        <v>5891</v>
      </c>
      <c r="C4131" s="160">
        <v>172479</v>
      </c>
      <c r="D4131" s="161" t="s">
        <v>2631</v>
      </c>
      <c r="E4131" s="162" t="s">
        <v>6415</v>
      </c>
      <c r="F4131" s="161" t="s">
        <v>644</v>
      </c>
      <c r="G4131" s="6" t="s">
        <v>708</v>
      </c>
      <c r="H4131" s="161" t="s">
        <v>1561</v>
      </c>
      <c r="I4131" s="15"/>
      <c r="J4131"/>
      <c r="K4131"/>
    </row>
    <row r="4132" spans="1:11" ht="15" customHeight="1" x14ac:dyDescent="0.35">
      <c r="A4132" s="160">
        <v>1418132</v>
      </c>
      <c r="B4132" s="161" t="s">
        <v>5885</v>
      </c>
      <c r="C4132" s="160">
        <v>172479</v>
      </c>
      <c r="D4132" s="161" t="s">
        <v>2631</v>
      </c>
      <c r="E4132" s="162" t="s">
        <v>6415</v>
      </c>
      <c r="F4132" s="161" t="s">
        <v>644</v>
      </c>
      <c r="G4132" s="6" t="s">
        <v>708</v>
      </c>
      <c r="H4132" s="161" t="s">
        <v>1561</v>
      </c>
      <c r="I4132" s="15"/>
      <c r="J4132"/>
      <c r="K4132"/>
    </row>
    <row r="4133" spans="1:11" ht="15" customHeight="1" x14ac:dyDescent="0.35">
      <c r="A4133" s="160">
        <v>1418662</v>
      </c>
      <c r="B4133" s="161" t="s">
        <v>5889</v>
      </c>
      <c r="C4133" s="160">
        <v>172479</v>
      </c>
      <c r="D4133" s="161" t="s">
        <v>2631</v>
      </c>
      <c r="E4133" s="162" t="s">
        <v>6415</v>
      </c>
      <c r="F4133" s="161" t="s">
        <v>644</v>
      </c>
      <c r="G4133" s="6" t="s">
        <v>708</v>
      </c>
      <c r="H4133" s="161" t="s">
        <v>1561</v>
      </c>
      <c r="I4133" s="15"/>
      <c r="J4133"/>
      <c r="K4133"/>
    </row>
    <row r="4134" spans="1:11" ht="15" customHeight="1" x14ac:dyDescent="0.35">
      <c r="A4134" s="160">
        <v>1418670</v>
      </c>
      <c r="B4134" s="161" t="s">
        <v>5890</v>
      </c>
      <c r="C4134" s="160">
        <v>172479</v>
      </c>
      <c r="D4134" s="161" t="s">
        <v>2631</v>
      </c>
      <c r="E4134" s="162" t="s">
        <v>6415</v>
      </c>
      <c r="F4134" s="161" t="s">
        <v>644</v>
      </c>
      <c r="G4134" s="6" t="s">
        <v>708</v>
      </c>
      <c r="H4134" s="161" t="s">
        <v>1561</v>
      </c>
      <c r="I4134" s="15"/>
      <c r="J4134"/>
      <c r="K4134"/>
    </row>
    <row r="4135" spans="1:11" ht="15" customHeight="1" x14ac:dyDescent="0.35">
      <c r="A4135" s="160">
        <v>1418001</v>
      </c>
      <c r="B4135" s="161" t="s">
        <v>5884</v>
      </c>
      <c r="C4135" s="160">
        <v>172479</v>
      </c>
      <c r="D4135" s="161" t="s">
        <v>2631</v>
      </c>
      <c r="E4135" s="162" t="s">
        <v>6415</v>
      </c>
      <c r="F4135" s="161" t="s">
        <v>644</v>
      </c>
      <c r="G4135" s="6" t="s">
        <v>708</v>
      </c>
      <c r="H4135" s="161" t="s">
        <v>1561</v>
      </c>
      <c r="I4135" s="15"/>
      <c r="J4135"/>
      <c r="K4135"/>
    </row>
    <row r="4136" spans="1:11" ht="15" customHeight="1" x14ac:dyDescent="0.35">
      <c r="A4136" s="160">
        <v>1418187</v>
      </c>
      <c r="B4136" s="161" t="s">
        <v>5886</v>
      </c>
      <c r="C4136" s="160">
        <v>172479</v>
      </c>
      <c r="D4136" s="161" t="s">
        <v>2631</v>
      </c>
      <c r="E4136" s="162" t="s">
        <v>6415</v>
      </c>
      <c r="F4136" s="161" t="s">
        <v>644</v>
      </c>
      <c r="G4136" s="6" t="s">
        <v>708</v>
      </c>
      <c r="H4136" s="161" t="s">
        <v>1561</v>
      </c>
      <c r="I4136" s="15"/>
      <c r="J4136"/>
      <c r="K4136"/>
    </row>
    <row r="4137" spans="1:11" ht="15" customHeight="1" x14ac:dyDescent="0.35">
      <c r="A4137" s="160">
        <v>1418450</v>
      </c>
      <c r="B4137" s="161" t="s">
        <v>5888</v>
      </c>
      <c r="C4137" s="160">
        <v>172479</v>
      </c>
      <c r="D4137" s="161" t="s">
        <v>2631</v>
      </c>
      <c r="E4137" s="162" t="s">
        <v>6415</v>
      </c>
      <c r="F4137" s="161" t="s">
        <v>644</v>
      </c>
      <c r="G4137" s="6" t="s">
        <v>708</v>
      </c>
      <c r="H4137" s="161" t="s">
        <v>1561</v>
      </c>
      <c r="I4137" s="15"/>
      <c r="J4137"/>
      <c r="K4137"/>
    </row>
    <row r="4138" spans="1:11" ht="15" customHeight="1" x14ac:dyDescent="0.35">
      <c r="A4138" s="160">
        <v>1418445</v>
      </c>
      <c r="B4138" s="161" t="s">
        <v>774</v>
      </c>
      <c r="C4138" s="160">
        <v>172479</v>
      </c>
      <c r="D4138" s="161" t="s">
        <v>2631</v>
      </c>
      <c r="E4138" s="162" t="s">
        <v>6415</v>
      </c>
      <c r="F4138" s="161" t="s">
        <v>644</v>
      </c>
      <c r="G4138" s="6" t="s">
        <v>708</v>
      </c>
      <c r="H4138" s="161" t="s">
        <v>1561</v>
      </c>
      <c r="I4138" s="15"/>
      <c r="J4138"/>
      <c r="K4138"/>
    </row>
    <row r="4139" spans="1:11" ht="15" customHeight="1" x14ac:dyDescent="0.35">
      <c r="A4139" s="160">
        <v>1418991</v>
      </c>
      <c r="B4139" s="161" t="s">
        <v>5893</v>
      </c>
      <c r="C4139" s="160">
        <v>172479</v>
      </c>
      <c r="D4139" s="161" t="s">
        <v>2631</v>
      </c>
      <c r="E4139" s="162" t="s">
        <v>6415</v>
      </c>
      <c r="F4139" s="161" t="s">
        <v>644</v>
      </c>
      <c r="G4139" s="6" t="s">
        <v>708</v>
      </c>
      <c r="H4139" s="161" t="s">
        <v>1561</v>
      </c>
      <c r="I4139" s="15"/>
      <c r="J4139"/>
      <c r="K4139"/>
    </row>
    <row r="4140" spans="1:11" ht="15" customHeight="1" x14ac:dyDescent="0.35">
      <c r="A4140" s="160">
        <v>1418720</v>
      </c>
      <c r="B4140" s="161" t="s">
        <v>5892</v>
      </c>
      <c r="C4140" s="160">
        <v>172479</v>
      </c>
      <c r="D4140" s="161" t="s">
        <v>2631</v>
      </c>
      <c r="E4140" s="162" t="s">
        <v>6415</v>
      </c>
      <c r="F4140" s="161" t="s">
        <v>644</v>
      </c>
      <c r="G4140" s="6" t="s">
        <v>708</v>
      </c>
      <c r="H4140" s="161" t="s">
        <v>1561</v>
      </c>
      <c r="I4140" s="15"/>
      <c r="J4140"/>
      <c r="K4140"/>
    </row>
    <row r="4141" spans="1:11" ht="15" customHeight="1" x14ac:dyDescent="0.35">
      <c r="A4141" s="160">
        <v>1418940</v>
      </c>
      <c r="B4141" s="161" t="s">
        <v>775</v>
      </c>
      <c r="C4141" s="160">
        <v>172479</v>
      </c>
      <c r="D4141" s="161" t="s">
        <v>2631</v>
      </c>
      <c r="E4141" s="162" t="s">
        <v>6415</v>
      </c>
      <c r="F4141" s="161" t="s">
        <v>644</v>
      </c>
      <c r="G4141" s="6" t="s">
        <v>708</v>
      </c>
      <c r="H4141" s="161" t="s">
        <v>1561</v>
      </c>
      <c r="I4141" s="15"/>
      <c r="J4141"/>
      <c r="K4141"/>
    </row>
    <row r="4142" spans="1:11" ht="15" customHeight="1" x14ac:dyDescent="0.35">
      <c r="A4142" s="160">
        <v>1418227</v>
      </c>
      <c r="B4142" s="161" t="s">
        <v>5887</v>
      </c>
      <c r="C4142" s="160">
        <v>172479</v>
      </c>
      <c r="D4142" s="161" t="s">
        <v>2631</v>
      </c>
      <c r="E4142" s="162" t="s">
        <v>6415</v>
      </c>
      <c r="F4142" s="161" t="s">
        <v>644</v>
      </c>
      <c r="G4142" s="6" t="s">
        <v>708</v>
      </c>
      <c r="H4142" s="161" t="s">
        <v>1561</v>
      </c>
      <c r="I4142" s="15"/>
      <c r="J4142"/>
      <c r="K4142"/>
    </row>
    <row r="4143" spans="1:11" ht="15" customHeight="1" x14ac:dyDescent="0.35">
      <c r="A4143" s="160">
        <v>1418819</v>
      </c>
      <c r="B4143" s="161" t="s">
        <v>776</v>
      </c>
      <c r="C4143" s="160">
        <v>172479</v>
      </c>
      <c r="D4143" s="161" t="s">
        <v>2631</v>
      </c>
      <c r="E4143" s="162" t="s">
        <v>6415</v>
      </c>
      <c r="F4143" s="161" t="s">
        <v>644</v>
      </c>
      <c r="G4143" s="6" t="s">
        <v>708</v>
      </c>
      <c r="H4143" s="161" t="s">
        <v>1561</v>
      </c>
      <c r="I4143" s="15"/>
      <c r="J4143"/>
      <c r="K4143"/>
    </row>
    <row r="4144" spans="1:11" ht="15" customHeight="1" x14ac:dyDescent="0.35">
      <c r="A4144" s="160">
        <v>1001621</v>
      </c>
      <c r="B4144" s="161" t="s">
        <v>5902</v>
      </c>
      <c r="C4144" s="160">
        <v>172480</v>
      </c>
      <c r="D4144" s="161" t="s">
        <v>2274</v>
      </c>
      <c r="E4144" s="162" t="s">
        <v>6415</v>
      </c>
      <c r="F4144" s="161" t="s">
        <v>644</v>
      </c>
      <c r="G4144" s="161" t="s">
        <v>933</v>
      </c>
      <c r="H4144" s="161" t="s">
        <v>1561</v>
      </c>
      <c r="I4144" s="15"/>
      <c r="J4144"/>
      <c r="K4144"/>
    </row>
    <row r="4145" spans="1:11" ht="15" customHeight="1" x14ac:dyDescent="0.35">
      <c r="A4145" s="160">
        <v>1001828</v>
      </c>
      <c r="B4145" s="161" t="s">
        <v>5904</v>
      </c>
      <c r="C4145" s="160">
        <v>172480</v>
      </c>
      <c r="D4145" s="161" t="s">
        <v>2274</v>
      </c>
      <c r="E4145" s="162" t="s">
        <v>6415</v>
      </c>
      <c r="F4145" s="161" t="s">
        <v>644</v>
      </c>
      <c r="G4145" s="161" t="s">
        <v>933</v>
      </c>
      <c r="H4145" s="161" t="s">
        <v>1561</v>
      </c>
      <c r="I4145" s="15"/>
      <c r="J4145"/>
      <c r="K4145"/>
    </row>
    <row r="4146" spans="1:11" ht="15" customHeight="1" x14ac:dyDescent="0.35">
      <c r="A4146" s="160">
        <v>1001137</v>
      </c>
      <c r="B4146" s="161" t="s">
        <v>5895</v>
      </c>
      <c r="C4146" s="160">
        <v>172480</v>
      </c>
      <c r="D4146" s="161" t="s">
        <v>2274</v>
      </c>
      <c r="E4146" s="162" t="s">
        <v>6415</v>
      </c>
      <c r="F4146" s="161" t="s">
        <v>644</v>
      </c>
      <c r="G4146" s="161" t="s">
        <v>933</v>
      </c>
      <c r="H4146" s="161" t="s">
        <v>1561</v>
      </c>
      <c r="I4146" s="15"/>
      <c r="J4146"/>
      <c r="K4146"/>
    </row>
    <row r="4147" spans="1:11" ht="15" customHeight="1" x14ac:dyDescent="0.35">
      <c r="A4147" s="160">
        <v>1001366</v>
      </c>
      <c r="B4147" s="161" t="s">
        <v>981</v>
      </c>
      <c r="C4147" s="160">
        <v>172480</v>
      </c>
      <c r="D4147" s="161" t="s">
        <v>2274</v>
      </c>
      <c r="E4147" s="162" t="s">
        <v>6415</v>
      </c>
      <c r="F4147" s="161" t="s">
        <v>644</v>
      </c>
      <c r="G4147" s="161" t="s">
        <v>933</v>
      </c>
      <c r="H4147" s="161" t="s">
        <v>1561</v>
      </c>
      <c r="I4147" s="15"/>
      <c r="J4147"/>
      <c r="K4147"/>
    </row>
    <row r="4148" spans="1:11" ht="15" customHeight="1" x14ac:dyDescent="0.35">
      <c r="A4148" s="160">
        <v>1001490</v>
      </c>
      <c r="B4148" s="161" t="s">
        <v>5901</v>
      </c>
      <c r="C4148" s="160">
        <v>172480</v>
      </c>
      <c r="D4148" s="161" t="s">
        <v>2274</v>
      </c>
      <c r="E4148" s="162" t="s">
        <v>6415</v>
      </c>
      <c r="F4148" s="161" t="s">
        <v>644</v>
      </c>
      <c r="G4148" s="161" t="s">
        <v>933</v>
      </c>
      <c r="H4148" s="161" t="s">
        <v>1561</v>
      </c>
      <c r="I4148" s="15"/>
      <c r="J4148"/>
      <c r="K4148"/>
    </row>
    <row r="4149" spans="1:11" ht="15" customHeight="1" x14ac:dyDescent="0.35">
      <c r="A4149" s="160">
        <v>1001052</v>
      </c>
      <c r="B4149" s="161" t="s">
        <v>5894</v>
      </c>
      <c r="C4149" s="160">
        <v>172480</v>
      </c>
      <c r="D4149" s="161" t="s">
        <v>2274</v>
      </c>
      <c r="E4149" s="162" t="s">
        <v>6415</v>
      </c>
      <c r="F4149" s="161" t="s">
        <v>644</v>
      </c>
      <c r="G4149" s="161" t="s">
        <v>933</v>
      </c>
      <c r="H4149" s="161" t="s">
        <v>1561</v>
      </c>
      <c r="I4149" s="15"/>
      <c r="J4149"/>
      <c r="K4149"/>
    </row>
    <row r="4150" spans="1:11" ht="15" customHeight="1" x14ac:dyDescent="0.35">
      <c r="A4150" s="160">
        <v>1001157</v>
      </c>
      <c r="B4150" s="161" t="s">
        <v>5896</v>
      </c>
      <c r="C4150" s="160">
        <v>172480</v>
      </c>
      <c r="D4150" s="161" t="s">
        <v>2274</v>
      </c>
      <c r="E4150" s="162" t="s">
        <v>6415</v>
      </c>
      <c r="F4150" s="161" t="s">
        <v>644</v>
      </c>
      <c r="G4150" s="161" t="s">
        <v>933</v>
      </c>
      <c r="H4150" s="161" t="s">
        <v>1561</v>
      </c>
      <c r="I4150" s="15"/>
      <c r="J4150"/>
      <c r="K4150"/>
    </row>
    <row r="4151" spans="1:11" ht="15" customHeight="1" x14ac:dyDescent="0.35">
      <c r="A4151" s="160">
        <v>1001483</v>
      </c>
      <c r="B4151" s="161" t="s">
        <v>5900</v>
      </c>
      <c r="C4151" s="160">
        <v>172480</v>
      </c>
      <c r="D4151" s="161" t="s">
        <v>2274</v>
      </c>
      <c r="E4151" s="162" t="s">
        <v>6415</v>
      </c>
      <c r="F4151" s="161" t="s">
        <v>644</v>
      </c>
      <c r="G4151" s="161" t="s">
        <v>933</v>
      </c>
      <c r="H4151" s="161" t="s">
        <v>1561</v>
      </c>
      <c r="I4151" s="15"/>
      <c r="J4151"/>
      <c r="K4151"/>
    </row>
    <row r="4152" spans="1:11" ht="15" customHeight="1" x14ac:dyDescent="0.35">
      <c r="A4152" s="160">
        <v>1001874</v>
      </c>
      <c r="B4152" s="161" t="s">
        <v>5905</v>
      </c>
      <c r="C4152" s="160">
        <v>172480</v>
      </c>
      <c r="D4152" s="161" t="s">
        <v>2274</v>
      </c>
      <c r="E4152" s="162" t="s">
        <v>6415</v>
      </c>
      <c r="F4152" s="161" t="s">
        <v>644</v>
      </c>
      <c r="G4152" s="161" t="s">
        <v>933</v>
      </c>
      <c r="H4152" s="161" t="s">
        <v>1561</v>
      </c>
      <c r="I4152" s="15"/>
      <c r="J4152"/>
      <c r="K4152"/>
    </row>
    <row r="4153" spans="1:11" ht="15" customHeight="1" x14ac:dyDescent="0.35">
      <c r="A4153" s="160">
        <v>1001888</v>
      </c>
      <c r="B4153" s="161" t="s">
        <v>5906</v>
      </c>
      <c r="C4153" s="160">
        <v>172480</v>
      </c>
      <c r="D4153" s="161" t="s">
        <v>2274</v>
      </c>
      <c r="E4153" s="162" t="s">
        <v>6415</v>
      </c>
      <c r="F4153" s="161" t="s">
        <v>644</v>
      </c>
      <c r="G4153" s="161" t="s">
        <v>933</v>
      </c>
      <c r="H4153" s="161" t="s">
        <v>1561</v>
      </c>
      <c r="I4153" s="15"/>
      <c r="J4153"/>
      <c r="K4153"/>
    </row>
    <row r="4154" spans="1:11" ht="15" customHeight="1" x14ac:dyDescent="0.35">
      <c r="A4154" s="160">
        <v>1001446</v>
      </c>
      <c r="B4154" s="161" t="s">
        <v>5899</v>
      </c>
      <c r="C4154" s="160">
        <v>172480</v>
      </c>
      <c r="D4154" s="161" t="s">
        <v>2274</v>
      </c>
      <c r="E4154" s="162" t="s">
        <v>6415</v>
      </c>
      <c r="F4154" s="161" t="s">
        <v>644</v>
      </c>
      <c r="G4154" s="161" t="s">
        <v>933</v>
      </c>
      <c r="H4154" s="161" t="s">
        <v>1561</v>
      </c>
      <c r="I4154" s="15"/>
      <c r="J4154"/>
      <c r="K4154"/>
    </row>
    <row r="4155" spans="1:11" ht="15" customHeight="1" x14ac:dyDescent="0.35">
      <c r="A4155" s="160">
        <v>1001204</v>
      </c>
      <c r="B4155" s="161" t="s">
        <v>982</v>
      </c>
      <c r="C4155" s="160">
        <v>172480</v>
      </c>
      <c r="D4155" s="161" t="s">
        <v>2274</v>
      </c>
      <c r="E4155" s="162" t="s">
        <v>6415</v>
      </c>
      <c r="F4155" s="161" t="s">
        <v>644</v>
      </c>
      <c r="G4155" s="161" t="s">
        <v>933</v>
      </c>
      <c r="H4155" s="161" t="s">
        <v>1561</v>
      </c>
      <c r="I4155" s="15"/>
      <c r="J4155"/>
      <c r="K4155"/>
    </row>
    <row r="4156" spans="1:11" ht="15" customHeight="1" x14ac:dyDescent="0.35">
      <c r="A4156" s="160">
        <v>1001404</v>
      </c>
      <c r="B4156" s="161" t="s">
        <v>5898</v>
      </c>
      <c r="C4156" s="160">
        <v>172480</v>
      </c>
      <c r="D4156" s="161" t="s">
        <v>2274</v>
      </c>
      <c r="E4156" s="162" t="s">
        <v>6415</v>
      </c>
      <c r="F4156" s="161" t="s">
        <v>644</v>
      </c>
      <c r="G4156" s="161" t="s">
        <v>933</v>
      </c>
      <c r="H4156" s="161" t="s">
        <v>1561</v>
      </c>
      <c r="I4156" s="15"/>
      <c r="J4156"/>
      <c r="K4156"/>
    </row>
    <row r="4157" spans="1:11" ht="15" customHeight="1" x14ac:dyDescent="0.35">
      <c r="A4157" s="160">
        <v>1001313</v>
      </c>
      <c r="B4157" s="161" t="s">
        <v>5897</v>
      </c>
      <c r="C4157" s="160">
        <v>172480</v>
      </c>
      <c r="D4157" s="161" t="s">
        <v>2274</v>
      </c>
      <c r="E4157" s="162" t="s">
        <v>6415</v>
      </c>
      <c r="F4157" s="161" t="s">
        <v>644</v>
      </c>
      <c r="G4157" s="161" t="s">
        <v>933</v>
      </c>
      <c r="H4157" s="161" t="s">
        <v>1561</v>
      </c>
      <c r="I4157" s="15"/>
      <c r="J4157"/>
      <c r="K4157"/>
    </row>
    <row r="4158" spans="1:11" ht="15" customHeight="1" x14ac:dyDescent="0.35">
      <c r="A4158" s="160">
        <v>1001757</v>
      </c>
      <c r="B4158" s="161" t="s">
        <v>5903</v>
      </c>
      <c r="C4158" s="160">
        <v>172480</v>
      </c>
      <c r="D4158" s="161" t="s">
        <v>2274</v>
      </c>
      <c r="E4158" s="162" t="s">
        <v>6415</v>
      </c>
      <c r="F4158" s="161" t="s">
        <v>644</v>
      </c>
      <c r="G4158" s="161" t="s">
        <v>933</v>
      </c>
      <c r="H4158" s="161" t="s">
        <v>1561</v>
      </c>
      <c r="I4158" s="15"/>
      <c r="J4158"/>
      <c r="K4158"/>
    </row>
    <row r="4159" spans="1:11" ht="15" customHeight="1" x14ac:dyDescent="0.35">
      <c r="A4159" s="160">
        <v>1001932</v>
      </c>
      <c r="B4159" s="161" t="s">
        <v>5907</v>
      </c>
      <c r="C4159" s="160">
        <v>172480</v>
      </c>
      <c r="D4159" s="161" t="s">
        <v>2274</v>
      </c>
      <c r="E4159" s="162" t="s">
        <v>6415</v>
      </c>
      <c r="F4159" s="161" t="s">
        <v>644</v>
      </c>
      <c r="G4159" s="161" t="s">
        <v>933</v>
      </c>
      <c r="H4159" s="161" t="s">
        <v>1561</v>
      </c>
      <c r="I4159" s="15"/>
      <c r="J4159"/>
      <c r="K4159"/>
    </row>
    <row r="4160" spans="1:11" ht="15" customHeight="1" x14ac:dyDescent="0.35">
      <c r="A4160" s="160">
        <v>1001811</v>
      </c>
      <c r="B4160" s="161" t="s">
        <v>983</v>
      </c>
      <c r="C4160" s="160">
        <v>172480</v>
      </c>
      <c r="D4160" s="161" t="s">
        <v>2274</v>
      </c>
      <c r="E4160" s="162" t="s">
        <v>6415</v>
      </c>
      <c r="F4160" s="161" t="s">
        <v>644</v>
      </c>
      <c r="G4160" s="161" t="s">
        <v>933</v>
      </c>
      <c r="H4160" s="161" t="s">
        <v>1561</v>
      </c>
      <c r="I4160" s="15"/>
      <c r="J4160"/>
      <c r="K4160"/>
    </row>
    <row r="4161" spans="1:11" ht="15" customHeight="1" x14ac:dyDescent="0.35">
      <c r="A4161" s="160">
        <v>1001452</v>
      </c>
      <c r="B4161" s="161" t="s">
        <v>984</v>
      </c>
      <c r="C4161" s="160">
        <v>172480</v>
      </c>
      <c r="D4161" s="161" t="s">
        <v>2274</v>
      </c>
      <c r="E4161" s="162" t="s">
        <v>6415</v>
      </c>
      <c r="F4161" s="161" t="s">
        <v>644</v>
      </c>
      <c r="G4161" s="161" t="s">
        <v>933</v>
      </c>
      <c r="H4161" s="161" t="s">
        <v>1561</v>
      </c>
      <c r="I4161" s="15"/>
      <c r="J4161"/>
      <c r="K4161"/>
    </row>
    <row r="4162" spans="1:11" ht="15" customHeight="1" x14ac:dyDescent="0.35">
      <c r="A4162" s="160">
        <v>1001588</v>
      </c>
      <c r="B4162" s="161" t="s">
        <v>985</v>
      </c>
      <c r="C4162" s="160">
        <v>172480</v>
      </c>
      <c r="D4162" s="161" t="s">
        <v>2274</v>
      </c>
      <c r="E4162" s="162" t="s">
        <v>6415</v>
      </c>
      <c r="F4162" s="161" t="s">
        <v>644</v>
      </c>
      <c r="G4162" s="161" t="s">
        <v>933</v>
      </c>
      <c r="H4162" s="161" t="s">
        <v>1561</v>
      </c>
      <c r="I4162" s="15"/>
      <c r="J4162"/>
      <c r="K4162"/>
    </row>
    <row r="4163" spans="1:11" ht="15" customHeight="1" x14ac:dyDescent="0.35">
      <c r="A4163" s="160">
        <v>1001415</v>
      </c>
      <c r="B4163" s="161" t="s">
        <v>986</v>
      </c>
      <c r="C4163" s="160">
        <v>172480</v>
      </c>
      <c r="D4163" s="161" t="s">
        <v>2274</v>
      </c>
      <c r="E4163" s="162" t="s">
        <v>6415</v>
      </c>
      <c r="F4163" s="161" t="s">
        <v>644</v>
      </c>
      <c r="G4163" s="161" t="s">
        <v>933</v>
      </c>
      <c r="H4163" s="161" t="s">
        <v>1561</v>
      </c>
      <c r="I4163" s="15"/>
      <c r="J4163"/>
      <c r="K4163"/>
    </row>
    <row r="4164" spans="1:11" ht="15" customHeight="1" x14ac:dyDescent="0.35">
      <c r="A4164" s="160">
        <v>1106005</v>
      </c>
      <c r="B4164" s="161" t="s">
        <v>2447</v>
      </c>
      <c r="C4164" s="160">
        <v>216770</v>
      </c>
      <c r="D4164" s="161" t="s">
        <v>2447</v>
      </c>
      <c r="E4164" s="162" t="s">
        <v>6414</v>
      </c>
      <c r="F4164" s="161" t="s">
        <v>644</v>
      </c>
      <c r="G4164" s="161" t="s">
        <v>785</v>
      </c>
      <c r="H4164" s="161" t="s">
        <v>1561</v>
      </c>
      <c r="I4164" s="15"/>
      <c r="J4164"/>
      <c r="K4164"/>
    </row>
    <row r="4165" spans="1:11" ht="15" customHeight="1" x14ac:dyDescent="0.35">
      <c r="A4165" s="160">
        <v>1314797</v>
      </c>
      <c r="B4165" s="161" t="s">
        <v>233</v>
      </c>
      <c r="C4165" s="160">
        <v>330838</v>
      </c>
      <c r="D4165" s="161" t="s">
        <v>233</v>
      </c>
      <c r="E4165" s="162" t="s">
        <v>6414</v>
      </c>
      <c r="F4165" s="161" t="s">
        <v>1558</v>
      </c>
      <c r="G4165" s="161" t="s">
        <v>8</v>
      </c>
      <c r="H4165" s="161" t="s">
        <v>1561</v>
      </c>
      <c r="I4165" s="15"/>
      <c r="J4165"/>
      <c r="K4165"/>
    </row>
    <row r="4166" spans="1:11" ht="15" customHeight="1" x14ac:dyDescent="0.35">
      <c r="A4166" s="160">
        <v>1823491</v>
      </c>
      <c r="B4166" s="161" t="s">
        <v>1428</v>
      </c>
      <c r="C4166" s="160">
        <v>400002</v>
      </c>
      <c r="D4166" s="161" t="s">
        <v>1428</v>
      </c>
      <c r="E4166" s="162" t="s">
        <v>6414</v>
      </c>
      <c r="F4166" s="161" t="s">
        <v>2026</v>
      </c>
      <c r="G4166" s="161" t="s">
        <v>1381</v>
      </c>
      <c r="H4166" s="161" t="s">
        <v>1561</v>
      </c>
      <c r="I4166" s="15"/>
      <c r="J4166"/>
      <c r="K4166"/>
    </row>
    <row r="4167" spans="1:11" ht="15" customHeight="1" x14ac:dyDescent="0.35">
      <c r="A4167" s="160">
        <v>603211</v>
      </c>
      <c r="B4167" s="161" t="s">
        <v>1299</v>
      </c>
      <c r="C4167" s="160">
        <v>400026</v>
      </c>
      <c r="D4167" s="161" t="s">
        <v>1299</v>
      </c>
      <c r="E4167" s="162" t="s">
        <v>6414</v>
      </c>
      <c r="F4167" s="161" t="s">
        <v>2026</v>
      </c>
      <c r="G4167" s="161" t="s">
        <v>1246</v>
      </c>
      <c r="H4167" s="161" t="s">
        <v>1561</v>
      </c>
      <c r="I4167" s="15"/>
      <c r="J4167"/>
      <c r="K4167"/>
    </row>
    <row r="4168" spans="1:11" ht="15" customHeight="1" x14ac:dyDescent="0.35">
      <c r="A4168" s="160">
        <v>1512333</v>
      </c>
      <c r="B4168" s="161" t="s">
        <v>1075</v>
      </c>
      <c r="C4168" s="160">
        <v>400105</v>
      </c>
      <c r="D4168" s="161" t="s">
        <v>1075</v>
      </c>
      <c r="E4168" s="162" t="s">
        <v>6414</v>
      </c>
      <c r="F4168" s="161" t="s">
        <v>644</v>
      </c>
      <c r="G4168" s="161" t="s">
        <v>992</v>
      </c>
      <c r="H4168" s="161" t="s">
        <v>1561</v>
      </c>
      <c r="I4168" s="15"/>
      <c r="J4168"/>
      <c r="K4168"/>
    </row>
    <row r="4169" spans="1:11" ht="15" customHeight="1" x14ac:dyDescent="0.35">
      <c r="A4169" s="160">
        <v>1009767</v>
      </c>
      <c r="B4169" s="161" t="s">
        <v>1374</v>
      </c>
      <c r="C4169" s="160">
        <v>400208</v>
      </c>
      <c r="D4169" s="161" t="s">
        <v>1374</v>
      </c>
      <c r="E4169" s="162" t="s">
        <v>6414</v>
      </c>
      <c r="F4169" s="161" t="s">
        <v>2026</v>
      </c>
      <c r="G4169" s="161" t="s">
        <v>1338</v>
      </c>
      <c r="H4169" s="161" t="s">
        <v>1561</v>
      </c>
      <c r="I4169" s="15"/>
      <c r="J4169"/>
      <c r="K4169"/>
    </row>
    <row r="4170" spans="1:11" ht="15" customHeight="1" x14ac:dyDescent="0.35">
      <c r="A4170" s="160">
        <v>1114081</v>
      </c>
      <c r="B4170" s="161" t="s">
        <v>928</v>
      </c>
      <c r="C4170" s="160">
        <v>400221</v>
      </c>
      <c r="D4170" s="161" t="s">
        <v>928</v>
      </c>
      <c r="E4170" s="162" t="s">
        <v>6414</v>
      </c>
      <c r="F4170" s="161" t="s">
        <v>644</v>
      </c>
      <c r="G4170" s="161" t="s">
        <v>874</v>
      </c>
      <c r="H4170" s="161" t="s">
        <v>1561</v>
      </c>
      <c r="I4170" s="15"/>
      <c r="J4170"/>
      <c r="K4170"/>
    </row>
    <row r="4171" spans="1:11" ht="15" customHeight="1" x14ac:dyDescent="0.35">
      <c r="A4171" s="160">
        <v>603511</v>
      </c>
      <c r="B4171" s="161" t="s">
        <v>1302</v>
      </c>
      <c r="C4171" s="160">
        <v>400257</v>
      </c>
      <c r="D4171" s="161" t="s">
        <v>1302</v>
      </c>
      <c r="E4171" s="162" t="s">
        <v>6414</v>
      </c>
      <c r="F4171" s="161" t="s">
        <v>2026</v>
      </c>
      <c r="G4171" s="161" t="s">
        <v>1246</v>
      </c>
      <c r="H4171" s="161" t="s">
        <v>1561</v>
      </c>
      <c r="I4171" s="15"/>
      <c r="J4171"/>
      <c r="K4171"/>
    </row>
    <row r="4172" spans="1:11" ht="15" customHeight="1" x14ac:dyDescent="0.35">
      <c r="A4172" s="160">
        <v>603872</v>
      </c>
      <c r="B4172" s="161" t="s">
        <v>1303</v>
      </c>
      <c r="C4172" s="160">
        <v>400294</v>
      </c>
      <c r="D4172" s="161" t="s">
        <v>1303</v>
      </c>
      <c r="E4172" s="162" t="s">
        <v>6414</v>
      </c>
      <c r="F4172" s="161" t="s">
        <v>2026</v>
      </c>
      <c r="G4172" s="161" t="s">
        <v>1246</v>
      </c>
      <c r="H4172" s="161" t="s">
        <v>1561</v>
      </c>
      <c r="I4172" s="15"/>
      <c r="J4172"/>
      <c r="K4172"/>
    </row>
    <row r="4173" spans="1:11" ht="15" customHeight="1" x14ac:dyDescent="0.35">
      <c r="A4173" s="160">
        <v>808958</v>
      </c>
      <c r="B4173" s="161" t="s">
        <v>535</v>
      </c>
      <c r="C4173" s="160">
        <v>400324</v>
      </c>
      <c r="D4173" s="161" t="s">
        <v>535</v>
      </c>
      <c r="E4173" s="162" t="s">
        <v>6414</v>
      </c>
      <c r="F4173" s="161" t="s">
        <v>534</v>
      </c>
      <c r="G4173" s="161" t="s">
        <v>534</v>
      </c>
      <c r="H4173" s="161" t="s">
        <v>1561</v>
      </c>
      <c r="I4173" s="15"/>
      <c r="J4173"/>
      <c r="K4173"/>
    </row>
    <row r="4174" spans="1:11" ht="15" customHeight="1" x14ac:dyDescent="0.35">
      <c r="A4174" s="160">
        <v>1106998</v>
      </c>
      <c r="B4174" s="161" t="s">
        <v>842</v>
      </c>
      <c r="C4174" s="160">
        <v>400348</v>
      </c>
      <c r="D4174" s="161" t="s">
        <v>842</v>
      </c>
      <c r="E4174" s="162" t="s">
        <v>6414</v>
      </c>
      <c r="F4174" s="161" t="s">
        <v>644</v>
      </c>
      <c r="G4174" s="161" t="s">
        <v>785</v>
      </c>
      <c r="H4174" s="161" t="s">
        <v>1561</v>
      </c>
      <c r="I4174" s="15"/>
      <c r="J4174"/>
      <c r="K4174"/>
    </row>
    <row r="4175" spans="1:11" ht="15" customHeight="1" x14ac:dyDescent="0.35">
      <c r="A4175" s="160">
        <v>1109859</v>
      </c>
      <c r="B4175" s="161" t="s">
        <v>987</v>
      </c>
      <c r="C4175" s="160">
        <v>400580</v>
      </c>
      <c r="D4175" s="161" t="s">
        <v>987</v>
      </c>
      <c r="E4175" s="162" t="s">
        <v>6414</v>
      </c>
      <c r="F4175" s="161" t="s">
        <v>644</v>
      </c>
      <c r="G4175" s="161" t="s">
        <v>933</v>
      </c>
      <c r="H4175" s="161" t="s">
        <v>1561</v>
      </c>
      <c r="I4175" s="15"/>
      <c r="J4175"/>
      <c r="K4175"/>
    </row>
    <row r="4176" spans="1:11" ht="15" customHeight="1" x14ac:dyDescent="0.35">
      <c r="A4176" s="160">
        <v>101928</v>
      </c>
      <c r="B4176" s="161" t="s">
        <v>1187</v>
      </c>
      <c r="C4176" s="160">
        <v>400695</v>
      </c>
      <c r="D4176" s="161" t="s">
        <v>1187</v>
      </c>
      <c r="E4176" s="162" t="s">
        <v>6414</v>
      </c>
      <c r="F4176" s="161" t="s">
        <v>2026</v>
      </c>
      <c r="G4176" s="4" t="s">
        <v>1144</v>
      </c>
      <c r="H4176" s="161" t="s">
        <v>1561</v>
      </c>
      <c r="I4176" s="15"/>
      <c r="J4176"/>
      <c r="K4176"/>
    </row>
    <row r="4177" spans="1:11" ht="15" customHeight="1" x14ac:dyDescent="0.35">
      <c r="A4177" s="160">
        <v>1009655</v>
      </c>
      <c r="B4177" s="161" t="s">
        <v>1373</v>
      </c>
      <c r="C4177" s="160">
        <v>400725</v>
      </c>
      <c r="D4177" s="161" t="s">
        <v>1373</v>
      </c>
      <c r="E4177" s="162" t="s">
        <v>6414</v>
      </c>
      <c r="F4177" s="161" t="s">
        <v>2026</v>
      </c>
      <c r="G4177" s="161" t="s">
        <v>1338</v>
      </c>
      <c r="H4177" s="161" t="s">
        <v>1561</v>
      </c>
      <c r="I4177" s="15"/>
      <c r="J4177"/>
      <c r="K4177"/>
    </row>
    <row r="4178" spans="1:11" ht="15" customHeight="1" x14ac:dyDescent="0.35">
      <c r="A4178" s="160">
        <v>1510332</v>
      </c>
      <c r="B4178" s="161" t="s">
        <v>1076</v>
      </c>
      <c r="C4178" s="160">
        <v>400786</v>
      </c>
      <c r="D4178" s="161" t="s">
        <v>1076</v>
      </c>
      <c r="E4178" s="162" t="s">
        <v>6414</v>
      </c>
      <c r="F4178" s="161" t="s">
        <v>644</v>
      </c>
      <c r="G4178" s="161" t="s">
        <v>992</v>
      </c>
      <c r="H4178" s="161" t="s">
        <v>1561</v>
      </c>
      <c r="I4178" s="15"/>
      <c r="J4178"/>
      <c r="K4178"/>
    </row>
    <row r="4179" spans="1:11" ht="15" customHeight="1" x14ac:dyDescent="0.35">
      <c r="A4179" s="160">
        <v>1317738</v>
      </c>
      <c r="B4179" s="161" t="s">
        <v>328</v>
      </c>
      <c r="C4179" s="160">
        <v>400798</v>
      </c>
      <c r="D4179" s="161" t="s">
        <v>328</v>
      </c>
      <c r="E4179" s="162" t="s">
        <v>6414</v>
      </c>
      <c r="F4179" s="161" t="s">
        <v>1558</v>
      </c>
      <c r="G4179" s="161" t="s">
        <v>8</v>
      </c>
      <c r="H4179" s="161" t="s">
        <v>1561</v>
      </c>
      <c r="I4179" s="15"/>
      <c r="J4179"/>
      <c r="K4179"/>
    </row>
    <row r="4180" spans="1:11" ht="15" customHeight="1" x14ac:dyDescent="0.35">
      <c r="A4180" s="160">
        <v>1301064</v>
      </c>
      <c r="B4180" s="161" t="s">
        <v>376</v>
      </c>
      <c r="C4180" s="160">
        <v>400828</v>
      </c>
      <c r="D4180" s="161" t="s">
        <v>376</v>
      </c>
      <c r="E4180" s="162" t="s">
        <v>6414</v>
      </c>
      <c r="F4180" s="161" t="s">
        <v>1558</v>
      </c>
      <c r="G4180" s="161" t="s">
        <v>370</v>
      </c>
      <c r="H4180" s="161" t="s">
        <v>1561</v>
      </c>
      <c r="I4180" s="15"/>
      <c r="J4180"/>
      <c r="K4180"/>
    </row>
    <row r="4181" spans="1:11" ht="15" customHeight="1" x14ac:dyDescent="0.35">
      <c r="A4181" s="160">
        <v>1308792</v>
      </c>
      <c r="B4181" s="161" t="s">
        <v>289</v>
      </c>
      <c r="C4181" s="160">
        <v>400956</v>
      </c>
      <c r="D4181" s="161" t="s">
        <v>289</v>
      </c>
      <c r="E4181" s="162" t="s">
        <v>6414</v>
      </c>
      <c r="F4181" s="161" t="s">
        <v>1558</v>
      </c>
      <c r="G4181" s="161" t="s">
        <v>8</v>
      </c>
      <c r="H4181" s="161" t="s">
        <v>1561</v>
      </c>
      <c r="I4181" s="15"/>
      <c r="J4181"/>
      <c r="K4181"/>
    </row>
    <row r="4182" spans="1:11" ht="15" customHeight="1" x14ac:dyDescent="0.35">
      <c r="A4182" s="160">
        <v>1308419</v>
      </c>
      <c r="B4182" s="161" t="s">
        <v>326</v>
      </c>
      <c r="C4182" s="160">
        <v>401006</v>
      </c>
      <c r="D4182" s="161" t="s">
        <v>326</v>
      </c>
      <c r="E4182" s="162" t="s">
        <v>6414</v>
      </c>
      <c r="F4182" s="161" t="s">
        <v>1558</v>
      </c>
      <c r="G4182" s="161" t="s">
        <v>8</v>
      </c>
      <c r="H4182" s="161" t="s">
        <v>1561</v>
      </c>
      <c r="I4182" s="15"/>
      <c r="J4182"/>
      <c r="K4182"/>
    </row>
    <row r="4183" spans="1:11" ht="15" customHeight="1" x14ac:dyDescent="0.35">
      <c r="A4183" s="160">
        <v>1512251</v>
      </c>
      <c r="B4183" s="161" t="s">
        <v>1077</v>
      </c>
      <c r="C4183" s="160">
        <v>401018</v>
      </c>
      <c r="D4183" s="161" t="s">
        <v>1077</v>
      </c>
      <c r="E4183" s="162" t="s">
        <v>6414</v>
      </c>
      <c r="F4183" s="161" t="s">
        <v>644</v>
      </c>
      <c r="G4183" s="161" t="s">
        <v>992</v>
      </c>
      <c r="H4183" s="161" t="s">
        <v>1561</v>
      </c>
      <c r="I4183" s="15"/>
      <c r="J4183"/>
      <c r="K4183"/>
    </row>
    <row r="4184" spans="1:11" ht="15" customHeight="1" x14ac:dyDescent="0.35">
      <c r="A4184" s="160">
        <v>308844</v>
      </c>
      <c r="B4184" s="161" t="s">
        <v>63</v>
      </c>
      <c r="C4184" s="160">
        <v>401031</v>
      </c>
      <c r="D4184" s="161" t="s">
        <v>63</v>
      </c>
      <c r="E4184" s="162" t="s">
        <v>6414</v>
      </c>
      <c r="F4184" s="161" t="s">
        <v>1558</v>
      </c>
      <c r="G4184" s="161" t="s">
        <v>14</v>
      </c>
      <c r="H4184" s="161" t="s">
        <v>1561</v>
      </c>
      <c r="I4184" s="15"/>
      <c r="J4184"/>
      <c r="K4184"/>
    </row>
    <row r="4185" spans="1:11" ht="15" customHeight="1" x14ac:dyDescent="0.35">
      <c r="A4185" s="160">
        <v>1714208</v>
      </c>
      <c r="B4185" s="161" t="s">
        <v>494</v>
      </c>
      <c r="C4185" s="160">
        <v>401079</v>
      </c>
      <c r="D4185" s="161" t="s">
        <v>494</v>
      </c>
      <c r="E4185" s="162" t="s">
        <v>6414</v>
      </c>
      <c r="F4185" s="161" t="s">
        <v>1558</v>
      </c>
      <c r="G4185" s="161" t="s">
        <v>482</v>
      </c>
      <c r="H4185" s="161" t="s">
        <v>1561</v>
      </c>
      <c r="I4185" s="15"/>
      <c r="J4185"/>
      <c r="K4185"/>
    </row>
    <row r="4186" spans="1:11" ht="15" customHeight="1" x14ac:dyDescent="0.35">
      <c r="A4186" s="160">
        <v>503784</v>
      </c>
      <c r="B4186" s="161" t="s">
        <v>1228</v>
      </c>
      <c r="C4186" s="160">
        <v>401092</v>
      </c>
      <c r="D4186" s="161" t="s">
        <v>1228</v>
      </c>
      <c r="E4186" s="162" t="s">
        <v>6414</v>
      </c>
      <c r="F4186" s="161" t="s">
        <v>2026</v>
      </c>
      <c r="G4186" s="161" t="s">
        <v>1205</v>
      </c>
      <c r="H4186" s="161" t="s">
        <v>1561</v>
      </c>
      <c r="I4186" s="15"/>
      <c r="J4186"/>
      <c r="K4186"/>
    </row>
    <row r="4187" spans="1:11" ht="15" customHeight="1" x14ac:dyDescent="0.35">
      <c r="A4187" s="160">
        <v>1106584</v>
      </c>
      <c r="B4187" s="161" t="s">
        <v>843</v>
      </c>
      <c r="C4187" s="160">
        <v>401109</v>
      </c>
      <c r="D4187" s="161" t="s">
        <v>843</v>
      </c>
      <c r="E4187" s="162" t="s">
        <v>6414</v>
      </c>
      <c r="F4187" s="161" t="s">
        <v>644</v>
      </c>
      <c r="G4187" s="161" t="s">
        <v>785</v>
      </c>
      <c r="H4187" s="161" t="s">
        <v>1561</v>
      </c>
      <c r="I4187" s="15"/>
      <c r="J4187"/>
      <c r="K4187"/>
    </row>
    <row r="4188" spans="1:11" ht="15" customHeight="1" x14ac:dyDescent="0.35">
      <c r="A4188" s="160">
        <v>603779</v>
      </c>
      <c r="B4188" s="161" t="s">
        <v>1300</v>
      </c>
      <c r="C4188" s="160">
        <v>401249</v>
      </c>
      <c r="D4188" s="161" t="s">
        <v>1300</v>
      </c>
      <c r="E4188" s="162" t="s">
        <v>6414</v>
      </c>
      <c r="F4188" s="161" t="s">
        <v>2026</v>
      </c>
      <c r="G4188" s="161" t="s">
        <v>1246</v>
      </c>
      <c r="H4188" s="161" t="s">
        <v>1561</v>
      </c>
      <c r="I4188" s="15"/>
      <c r="J4188"/>
      <c r="K4188"/>
    </row>
    <row r="4189" spans="1:11" ht="15" customHeight="1" x14ac:dyDescent="0.35">
      <c r="A4189" s="160">
        <v>1512456</v>
      </c>
      <c r="B4189" s="161" t="s">
        <v>1078</v>
      </c>
      <c r="C4189" s="160">
        <v>401316</v>
      </c>
      <c r="D4189" s="161" t="s">
        <v>1078</v>
      </c>
      <c r="E4189" s="162" t="s">
        <v>6414</v>
      </c>
      <c r="F4189" s="161" t="s">
        <v>644</v>
      </c>
      <c r="G4189" s="161" t="s">
        <v>992</v>
      </c>
      <c r="H4189" s="161" t="s">
        <v>1561</v>
      </c>
      <c r="I4189" s="15"/>
      <c r="J4189"/>
      <c r="K4189"/>
    </row>
    <row r="4190" spans="1:11" ht="15" customHeight="1" x14ac:dyDescent="0.35">
      <c r="A4190" s="160">
        <v>1414071</v>
      </c>
      <c r="B4190" s="161" t="s">
        <v>777</v>
      </c>
      <c r="C4190" s="160">
        <v>401419</v>
      </c>
      <c r="D4190" s="161" t="s">
        <v>777</v>
      </c>
      <c r="E4190" s="162" t="s">
        <v>6414</v>
      </c>
      <c r="F4190" s="161" t="s">
        <v>644</v>
      </c>
      <c r="G4190" s="161" t="s">
        <v>708</v>
      </c>
      <c r="H4190" s="161" t="s">
        <v>1561</v>
      </c>
      <c r="I4190" s="15"/>
      <c r="J4190"/>
      <c r="K4190"/>
    </row>
    <row r="4191" spans="1:11" ht="15" customHeight="1" x14ac:dyDescent="0.35">
      <c r="A4191" s="160">
        <v>1317381</v>
      </c>
      <c r="B4191" s="161" t="s">
        <v>290</v>
      </c>
      <c r="C4191" s="160">
        <v>401468</v>
      </c>
      <c r="D4191" s="161" t="s">
        <v>290</v>
      </c>
      <c r="E4191" s="162" t="s">
        <v>6414</v>
      </c>
      <c r="F4191" s="161" t="s">
        <v>1558</v>
      </c>
      <c r="G4191" s="161" t="s">
        <v>8</v>
      </c>
      <c r="H4191" s="161" t="s">
        <v>1561</v>
      </c>
      <c r="I4191" s="15"/>
      <c r="J4191"/>
      <c r="K4191"/>
    </row>
    <row r="4192" spans="1:11" ht="15" customHeight="1" x14ac:dyDescent="0.35">
      <c r="A4192" s="160">
        <v>605462</v>
      </c>
      <c r="B4192" s="161" t="s">
        <v>1301</v>
      </c>
      <c r="C4192" s="160">
        <v>401470</v>
      </c>
      <c r="D4192" s="161" t="s">
        <v>1301</v>
      </c>
      <c r="E4192" s="162" t="s">
        <v>6414</v>
      </c>
      <c r="F4192" s="161" t="s">
        <v>2026</v>
      </c>
      <c r="G4192" s="161" t="s">
        <v>1246</v>
      </c>
      <c r="H4192" s="161" t="s">
        <v>1561</v>
      </c>
      <c r="I4192" s="15"/>
      <c r="J4192"/>
      <c r="K4192"/>
    </row>
    <row r="4193" spans="1:11" ht="15" customHeight="1" x14ac:dyDescent="0.35">
      <c r="A4193" s="160">
        <v>1510226</v>
      </c>
      <c r="B4193" s="161" t="s">
        <v>1079</v>
      </c>
      <c r="C4193" s="160">
        <v>401481</v>
      </c>
      <c r="D4193" s="161" t="s">
        <v>1079</v>
      </c>
      <c r="E4193" s="162" t="s">
        <v>6414</v>
      </c>
      <c r="F4193" s="161" t="s">
        <v>644</v>
      </c>
      <c r="G4193" s="161" t="s">
        <v>992</v>
      </c>
      <c r="H4193" s="161" t="s">
        <v>1561</v>
      </c>
      <c r="I4193" s="15"/>
      <c r="J4193"/>
      <c r="K4193"/>
    </row>
    <row r="4194" spans="1:11" ht="15" customHeight="1" x14ac:dyDescent="0.35">
      <c r="A4194" s="160">
        <v>1503755</v>
      </c>
      <c r="B4194" s="161" t="s">
        <v>1080</v>
      </c>
      <c r="C4194" s="160">
        <v>401602</v>
      </c>
      <c r="D4194" s="161" t="s">
        <v>1080</v>
      </c>
      <c r="E4194" s="162" t="s">
        <v>6414</v>
      </c>
      <c r="F4194" s="161" t="s">
        <v>644</v>
      </c>
      <c r="G4194" s="161" t="s">
        <v>992</v>
      </c>
      <c r="H4194" s="161" t="s">
        <v>1561</v>
      </c>
      <c r="I4194" s="15"/>
      <c r="J4194"/>
      <c r="K4194"/>
    </row>
    <row r="4195" spans="1:11" ht="15" customHeight="1" x14ac:dyDescent="0.35">
      <c r="A4195" s="160">
        <v>1823050</v>
      </c>
      <c r="B4195" s="161" t="s">
        <v>1429</v>
      </c>
      <c r="C4195" s="160">
        <v>401626</v>
      </c>
      <c r="D4195" s="161" t="s">
        <v>1429</v>
      </c>
      <c r="E4195" s="162" t="s">
        <v>6414</v>
      </c>
      <c r="F4195" s="161" t="s">
        <v>2026</v>
      </c>
      <c r="G4195" s="161" t="s">
        <v>1381</v>
      </c>
      <c r="H4195" s="161" t="s">
        <v>1561</v>
      </c>
      <c r="I4195" s="15"/>
      <c r="J4195"/>
      <c r="K4195"/>
    </row>
    <row r="4196" spans="1:11" ht="15" customHeight="1" x14ac:dyDescent="0.35">
      <c r="A4196" s="160">
        <v>1313392</v>
      </c>
      <c r="B4196" s="161" t="s">
        <v>291</v>
      </c>
      <c r="C4196" s="160">
        <v>401675</v>
      </c>
      <c r="D4196" s="161" t="s">
        <v>291</v>
      </c>
      <c r="E4196" s="162" t="s">
        <v>6414</v>
      </c>
      <c r="F4196" s="161" t="s">
        <v>1558</v>
      </c>
      <c r="G4196" s="161" t="s">
        <v>8</v>
      </c>
      <c r="H4196" s="161" t="s">
        <v>1561</v>
      </c>
      <c r="I4196" s="15"/>
      <c r="J4196"/>
      <c r="K4196"/>
    </row>
    <row r="4197" spans="1:11" ht="15" customHeight="1" x14ac:dyDescent="0.35">
      <c r="A4197" s="160">
        <v>1303127</v>
      </c>
      <c r="B4197" s="161" t="s">
        <v>440</v>
      </c>
      <c r="C4197" s="160">
        <v>401687</v>
      </c>
      <c r="D4197" s="161" t="s">
        <v>440</v>
      </c>
      <c r="E4197" s="162" t="s">
        <v>6414</v>
      </c>
      <c r="F4197" s="161" t="s">
        <v>1558</v>
      </c>
      <c r="G4197" s="161" t="s">
        <v>370</v>
      </c>
      <c r="H4197" s="161" t="s">
        <v>1561</v>
      </c>
      <c r="I4197" s="15"/>
      <c r="J4197"/>
      <c r="K4197"/>
    </row>
    <row r="4198" spans="1:11" ht="15" customHeight="1" x14ac:dyDescent="0.35">
      <c r="A4198" s="160">
        <v>1503812</v>
      </c>
      <c r="B4198" s="161" t="s">
        <v>1081</v>
      </c>
      <c r="C4198" s="160">
        <v>401729</v>
      </c>
      <c r="D4198" s="161" t="s">
        <v>1081</v>
      </c>
      <c r="E4198" s="162" t="s">
        <v>6414</v>
      </c>
      <c r="F4198" s="161" t="s">
        <v>644</v>
      </c>
      <c r="G4198" s="161" t="s">
        <v>992</v>
      </c>
      <c r="H4198" s="161" t="s">
        <v>1561</v>
      </c>
      <c r="I4198" s="15"/>
      <c r="J4198"/>
      <c r="K4198"/>
    </row>
    <row r="4199" spans="1:11" ht="15" customHeight="1" x14ac:dyDescent="0.35">
      <c r="A4199" s="160">
        <v>1312436</v>
      </c>
      <c r="B4199" s="161" t="s">
        <v>292</v>
      </c>
      <c r="C4199" s="160">
        <v>401766</v>
      </c>
      <c r="D4199" s="161" t="s">
        <v>292</v>
      </c>
      <c r="E4199" s="162" t="s">
        <v>6414</v>
      </c>
      <c r="F4199" s="161" t="s">
        <v>1558</v>
      </c>
      <c r="G4199" s="161" t="s">
        <v>8</v>
      </c>
      <c r="H4199" s="161" t="s">
        <v>1561</v>
      </c>
      <c r="I4199" s="15"/>
      <c r="J4199"/>
      <c r="K4199"/>
    </row>
    <row r="4200" spans="1:11" ht="15" customHeight="1" x14ac:dyDescent="0.35">
      <c r="A4200" s="160">
        <v>1106713</v>
      </c>
      <c r="B4200" s="161" t="s">
        <v>2451</v>
      </c>
      <c r="C4200" s="160">
        <v>401778</v>
      </c>
      <c r="D4200" s="161" t="s">
        <v>2451</v>
      </c>
      <c r="E4200" s="162" t="s">
        <v>6414</v>
      </c>
      <c r="F4200" s="161" t="s">
        <v>644</v>
      </c>
      <c r="G4200" s="161" t="s">
        <v>785</v>
      </c>
      <c r="H4200" s="161" t="s">
        <v>1561</v>
      </c>
      <c r="I4200" s="15"/>
      <c r="J4200"/>
      <c r="K4200"/>
    </row>
    <row r="4201" spans="1:11" ht="15" customHeight="1" x14ac:dyDescent="0.35">
      <c r="A4201" s="160">
        <v>306499</v>
      </c>
      <c r="B4201" s="161" t="s">
        <v>91</v>
      </c>
      <c r="C4201" s="160">
        <v>401882</v>
      </c>
      <c r="D4201" s="161" t="s">
        <v>91</v>
      </c>
      <c r="E4201" s="162" t="s">
        <v>6414</v>
      </c>
      <c r="F4201" s="161" t="s">
        <v>1558</v>
      </c>
      <c r="G4201" s="161" t="s">
        <v>14</v>
      </c>
      <c r="H4201" s="161" t="s">
        <v>1561</v>
      </c>
      <c r="I4201" s="15"/>
      <c r="J4201"/>
      <c r="K4201"/>
    </row>
    <row r="4202" spans="1:11" ht="15" customHeight="1" x14ac:dyDescent="0.35">
      <c r="A4202" s="160">
        <v>1317837</v>
      </c>
      <c r="B4202" s="161" t="s">
        <v>332</v>
      </c>
      <c r="C4202" s="160">
        <v>401936</v>
      </c>
      <c r="D4202" s="161" t="s">
        <v>332</v>
      </c>
      <c r="E4202" s="162" t="s">
        <v>6414</v>
      </c>
      <c r="F4202" s="161" t="s">
        <v>1558</v>
      </c>
      <c r="G4202" s="161" t="s">
        <v>8</v>
      </c>
      <c r="H4202" s="161" t="s">
        <v>1561</v>
      </c>
      <c r="I4202" s="15"/>
      <c r="J4202"/>
      <c r="K4202"/>
    </row>
    <row r="4203" spans="1:11" ht="15" customHeight="1" x14ac:dyDescent="0.35">
      <c r="A4203" s="160">
        <v>1507032</v>
      </c>
      <c r="B4203" s="161" t="s">
        <v>1082</v>
      </c>
      <c r="C4203" s="160">
        <v>401948</v>
      </c>
      <c r="D4203" s="161" t="s">
        <v>1082</v>
      </c>
      <c r="E4203" s="162" t="s">
        <v>6414</v>
      </c>
      <c r="F4203" s="161" t="s">
        <v>644</v>
      </c>
      <c r="G4203" s="161" t="s">
        <v>992</v>
      </c>
      <c r="H4203" s="161" t="s">
        <v>1561</v>
      </c>
      <c r="I4203" s="15"/>
      <c r="J4203"/>
      <c r="K4203"/>
    </row>
    <row r="4204" spans="1:11" ht="15" customHeight="1" x14ac:dyDescent="0.35">
      <c r="A4204" s="160">
        <v>1316007</v>
      </c>
      <c r="B4204" s="161" t="s">
        <v>293</v>
      </c>
      <c r="C4204" s="160">
        <v>401997</v>
      </c>
      <c r="D4204" s="161" t="s">
        <v>293</v>
      </c>
      <c r="E4204" s="162" t="s">
        <v>6414</v>
      </c>
      <c r="F4204" s="161" t="s">
        <v>1558</v>
      </c>
      <c r="G4204" s="161" t="s">
        <v>8</v>
      </c>
      <c r="H4204" s="161" t="s">
        <v>1561</v>
      </c>
      <c r="I4204" s="15"/>
      <c r="J4204"/>
      <c r="K4204"/>
    </row>
    <row r="4205" spans="1:11" ht="15" customHeight="1" x14ac:dyDescent="0.35">
      <c r="A4205" s="160">
        <v>1308345</v>
      </c>
      <c r="B4205" s="161" t="s">
        <v>305</v>
      </c>
      <c r="C4205" s="160">
        <v>402011</v>
      </c>
      <c r="D4205" s="161" t="s">
        <v>305</v>
      </c>
      <c r="E4205" s="162" t="s">
        <v>6414</v>
      </c>
      <c r="F4205" s="161" t="s">
        <v>1558</v>
      </c>
      <c r="G4205" s="161" t="s">
        <v>8</v>
      </c>
      <c r="H4205" s="161" t="s">
        <v>1561</v>
      </c>
      <c r="I4205" s="15"/>
      <c r="J4205"/>
      <c r="K4205"/>
    </row>
    <row r="4206" spans="1:11" ht="15" customHeight="1" x14ac:dyDescent="0.35">
      <c r="A4206" s="160">
        <v>1510882</v>
      </c>
      <c r="B4206" s="161" t="s">
        <v>1083</v>
      </c>
      <c r="C4206" s="160">
        <v>402114</v>
      </c>
      <c r="D4206" s="161" t="s">
        <v>1083</v>
      </c>
      <c r="E4206" s="162" t="s">
        <v>6414</v>
      </c>
      <c r="F4206" s="161" t="s">
        <v>644</v>
      </c>
      <c r="G4206" s="161" t="s">
        <v>992</v>
      </c>
      <c r="H4206" s="161" t="s">
        <v>1561</v>
      </c>
      <c r="I4206" s="15"/>
      <c r="J4206"/>
      <c r="K4206"/>
    </row>
    <row r="4207" spans="1:11" ht="15" customHeight="1" x14ac:dyDescent="0.35">
      <c r="A4207" s="160">
        <v>1106696</v>
      </c>
      <c r="B4207" s="161" t="s">
        <v>844</v>
      </c>
      <c r="C4207" s="160">
        <v>402163</v>
      </c>
      <c r="D4207" s="161" t="s">
        <v>844</v>
      </c>
      <c r="E4207" s="162" t="s">
        <v>6414</v>
      </c>
      <c r="F4207" s="161" t="s">
        <v>644</v>
      </c>
      <c r="G4207" s="161" t="s">
        <v>785</v>
      </c>
      <c r="H4207" s="161" t="s">
        <v>1561</v>
      </c>
      <c r="I4207" s="15"/>
      <c r="J4207"/>
      <c r="K4207"/>
    </row>
    <row r="4208" spans="1:11" ht="15" customHeight="1" x14ac:dyDescent="0.35">
      <c r="A4208" s="160">
        <v>308117</v>
      </c>
      <c r="B4208" s="161" t="s">
        <v>123</v>
      </c>
      <c r="C4208" s="160">
        <v>402187</v>
      </c>
      <c r="D4208" s="161" t="s">
        <v>123</v>
      </c>
      <c r="E4208" s="162" t="s">
        <v>6414</v>
      </c>
      <c r="F4208" s="161" t="s">
        <v>1558</v>
      </c>
      <c r="G4208" s="161" t="s">
        <v>14</v>
      </c>
      <c r="H4208" s="161" t="s">
        <v>1561</v>
      </c>
      <c r="I4208" s="15"/>
      <c r="J4208"/>
      <c r="K4208"/>
    </row>
    <row r="4209" spans="1:11" ht="15" customHeight="1" x14ac:dyDescent="0.35">
      <c r="A4209" s="160">
        <v>1310582</v>
      </c>
      <c r="B4209" s="161" t="s">
        <v>426</v>
      </c>
      <c r="C4209" s="160">
        <v>402424</v>
      </c>
      <c r="D4209" s="161" t="s">
        <v>426</v>
      </c>
      <c r="E4209" s="162" t="s">
        <v>6414</v>
      </c>
      <c r="F4209" s="161" t="s">
        <v>1558</v>
      </c>
      <c r="G4209" s="161" t="s">
        <v>370</v>
      </c>
      <c r="H4209" s="161" t="s">
        <v>1561</v>
      </c>
      <c r="I4209" s="15"/>
      <c r="J4209"/>
      <c r="K4209"/>
    </row>
    <row r="4210" spans="1:11" ht="15" customHeight="1" x14ac:dyDescent="0.35">
      <c r="A4210" s="160">
        <v>1311034</v>
      </c>
      <c r="B4210" s="161" t="s">
        <v>436</v>
      </c>
      <c r="C4210" s="160">
        <v>402473</v>
      </c>
      <c r="D4210" s="161" t="s">
        <v>436</v>
      </c>
      <c r="E4210" s="162" t="s">
        <v>6414</v>
      </c>
      <c r="F4210" s="161" t="s">
        <v>1558</v>
      </c>
      <c r="G4210" s="161" t="s">
        <v>370</v>
      </c>
      <c r="H4210" s="161" t="s">
        <v>1561</v>
      </c>
      <c r="I4210" s="15"/>
      <c r="J4210"/>
      <c r="K4210"/>
    </row>
    <row r="4211" spans="1:11" ht="15" customHeight="1" x14ac:dyDescent="0.35">
      <c r="A4211" s="160">
        <v>1014481</v>
      </c>
      <c r="B4211" s="161" t="s">
        <v>988</v>
      </c>
      <c r="C4211" s="160">
        <v>402497</v>
      </c>
      <c r="D4211" s="161" t="s">
        <v>988</v>
      </c>
      <c r="E4211" s="162" t="s">
        <v>6414</v>
      </c>
      <c r="F4211" s="161" t="s">
        <v>644</v>
      </c>
      <c r="G4211" s="161" t="s">
        <v>933</v>
      </c>
      <c r="H4211" s="161" t="s">
        <v>1561</v>
      </c>
      <c r="I4211" s="15"/>
      <c r="J4211"/>
      <c r="K4211"/>
    </row>
    <row r="4212" spans="1:11" ht="15" customHeight="1" x14ac:dyDescent="0.35">
      <c r="A4212" s="160">
        <v>1804942</v>
      </c>
      <c r="B4212" s="161" t="s">
        <v>384</v>
      </c>
      <c r="C4212" s="160">
        <v>402564</v>
      </c>
      <c r="D4212" s="161" t="s">
        <v>384</v>
      </c>
      <c r="E4212" s="162" t="s">
        <v>6414</v>
      </c>
      <c r="F4212" s="161" t="s">
        <v>1558</v>
      </c>
      <c r="G4212" s="4" t="s">
        <v>370</v>
      </c>
      <c r="H4212" s="161" t="s">
        <v>1561</v>
      </c>
      <c r="I4212" s="15"/>
      <c r="J4212"/>
      <c r="K4212"/>
    </row>
    <row r="4213" spans="1:11" ht="15" customHeight="1" x14ac:dyDescent="0.35">
      <c r="A4213" s="160">
        <v>603405</v>
      </c>
      <c r="B4213" s="161" t="s">
        <v>1298</v>
      </c>
      <c r="C4213" s="160">
        <v>402590</v>
      </c>
      <c r="D4213" s="161" t="s">
        <v>1298</v>
      </c>
      <c r="E4213" s="162" t="s">
        <v>6414</v>
      </c>
      <c r="F4213" s="161" t="s">
        <v>2026</v>
      </c>
      <c r="G4213" s="161" t="s">
        <v>1246</v>
      </c>
      <c r="H4213" s="161" t="s">
        <v>1561</v>
      </c>
      <c r="I4213" s="15"/>
      <c r="J4213"/>
      <c r="K4213"/>
    </row>
    <row r="4214" spans="1:11" ht="15" customHeight="1" x14ac:dyDescent="0.35">
      <c r="A4214" s="160">
        <v>1110885</v>
      </c>
      <c r="B4214" s="161" t="s">
        <v>698</v>
      </c>
      <c r="C4214" s="160">
        <v>402606</v>
      </c>
      <c r="D4214" s="161" t="s">
        <v>698</v>
      </c>
      <c r="E4214" s="162" t="s">
        <v>6414</v>
      </c>
      <c r="F4214" s="161" t="s">
        <v>644</v>
      </c>
      <c r="G4214" s="161" t="s">
        <v>645</v>
      </c>
      <c r="H4214" s="161" t="s">
        <v>1561</v>
      </c>
      <c r="I4214" s="15"/>
      <c r="J4214"/>
      <c r="K4214"/>
    </row>
    <row r="4215" spans="1:11" ht="15" customHeight="1" x14ac:dyDescent="0.35">
      <c r="A4215" s="160">
        <v>704665</v>
      </c>
      <c r="B4215" s="161" t="s">
        <v>1494</v>
      </c>
      <c r="C4215" s="160">
        <v>402643</v>
      </c>
      <c r="D4215" s="161" t="s">
        <v>1494</v>
      </c>
      <c r="E4215" s="162" t="s">
        <v>6414</v>
      </c>
      <c r="F4215" s="161" t="s">
        <v>2725</v>
      </c>
      <c r="G4215" s="161" t="s">
        <v>6435</v>
      </c>
      <c r="H4215" s="161" t="s">
        <v>1561</v>
      </c>
      <c r="I4215" s="15"/>
      <c r="J4215"/>
      <c r="K4215"/>
    </row>
    <row r="4216" spans="1:11" ht="15" customHeight="1" x14ac:dyDescent="0.35">
      <c r="A4216" s="160">
        <v>1313003</v>
      </c>
      <c r="B4216" s="161" t="s">
        <v>327</v>
      </c>
      <c r="C4216" s="160">
        <v>402680</v>
      </c>
      <c r="D4216" s="161" t="s">
        <v>327</v>
      </c>
      <c r="E4216" s="162" t="s">
        <v>6414</v>
      </c>
      <c r="F4216" s="161" t="s">
        <v>1558</v>
      </c>
      <c r="G4216" s="161" t="s">
        <v>8</v>
      </c>
      <c r="H4216" s="161" t="s">
        <v>1561</v>
      </c>
      <c r="I4216" s="15"/>
      <c r="J4216"/>
      <c r="K4216"/>
    </row>
    <row r="4217" spans="1:11" ht="15" customHeight="1" x14ac:dyDescent="0.35">
      <c r="A4217" s="160">
        <v>1214234</v>
      </c>
      <c r="B4217" s="161" t="s">
        <v>1492</v>
      </c>
      <c r="C4217" s="160">
        <v>402862</v>
      </c>
      <c r="D4217" s="161" t="s">
        <v>1492</v>
      </c>
      <c r="E4217" s="162" t="s">
        <v>6414</v>
      </c>
      <c r="F4217" s="161" t="s">
        <v>2725</v>
      </c>
      <c r="G4217" s="161" t="s">
        <v>1441</v>
      </c>
      <c r="H4217" s="161" t="s">
        <v>1561</v>
      </c>
      <c r="I4217" s="15"/>
      <c r="J4217"/>
      <c r="K4217"/>
    </row>
    <row r="4218" spans="1:11" ht="15" customHeight="1" x14ac:dyDescent="0.35">
      <c r="A4218" s="160">
        <v>1714320</v>
      </c>
      <c r="B4218" s="161" t="s">
        <v>489</v>
      </c>
      <c r="C4218" s="160">
        <v>402874</v>
      </c>
      <c r="D4218" s="161" t="s">
        <v>489</v>
      </c>
      <c r="E4218" s="162" t="s">
        <v>6414</v>
      </c>
      <c r="F4218" s="161" t="s">
        <v>1558</v>
      </c>
      <c r="G4218" s="161" t="s">
        <v>482</v>
      </c>
      <c r="H4218" s="161" t="s">
        <v>1561</v>
      </c>
      <c r="I4218" s="15"/>
      <c r="J4218"/>
      <c r="K4218"/>
    </row>
    <row r="4219" spans="1:11" ht="15" customHeight="1" x14ac:dyDescent="0.35">
      <c r="A4219" s="160">
        <v>1823819</v>
      </c>
      <c r="B4219" s="161" t="s">
        <v>1430</v>
      </c>
      <c r="C4219" s="160">
        <v>402977</v>
      </c>
      <c r="D4219" s="161" t="s">
        <v>1430</v>
      </c>
      <c r="E4219" s="162" t="s">
        <v>6414</v>
      </c>
      <c r="F4219" s="161" t="s">
        <v>2026</v>
      </c>
      <c r="G4219" s="161" t="s">
        <v>1381</v>
      </c>
      <c r="H4219" s="161" t="s">
        <v>1561</v>
      </c>
      <c r="I4219" s="15"/>
      <c r="J4219"/>
      <c r="K4219"/>
    </row>
    <row r="4220" spans="1:11" ht="15" customHeight="1" x14ac:dyDescent="0.35">
      <c r="A4220" s="160">
        <v>1513749</v>
      </c>
      <c r="B4220" s="161" t="s">
        <v>1493</v>
      </c>
      <c r="C4220" s="160">
        <v>403192</v>
      </c>
      <c r="D4220" s="161" t="s">
        <v>1493</v>
      </c>
      <c r="E4220" s="162" t="s">
        <v>6414</v>
      </c>
      <c r="F4220" s="161" t="s">
        <v>2725</v>
      </c>
      <c r="G4220" s="161" t="s">
        <v>1439</v>
      </c>
      <c r="H4220" s="161" t="s">
        <v>1561</v>
      </c>
      <c r="I4220" s="15"/>
      <c r="J4220"/>
      <c r="K4220"/>
    </row>
    <row r="4221" spans="1:11" ht="15" customHeight="1" x14ac:dyDescent="0.35">
      <c r="A4221" s="160">
        <v>1510603</v>
      </c>
      <c r="B4221" s="161" t="s">
        <v>1084</v>
      </c>
      <c r="C4221" s="160">
        <v>403209</v>
      </c>
      <c r="D4221" s="161" t="s">
        <v>1084</v>
      </c>
      <c r="E4221" s="162" t="s">
        <v>6414</v>
      </c>
      <c r="F4221" s="161" t="s">
        <v>644</v>
      </c>
      <c r="G4221" s="161" t="s">
        <v>992</v>
      </c>
      <c r="H4221" s="161" t="s">
        <v>1561</v>
      </c>
      <c r="I4221" s="15"/>
      <c r="J4221"/>
      <c r="K4221"/>
    </row>
    <row r="4222" spans="1:11" ht="15" customHeight="1" x14ac:dyDescent="0.35">
      <c r="A4222" s="160">
        <v>1508789</v>
      </c>
      <c r="B4222" s="161" t="s">
        <v>1085</v>
      </c>
      <c r="C4222" s="160">
        <v>403210</v>
      </c>
      <c r="D4222" s="161" t="s">
        <v>1085</v>
      </c>
      <c r="E4222" s="162" t="s">
        <v>6414</v>
      </c>
      <c r="F4222" s="161" t="s">
        <v>644</v>
      </c>
      <c r="G4222" s="161" t="s">
        <v>992</v>
      </c>
      <c r="H4222" s="161" t="s">
        <v>1561</v>
      </c>
      <c r="I4222" s="15"/>
      <c r="J4222"/>
      <c r="K4222"/>
    </row>
    <row r="4223" spans="1:11" ht="15" customHeight="1" x14ac:dyDescent="0.35">
      <c r="A4223" s="160">
        <v>1508411</v>
      </c>
      <c r="B4223" s="161" t="s">
        <v>1086</v>
      </c>
      <c r="C4223" s="160">
        <v>403222</v>
      </c>
      <c r="D4223" s="161" t="s">
        <v>1086</v>
      </c>
      <c r="E4223" s="162" t="s">
        <v>6414</v>
      </c>
      <c r="F4223" s="161" t="s">
        <v>644</v>
      </c>
      <c r="G4223" s="161" t="s">
        <v>992</v>
      </c>
      <c r="H4223" s="161" t="s">
        <v>1561</v>
      </c>
      <c r="I4223" s="15"/>
      <c r="J4223"/>
      <c r="K4223"/>
    </row>
    <row r="4224" spans="1:11" ht="15" customHeight="1" x14ac:dyDescent="0.35">
      <c r="A4224" s="160">
        <v>1317975</v>
      </c>
      <c r="B4224" s="161" t="s">
        <v>339</v>
      </c>
      <c r="C4224" s="160">
        <v>403337</v>
      </c>
      <c r="D4224" s="161" t="s">
        <v>339</v>
      </c>
      <c r="E4224" s="162" t="s">
        <v>6414</v>
      </c>
      <c r="F4224" s="161" t="s">
        <v>1558</v>
      </c>
      <c r="G4224" s="161" t="s">
        <v>8</v>
      </c>
      <c r="H4224" s="161" t="s">
        <v>1561</v>
      </c>
      <c r="I4224" s="15"/>
      <c r="J4224"/>
      <c r="K4224"/>
    </row>
    <row r="4225" spans="1:11" ht="15" customHeight="1" x14ac:dyDescent="0.35">
      <c r="A4225" s="160">
        <v>1309528</v>
      </c>
      <c r="B4225" s="161" t="s">
        <v>415</v>
      </c>
      <c r="C4225" s="160">
        <v>403374</v>
      </c>
      <c r="D4225" s="161" t="s">
        <v>415</v>
      </c>
      <c r="E4225" s="162" t="s">
        <v>6414</v>
      </c>
      <c r="F4225" s="161" t="s">
        <v>1558</v>
      </c>
      <c r="G4225" s="161" t="s">
        <v>370</v>
      </c>
      <c r="H4225" s="161" t="s">
        <v>1561</v>
      </c>
      <c r="I4225" s="15"/>
      <c r="J4225"/>
      <c r="K4225"/>
    </row>
    <row r="4226" spans="1:11" ht="15" customHeight="1" x14ac:dyDescent="0.35">
      <c r="A4226" s="160">
        <v>1304328</v>
      </c>
      <c r="B4226" s="161" t="s">
        <v>348</v>
      </c>
      <c r="C4226" s="160">
        <v>403404</v>
      </c>
      <c r="D4226" s="161" t="s">
        <v>348</v>
      </c>
      <c r="E4226" s="162" t="s">
        <v>6414</v>
      </c>
      <c r="F4226" s="161" t="s">
        <v>1558</v>
      </c>
      <c r="G4226" s="161" t="s">
        <v>8</v>
      </c>
      <c r="H4226" s="161" t="s">
        <v>1561</v>
      </c>
      <c r="I4226" s="15"/>
      <c r="J4226"/>
      <c r="K4226"/>
    </row>
    <row r="4227" spans="1:11" ht="15" customHeight="1" x14ac:dyDescent="0.35">
      <c r="A4227" s="160">
        <v>1107068</v>
      </c>
      <c r="B4227" s="161" t="s">
        <v>929</v>
      </c>
      <c r="C4227" s="160">
        <v>403490</v>
      </c>
      <c r="D4227" s="161" t="s">
        <v>929</v>
      </c>
      <c r="E4227" s="162" t="s">
        <v>6414</v>
      </c>
      <c r="F4227" s="161" t="s">
        <v>644</v>
      </c>
      <c r="G4227" s="161" t="s">
        <v>874</v>
      </c>
      <c r="H4227" s="161" t="s">
        <v>1561</v>
      </c>
      <c r="I4227" s="15"/>
      <c r="J4227"/>
      <c r="K4227"/>
    </row>
    <row r="4228" spans="1:11" ht="15" customHeight="1" x14ac:dyDescent="0.35">
      <c r="A4228" s="160">
        <v>1107403</v>
      </c>
      <c r="B4228" s="161" t="s">
        <v>930</v>
      </c>
      <c r="C4228" s="160">
        <v>403507</v>
      </c>
      <c r="D4228" s="161" t="s">
        <v>930</v>
      </c>
      <c r="E4228" s="162" t="s">
        <v>6414</v>
      </c>
      <c r="F4228" s="161" t="s">
        <v>644</v>
      </c>
      <c r="G4228" s="161" t="s">
        <v>874</v>
      </c>
      <c r="H4228" s="161" t="s">
        <v>1561</v>
      </c>
      <c r="I4228" s="15"/>
      <c r="J4228"/>
      <c r="K4228"/>
    </row>
    <row r="4229" spans="1:11" ht="15" customHeight="1" x14ac:dyDescent="0.35">
      <c r="A4229" s="160">
        <v>313847</v>
      </c>
      <c r="B4229" s="161" t="s">
        <v>117</v>
      </c>
      <c r="C4229" s="160">
        <v>403751</v>
      </c>
      <c r="D4229" s="161" t="s">
        <v>117</v>
      </c>
      <c r="E4229" s="162" t="s">
        <v>6414</v>
      </c>
      <c r="F4229" s="161" t="s">
        <v>1558</v>
      </c>
      <c r="G4229" s="161" t="s">
        <v>14</v>
      </c>
      <c r="H4229" s="161" t="s">
        <v>1561</v>
      </c>
      <c r="I4229" s="15"/>
      <c r="J4229"/>
      <c r="K4229"/>
    </row>
    <row r="4230" spans="1:11" ht="15" customHeight="1" x14ac:dyDescent="0.35">
      <c r="A4230" s="160">
        <v>302719</v>
      </c>
      <c r="B4230" s="161" t="s">
        <v>57</v>
      </c>
      <c r="C4230" s="160">
        <v>403787</v>
      </c>
      <c r="D4230" s="161" t="s">
        <v>57</v>
      </c>
      <c r="E4230" s="162" t="s">
        <v>6414</v>
      </c>
      <c r="F4230" s="161" t="s">
        <v>1558</v>
      </c>
      <c r="G4230" s="161" t="s">
        <v>14</v>
      </c>
      <c r="H4230" s="161" t="s">
        <v>1561</v>
      </c>
      <c r="I4230" s="15"/>
      <c r="J4230"/>
      <c r="K4230"/>
    </row>
    <row r="4231" spans="1:11" ht="15" customHeight="1" x14ac:dyDescent="0.35">
      <c r="A4231" s="160">
        <v>1314622</v>
      </c>
      <c r="B4231" s="161" t="s">
        <v>1892</v>
      </c>
      <c r="C4231" s="160">
        <v>404007</v>
      </c>
      <c r="D4231" s="161" t="s">
        <v>1892</v>
      </c>
      <c r="E4231" s="162" t="s">
        <v>6414</v>
      </c>
      <c r="F4231" s="161" t="s">
        <v>1558</v>
      </c>
      <c r="G4231" s="161" t="s">
        <v>8</v>
      </c>
      <c r="H4231" s="161" t="s">
        <v>1561</v>
      </c>
      <c r="I4231" s="15"/>
      <c r="J4231"/>
      <c r="K4231"/>
    </row>
    <row r="4232" spans="1:11" ht="15" customHeight="1" x14ac:dyDescent="0.35">
      <c r="A4232" s="160">
        <v>1107445</v>
      </c>
      <c r="B4232" s="161" t="s">
        <v>931</v>
      </c>
      <c r="C4232" s="160">
        <v>404019</v>
      </c>
      <c r="D4232" s="161" t="s">
        <v>931</v>
      </c>
      <c r="E4232" s="162" t="s">
        <v>6414</v>
      </c>
      <c r="F4232" s="161" t="s">
        <v>644</v>
      </c>
      <c r="G4232" s="161" t="s">
        <v>874</v>
      </c>
      <c r="H4232" s="161" t="s">
        <v>1561</v>
      </c>
      <c r="I4232" s="15"/>
      <c r="J4232"/>
      <c r="K4232"/>
    </row>
    <row r="4233" spans="1:11" ht="15" customHeight="1" x14ac:dyDescent="0.35">
      <c r="A4233" s="160">
        <v>503073</v>
      </c>
      <c r="B4233" s="161" t="s">
        <v>1227</v>
      </c>
      <c r="C4233" s="160">
        <v>404020</v>
      </c>
      <c r="D4233" s="161" t="s">
        <v>1227</v>
      </c>
      <c r="E4233" s="162" t="s">
        <v>6414</v>
      </c>
      <c r="F4233" s="161" t="s">
        <v>2026</v>
      </c>
      <c r="G4233" s="161" t="s">
        <v>1205</v>
      </c>
      <c r="H4233" s="161" t="s">
        <v>1561</v>
      </c>
      <c r="I4233" s="15"/>
      <c r="J4233"/>
      <c r="K4233"/>
    </row>
    <row r="4234" spans="1:11" ht="15" customHeight="1" x14ac:dyDescent="0.35">
      <c r="A4234" s="160">
        <v>1708326</v>
      </c>
      <c r="B4234" s="161" t="s">
        <v>531</v>
      </c>
      <c r="C4234" s="160">
        <v>404068</v>
      </c>
      <c r="D4234" s="161" t="s">
        <v>531</v>
      </c>
      <c r="E4234" s="162" t="s">
        <v>6414</v>
      </c>
      <c r="F4234" s="161" t="s">
        <v>1558</v>
      </c>
      <c r="G4234" s="161" t="s">
        <v>482</v>
      </c>
      <c r="H4234" s="161" t="s">
        <v>1561</v>
      </c>
      <c r="I4234" s="15"/>
      <c r="J4234"/>
      <c r="K4234"/>
    </row>
    <row r="4235" spans="1:11" ht="15" customHeight="1" x14ac:dyDescent="0.35">
      <c r="A4235" s="160">
        <v>305904</v>
      </c>
      <c r="B4235" s="161" t="s">
        <v>90</v>
      </c>
      <c r="C4235" s="160">
        <v>404070</v>
      </c>
      <c r="D4235" s="161" t="s">
        <v>90</v>
      </c>
      <c r="E4235" s="162" t="s">
        <v>6414</v>
      </c>
      <c r="F4235" s="161" t="s">
        <v>1558</v>
      </c>
      <c r="G4235" s="161" t="s">
        <v>14</v>
      </c>
      <c r="H4235" s="161" t="s">
        <v>1561</v>
      </c>
      <c r="I4235" s="15"/>
      <c r="J4235"/>
      <c r="K4235"/>
    </row>
    <row r="4236" spans="1:11" ht="15" customHeight="1" x14ac:dyDescent="0.35">
      <c r="A4236" s="160">
        <v>1106869</v>
      </c>
      <c r="B4236" s="161" t="s">
        <v>845</v>
      </c>
      <c r="C4236" s="160">
        <v>404172</v>
      </c>
      <c r="D4236" s="161" t="s">
        <v>845</v>
      </c>
      <c r="E4236" s="162" t="s">
        <v>6414</v>
      </c>
      <c r="F4236" s="161" t="s">
        <v>644</v>
      </c>
      <c r="G4236" s="161" t="s">
        <v>785</v>
      </c>
      <c r="H4236" s="161" t="s">
        <v>1561</v>
      </c>
      <c r="I4236" s="15"/>
      <c r="J4236"/>
      <c r="K4236"/>
    </row>
    <row r="4237" spans="1:11" ht="15" customHeight="1" x14ac:dyDescent="0.35">
      <c r="A4237" s="160">
        <v>1312617</v>
      </c>
      <c r="B4237" s="161" t="s">
        <v>288</v>
      </c>
      <c r="C4237" s="160">
        <v>404184</v>
      </c>
      <c r="D4237" s="161" t="s">
        <v>288</v>
      </c>
      <c r="E4237" s="162" t="s">
        <v>6414</v>
      </c>
      <c r="F4237" s="161" t="s">
        <v>1558</v>
      </c>
      <c r="G4237" s="161" t="s">
        <v>8</v>
      </c>
      <c r="H4237" s="161" t="s">
        <v>1561</v>
      </c>
      <c r="I4237" s="15"/>
      <c r="J4237"/>
      <c r="K4237"/>
    </row>
    <row r="4238" spans="1:11" ht="15" customHeight="1" x14ac:dyDescent="0.35">
      <c r="A4238" s="160">
        <v>105060</v>
      </c>
      <c r="B4238" s="161" t="s">
        <v>2047</v>
      </c>
      <c r="C4238" s="160">
        <v>404196</v>
      </c>
      <c r="D4238" s="161" t="s">
        <v>2047</v>
      </c>
      <c r="E4238" s="162" t="s">
        <v>6414</v>
      </c>
      <c r="F4238" s="161" t="s">
        <v>2026</v>
      </c>
      <c r="G4238" s="161" t="s">
        <v>1144</v>
      </c>
      <c r="H4238" s="161" t="s">
        <v>1561</v>
      </c>
      <c r="I4238" s="15"/>
      <c r="J4238"/>
      <c r="K4238"/>
    </row>
    <row r="4239" spans="1:11" ht="15" customHeight="1" x14ac:dyDescent="0.35">
      <c r="A4239" s="160">
        <v>603365</v>
      </c>
      <c r="B4239" s="161" t="s">
        <v>2125</v>
      </c>
      <c r="C4239" s="160">
        <v>404202</v>
      </c>
      <c r="D4239" s="161" t="s">
        <v>2125</v>
      </c>
      <c r="E4239" s="162" t="s">
        <v>6414</v>
      </c>
      <c r="F4239" s="161" t="s">
        <v>2026</v>
      </c>
      <c r="G4239" s="161" t="s">
        <v>1246</v>
      </c>
      <c r="H4239" s="161" t="s">
        <v>1561</v>
      </c>
      <c r="I4239" s="15"/>
      <c r="J4239"/>
      <c r="K4239"/>
    </row>
    <row r="4240" spans="1:11" ht="15" customHeight="1" x14ac:dyDescent="0.35">
      <c r="A4240" s="160">
        <v>1312640</v>
      </c>
      <c r="B4240" s="161" t="s">
        <v>325</v>
      </c>
      <c r="C4240" s="160">
        <v>404214</v>
      </c>
      <c r="D4240" s="161" t="s">
        <v>325</v>
      </c>
      <c r="E4240" s="162" t="s">
        <v>6414</v>
      </c>
      <c r="F4240" s="161" t="s">
        <v>1558</v>
      </c>
      <c r="G4240" s="161" t="s">
        <v>8</v>
      </c>
      <c r="H4240" s="161" t="s">
        <v>1561</v>
      </c>
      <c r="I4240" s="15"/>
      <c r="J4240"/>
      <c r="K4240"/>
    </row>
    <row r="4241" spans="1:11" ht="15" customHeight="1" x14ac:dyDescent="0.35">
      <c r="A4241" s="160">
        <v>1106997</v>
      </c>
      <c r="B4241" s="161" t="s">
        <v>2449</v>
      </c>
      <c r="C4241" s="160">
        <v>404226</v>
      </c>
      <c r="D4241" s="161" t="s">
        <v>2449</v>
      </c>
      <c r="E4241" s="162" t="s">
        <v>6414</v>
      </c>
      <c r="F4241" s="161" t="s">
        <v>644</v>
      </c>
      <c r="G4241" s="161" t="s">
        <v>785</v>
      </c>
      <c r="H4241" s="161" t="s">
        <v>1561</v>
      </c>
      <c r="I4241" s="15"/>
      <c r="J4241"/>
      <c r="K4241"/>
    </row>
    <row r="4242" spans="1:11" ht="15" customHeight="1" x14ac:dyDescent="0.35">
      <c r="A4242" s="160">
        <v>1106458</v>
      </c>
      <c r="B4242" s="161" t="s">
        <v>2448</v>
      </c>
      <c r="C4242" s="160">
        <v>404238</v>
      </c>
      <c r="D4242" s="161" t="s">
        <v>2448</v>
      </c>
      <c r="E4242" s="162" t="s">
        <v>6414</v>
      </c>
      <c r="F4242" s="161" t="s">
        <v>644</v>
      </c>
      <c r="G4242" s="161" t="s">
        <v>785</v>
      </c>
      <c r="H4242" s="161" t="s">
        <v>1561</v>
      </c>
      <c r="I4242" s="15"/>
      <c r="J4242"/>
      <c r="K4242"/>
    </row>
    <row r="4243" spans="1:11" ht="15" customHeight="1" x14ac:dyDescent="0.35">
      <c r="A4243" s="160">
        <v>1106389</v>
      </c>
      <c r="B4243" s="161" t="s">
        <v>846</v>
      </c>
      <c r="C4243" s="160">
        <v>404240</v>
      </c>
      <c r="D4243" s="161" t="s">
        <v>846</v>
      </c>
      <c r="E4243" s="162" t="s">
        <v>6414</v>
      </c>
      <c r="F4243" s="161" t="s">
        <v>644</v>
      </c>
      <c r="G4243" s="161" t="s">
        <v>785</v>
      </c>
      <c r="H4243" s="161" t="s">
        <v>1561</v>
      </c>
      <c r="I4243" s="15"/>
      <c r="J4243"/>
      <c r="K4243"/>
    </row>
    <row r="4244" spans="1:11" ht="15" customHeight="1" x14ac:dyDescent="0.35">
      <c r="A4244" s="160">
        <v>303633</v>
      </c>
      <c r="B4244" s="161" t="s">
        <v>132</v>
      </c>
      <c r="C4244" s="160">
        <v>404251</v>
      </c>
      <c r="D4244" s="161" t="s">
        <v>132</v>
      </c>
      <c r="E4244" s="162" t="s">
        <v>6414</v>
      </c>
      <c r="F4244" s="161" t="s">
        <v>1558</v>
      </c>
      <c r="G4244" s="161" t="s">
        <v>14</v>
      </c>
      <c r="H4244" s="161" t="s">
        <v>1561</v>
      </c>
      <c r="I4244" s="15"/>
      <c r="J4244"/>
      <c r="K4244"/>
    </row>
    <row r="4245" spans="1:11" ht="15" customHeight="1" x14ac:dyDescent="0.35">
      <c r="A4245" s="160">
        <v>407459</v>
      </c>
      <c r="B4245" s="161" t="s">
        <v>160</v>
      </c>
      <c r="C4245" s="160">
        <v>404263</v>
      </c>
      <c r="D4245" s="161" t="s">
        <v>160</v>
      </c>
      <c r="E4245" s="162" t="s">
        <v>6414</v>
      </c>
      <c r="F4245" s="161" t="s">
        <v>1558</v>
      </c>
      <c r="G4245" s="161" t="s">
        <v>148</v>
      </c>
      <c r="H4245" s="161" t="s">
        <v>1561</v>
      </c>
      <c r="I4245" s="15"/>
      <c r="J4245"/>
      <c r="K4245"/>
    </row>
    <row r="4246" spans="1:11" ht="15" customHeight="1" x14ac:dyDescent="0.35">
      <c r="A4246" s="160">
        <v>1307245</v>
      </c>
      <c r="B4246" s="161" t="s">
        <v>403</v>
      </c>
      <c r="C4246" s="160">
        <v>404275</v>
      </c>
      <c r="D4246" s="161" t="s">
        <v>403</v>
      </c>
      <c r="E4246" s="162" t="s">
        <v>6414</v>
      </c>
      <c r="F4246" s="161" t="s">
        <v>1558</v>
      </c>
      <c r="G4246" s="161" t="s">
        <v>370</v>
      </c>
      <c r="H4246" s="161" t="s">
        <v>1561</v>
      </c>
      <c r="I4246" s="15"/>
      <c r="J4246"/>
      <c r="K4246"/>
    </row>
    <row r="4247" spans="1:11" ht="15" customHeight="1" x14ac:dyDescent="0.35">
      <c r="A4247" s="160">
        <v>1607088</v>
      </c>
      <c r="B4247" s="161" t="s">
        <v>480</v>
      </c>
      <c r="C4247" s="160">
        <v>404287</v>
      </c>
      <c r="D4247" s="161" t="s">
        <v>480</v>
      </c>
      <c r="E4247" s="162" t="s">
        <v>6414</v>
      </c>
      <c r="F4247" s="161" t="s">
        <v>1558</v>
      </c>
      <c r="G4247" s="161" t="s">
        <v>446</v>
      </c>
      <c r="H4247" s="161" t="s">
        <v>1561</v>
      </c>
      <c r="I4247" s="15"/>
      <c r="J4247"/>
      <c r="K4247"/>
    </row>
    <row r="4248" spans="1:11" ht="15" customHeight="1" x14ac:dyDescent="0.35">
      <c r="A4248" s="160">
        <v>118959</v>
      </c>
      <c r="B4248" s="161" t="s">
        <v>1186</v>
      </c>
      <c r="C4248" s="160">
        <v>404299</v>
      </c>
      <c r="D4248" s="161" t="s">
        <v>1186</v>
      </c>
      <c r="E4248" s="162" t="s">
        <v>6414</v>
      </c>
      <c r="F4248" s="161" t="s">
        <v>2026</v>
      </c>
      <c r="G4248" s="161" t="s">
        <v>1144</v>
      </c>
      <c r="H4248" s="161" t="s">
        <v>1561</v>
      </c>
      <c r="I4248" s="15"/>
      <c r="J4248"/>
      <c r="K4248"/>
    </row>
    <row r="4249" spans="1:11" ht="15" customHeight="1" x14ac:dyDescent="0.35">
      <c r="A4249" s="160">
        <v>1001507</v>
      </c>
      <c r="B4249" s="161" t="s">
        <v>2273</v>
      </c>
      <c r="C4249" s="160">
        <v>404317</v>
      </c>
      <c r="D4249" s="161" t="s">
        <v>2273</v>
      </c>
      <c r="E4249" s="162" t="s">
        <v>6414</v>
      </c>
      <c r="F4249" s="161" t="s">
        <v>644</v>
      </c>
      <c r="G4249" s="161" t="s">
        <v>933</v>
      </c>
      <c r="H4249" s="161" t="s">
        <v>1561</v>
      </c>
      <c r="I4249" s="15"/>
      <c r="J4249"/>
      <c r="K4249"/>
    </row>
    <row r="4250" spans="1:11" ht="15" customHeight="1" x14ac:dyDescent="0.35">
      <c r="A4250" s="160">
        <v>1401137</v>
      </c>
      <c r="B4250" s="161" t="s">
        <v>778</v>
      </c>
      <c r="C4250" s="160">
        <v>404329</v>
      </c>
      <c r="D4250" s="161" t="s">
        <v>778</v>
      </c>
      <c r="E4250" s="162" t="s">
        <v>6414</v>
      </c>
      <c r="F4250" s="161" t="s">
        <v>644</v>
      </c>
      <c r="G4250" s="6" t="s">
        <v>708</v>
      </c>
      <c r="H4250" s="161" t="s">
        <v>1561</v>
      </c>
      <c r="I4250" s="15"/>
      <c r="J4250"/>
      <c r="K4250"/>
    </row>
    <row r="4251" spans="1:11" ht="15" customHeight="1" x14ac:dyDescent="0.35">
      <c r="A4251" s="160">
        <v>213737</v>
      </c>
      <c r="B4251" s="161" t="s">
        <v>1491</v>
      </c>
      <c r="C4251" s="160">
        <v>404330</v>
      </c>
      <c r="D4251" s="161" t="s">
        <v>1491</v>
      </c>
      <c r="E4251" s="162" t="s">
        <v>6414</v>
      </c>
      <c r="F4251" s="161" t="s">
        <v>2725</v>
      </c>
      <c r="G4251" s="4" t="s">
        <v>1439</v>
      </c>
      <c r="H4251" s="161" t="s">
        <v>1561</v>
      </c>
      <c r="I4251" s="15"/>
      <c r="J4251"/>
      <c r="K4251"/>
    </row>
    <row r="4252" spans="1:11" ht="15" customHeight="1" x14ac:dyDescent="0.35">
      <c r="A4252" s="160">
        <v>1505849</v>
      </c>
      <c r="B4252" s="161" t="s">
        <v>1490</v>
      </c>
      <c r="C4252" s="160">
        <v>404342</v>
      </c>
      <c r="D4252" s="161" t="s">
        <v>1490</v>
      </c>
      <c r="E4252" s="162" t="s">
        <v>6414</v>
      </c>
      <c r="F4252" s="161" t="s">
        <v>2725</v>
      </c>
      <c r="G4252" s="161" t="s">
        <v>1439</v>
      </c>
      <c r="H4252" s="161" t="s">
        <v>1561</v>
      </c>
      <c r="I4252" s="15"/>
      <c r="J4252"/>
      <c r="K4252"/>
    </row>
    <row r="4253" spans="1:11" ht="15" customHeight="1" x14ac:dyDescent="0.35">
      <c r="A4253" s="160">
        <v>1106390</v>
      </c>
      <c r="B4253" s="161" t="s">
        <v>847</v>
      </c>
      <c r="C4253" s="160">
        <v>404354</v>
      </c>
      <c r="D4253" s="161" t="s">
        <v>847</v>
      </c>
      <c r="E4253" s="162" t="s">
        <v>6414</v>
      </c>
      <c r="F4253" s="161" t="s">
        <v>644</v>
      </c>
      <c r="G4253" s="161" t="s">
        <v>785</v>
      </c>
      <c r="H4253" s="161" t="s">
        <v>1561</v>
      </c>
      <c r="I4253" s="15"/>
      <c r="J4253"/>
      <c r="K4253"/>
    </row>
    <row r="4254" spans="1:11" ht="15" customHeight="1" x14ac:dyDescent="0.35">
      <c r="A4254" s="160">
        <v>1307830</v>
      </c>
      <c r="B4254" s="161" t="s">
        <v>1775</v>
      </c>
      <c r="C4254" s="160">
        <v>404366</v>
      </c>
      <c r="D4254" s="161" t="s">
        <v>1775</v>
      </c>
      <c r="E4254" s="162" t="s">
        <v>6414</v>
      </c>
      <c r="F4254" s="161" t="s">
        <v>1558</v>
      </c>
      <c r="G4254" s="161" t="s">
        <v>370</v>
      </c>
      <c r="H4254" s="161" t="s">
        <v>1561</v>
      </c>
      <c r="I4254" s="15"/>
      <c r="J4254"/>
      <c r="K4254"/>
    </row>
    <row r="4255" spans="1:11" ht="15" customHeight="1" x14ac:dyDescent="0.35">
      <c r="A4255" s="160">
        <v>1312497</v>
      </c>
      <c r="B4255" s="161" t="s">
        <v>1864</v>
      </c>
      <c r="C4255" s="160">
        <v>404378</v>
      </c>
      <c r="D4255" s="161" t="s">
        <v>1864</v>
      </c>
      <c r="E4255" s="162" t="s">
        <v>6414</v>
      </c>
      <c r="F4255" s="161" t="s">
        <v>1558</v>
      </c>
      <c r="G4255" s="161" t="s">
        <v>8</v>
      </c>
      <c r="H4255" s="161" t="s">
        <v>1561</v>
      </c>
      <c r="I4255" s="15"/>
      <c r="J4255"/>
      <c r="K4255"/>
    </row>
    <row r="4256" spans="1:11" ht="15" customHeight="1" x14ac:dyDescent="0.35">
      <c r="A4256" s="160">
        <v>1202000</v>
      </c>
      <c r="B4256" s="161" t="s">
        <v>1489</v>
      </c>
      <c r="C4256" s="160">
        <v>404391</v>
      </c>
      <c r="D4256" s="161" t="s">
        <v>1489</v>
      </c>
      <c r="E4256" s="162" t="s">
        <v>6414</v>
      </c>
      <c r="F4256" s="161" t="s">
        <v>2725</v>
      </c>
      <c r="G4256" s="161" t="s">
        <v>1441</v>
      </c>
      <c r="H4256" s="161" t="s">
        <v>1561</v>
      </c>
      <c r="I4256" s="15"/>
      <c r="J4256"/>
      <c r="K4256"/>
    </row>
    <row r="4257" spans="1:11" ht="15" customHeight="1" x14ac:dyDescent="0.35">
      <c r="A4257" s="160">
        <v>1106607</v>
      </c>
      <c r="B4257" s="161" t="s">
        <v>848</v>
      </c>
      <c r="C4257" s="160">
        <v>404408</v>
      </c>
      <c r="D4257" s="161" t="s">
        <v>848</v>
      </c>
      <c r="E4257" s="162" t="s">
        <v>6414</v>
      </c>
      <c r="F4257" s="161" t="s">
        <v>644</v>
      </c>
      <c r="G4257" s="161" t="s">
        <v>785</v>
      </c>
      <c r="H4257" s="161" t="s">
        <v>1561</v>
      </c>
      <c r="I4257" s="15"/>
      <c r="J4257"/>
      <c r="K4257"/>
    </row>
    <row r="4258" spans="1:11" ht="15" customHeight="1" x14ac:dyDescent="0.35">
      <c r="A4258" s="160">
        <v>1106623</v>
      </c>
      <c r="B4258" s="161" t="s">
        <v>849</v>
      </c>
      <c r="C4258" s="160">
        <v>404652</v>
      </c>
      <c r="D4258" s="161" t="s">
        <v>849</v>
      </c>
      <c r="E4258" s="162" t="s">
        <v>6414</v>
      </c>
      <c r="F4258" s="161" t="s">
        <v>644</v>
      </c>
      <c r="G4258" s="161" t="s">
        <v>785</v>
      </c>
      <c r="H4258" s="161" t="s">
        <v>1561</v>
      </c>
      <c r="I4258" s="15"/>
      <c r="J4258"/>
      <c r="K4258"/>
    </row>
    <row r="4259" spans="1:11" ht="15" customHeight="1" x14ac:dyDescent="0.35">
      <c r="A4259" s="160">
        <v>503865</v>
      </c>
      <c r="B4259" s="161" t="s">
        <v>1229</v>
      </c>
      <c r="C4259" s="160">
        <v>404676</v>
      </c>
      <c r="D4259" s="161" t="s">
        <v>1229</v>
      </c>
      <c r="E4259" s="162" t="s">
        <v>6414</v>
      </c>
      <c r="F4259" s="161" t="s">
        <v>2026</v>
      </c>
      <c r="G4259" s="161" t="s">
        <v>1205</v>
      </c>
      <c r="H4259" s="161" t="s">
        <v>1561</v>
      </c>
      <c r="I4259" s="15"/>
      <c r="J4259"/>
      <c r="K4259"/>
    </row>
    <row r="4260" spans="1:11" ht="15" customHeight="1" x14ac:dyDescent="0.35">
      <c r="A4260" s="160">
        <v>102475</v>
      </c>
      <c r="B4260" s="161" t="s">
        <v>2032</v>
      </c>
      <c r="C4260" s="160">
        <v>500021</v>
      </c>
      <c r="D4260" s="161" t="s">
        <v>2032</v>
      </c>
      <c r="E4260" s="162" t="s">
        <v>6414</v>
      </c>
      <c r="F4260" s="161" t="s">
        <v>2026</v>
      </c>
      <c r="G4260" s="4" t="s">
        <v>1144</v>
      </c>
      <c r="H4260" s="161" t="s">
        <v>1559</v>
      </c>
      <c r="I4260" s="15"/>
      <c r="J4260"/>
      <c r="K4260"/>
    </row>
    <row r="4261" spans="1:11" ht="15" customHeight="1" x14ac:dyDescent="0.35">
      <c r="A4261" s="160">
        <v>113673</v>
      </c>
      <c r="B4261" s="161" t="s">
        <v>5908</v>
      </c>
      <c r="C4261" s="160">
        <v>500100</v>
      </c>
      <c r="D4261" s="161" t="s">
        <v>5908</v>
      </c>
      <c r="E4261" s="162" t="s">
        <v>6414</v>
      </c>
      <c r="F4261" s="161" t="s">
        <v>1558</v>
      </c>
      <c r="G4261" s="4" t="s">
        <v>174</v>
      </c>
      <c r="H4261" s="161" t="s">
        <v>1559</v>
      </c>
      <c r="I4261" s="15"/>
      <c r="J4261"/>
      <c r="K4261"/>
    </row>
    <row r="4262" spans="1:11" ht="15" customHeight="1" x14ac:dyDescent="0.35">
      <c r="A4262" s="160">
        <v>116113</v>
      </c>
      <c r="B4262" s="161" t="s">
        <v>5909</v>
      </c>
      <c r="C4262" s="160">
        <v>500148</v>
      </c>
      <c r="D4262" s="161" t="s">
        <v>5909</v>
      </c>
      <c r="E4262" s="162" t="s">
        <v>6414</v>
      </c>
      <c r="F4262" s="161" t="s">
        <v>1558</v>
      </c>
      <c r="G4262" s="164" t="s">
        <v>174</v>
      </c>
      <c r="H4262" s="161" t="s">
        <v>1559</v>
      </c>
      <c r="I4262" s="15"/>
      <c r="J4262"/>
      <c r="K4262"/>
    </row>
    <row r="4263" spans="1:11" ht="15" customHeight="1" x14ac:dyDescent="0.35">
      <c r="A4263" s="160">
        <v>116520</v>
      </c>
      <c r="B4263" s="161" t="s">
        <v>209</v>
      </c>
      <c r="C4263" s="160">
        <v>500161</v>
      </c>
      <c r="D4263" s="161" t="s">
        <v>209</v>
      </c>
      <c r="E4263" s="162" t="s">
        <v>6414</v>
      </c>
      <c r="F4263" s="161" t="s">
        <v>1558</v>
      </c>
      <c r="G4263" s="164" t="s">
        <v>174</v>
      </c>
      <c r="H4263" s="161" t="s">
        <v>1559</v>
      </c>
      <c r="I4263" s="15"/>
      <c r="J4263"/>
      <c r="K4263"/>
    </row>
    <row r="4264" spans="1:11" ht="15" customHeight="1" x14ac:dyDescent="0.35">
      <c r="A4264" s="160">
        <v>109184</v>
      </c>
      <c r="B4264" s="161" t="s">
        <v>1580</v>
      </c>
      <c r="C4264" s="160">
        <v>500215</v>
      </c>
      <c r="D4264" s="161" t="s">
        <v>1580</v>
      </c>
      <c r="E4264" s="162" t="s">
        <v>6414</v>
      </c>
      <c r="F4264" s="161" t="s">
        <v>1558</v>
      </c>
      <c r="G4264" s="164" t="s">
        <v>174</v>
      </c>
      <c r="H4264" s="161" t="s">
        <v>1559</v>
      </c>
      <c r="I4264" s="15"/>
      <c r="J4264"/>
      <c r="K4264"/>
    </row>
    <row r="4265" spans="1:11" ht="15" customHeight="1" x14ac:dyDescent="0.35">
      <c r="A4265" s="160">
        <v>109531</v>
      </c>
      <c r="B4265" s="161" t="s">
        <v>5910</v>
      </c>
      <c r="C4265" s="160">
        <v>500252</v>
      </c>
      <c r="D4265" s="161" t="s">
        <v>5910</v>
      </c>
      <c r="E4265" s="162" t="s">
        <v>6414</v>
      </c>
      <c r="F4265" s="161" t="s">
        <v>1558</v>
      </c>
      <c r="G4265" s="164" t="s">
        <v>174</v>
      </c>
      <c r="H4265" s="161" t="s">
        <v>1559</v>
      </c>
      <c r="I4265" s="15"/>
      <c r="J4265"/>
      <c r="K4265"/>
    </row>
    <row r="4266" spans="1:11" ht="15" customHeight="1" x14ac:dyDescent="0.35">
      <c r="A4266" s="160">
        <v>105981</v>
      </c>
      <c r="B4266" s="161" t="s">
        <v>2043</v>
      </c>
      <c r="C4266" s="160">
        <v>500290</v>
      </c>
      <c r="D4266" s="161" t="s">
        <v>2043</v>
      </c>
      <c r="E4266" s="162" t="s">
        <v>6414</v>
      </c>
      <c r="F4266" s="161" t="s">
        <v>2026</v>
      </c>
      <c r="G4266" s="164" t="s">
        <v>1144</v>
      </c>
      <c r="H4266" s="161" t="s">
        <v>1559</v>
      </c>
      <c r="I4266" s="15"/>
      <c r="J4266"/>
      <c r="K4266"/>
    </row>
    <row r="4267" spans="1:11" ht="15" customHeight="1" x14ac:dyDescent="0.35">
      <c r="A4267" s="160">
        <v>205540</v>
      </c>
      <c r="B4267" s="161" t="s">
        <v>5911</v>
      </c>
      <c r="C4267" s="160">
        <v>500355</v>
      </c>
      <c r="D4267" s="161" t="s">
        <v>5911</v>
      </c>
      <c r="E4267" s="162" t="s">
        <v>6414</v>
      </c>
      <c r="F4267" s="161" t="s">
        <v>2725</v>
      </c>
      <c r="G4267" s="4" t="s">
        <v>1439</v>
      </c>
      <c r="H4267" s="161" t="s">
        <v>1559</v>
      </c>
      <c r="I4267" s="15"/>
      <c r="J4267"/>
      <c r="K4267"/>
    </row>
    <row r="4268" spans="1:11" ht="15" customHeight="1" x14ac:dyDescent="0.35">
      <c r="A4268" s="160">
        <v>211889</v>
      </c>
      <c r="B4268" s="161" t="s">
        <v>1488</v>
      </c>
      <c r="C4268" s="160">
        <v>500367</v>
      </c>
      <c r="D4268" s="161" t="s">
        <v>1488</v>
      </c>
      <c r="E4268" s="162" t="s">
        <v>6414</v>
      </c>
      <c r="F4268" s="161" t="s">
        <v>2725</v>
      </c>
      <c r="G4268" s="4" t="s">
        <v>1439</v>
      </c>
      <c r="H4268" s="161" t="s">
        <v>1559</v>
      </c>
      <c r="I4268" s="15"/>
      <c r="J4268"/>
      <c r="K4268"/>
    </row>
    <row r="4269" spans="1:11" ht="15" customHeight="1" x14ac:dyDescent="0.35">
      <c r="A4269" s="160">
        <v>312391</v>
      </c>
      <c r="B4269" s="161" t="s">
        <v>1685</v>
      </c>
      <c r="C4269" s="160">
        <v>500446</v>
      </c>
      <c r="D4269" s="161" t="s">
        <v>1685</v>
      </c>
      <c r="E4269" s="162" t="s">
        <v>6414</v>
      </c>
      <c r="F4269" s="161" t="s">
        <v>1558</v>
      </c>
      <c r="G4269" s="164" t="s">
        <v>14</v>
      </c>
      <c r="H4269" s="161" t="s">
        <v>1559</v>
      </c>
      <c r="I4269" s="15"/>
      <c r="J4269"/>
      <c r="K4269"/>
    </row>
    <row r="4270" spans="1:11" ht="15" customHeight="1" x14ac:dyDescent="0.35">
      <c r="A4270" s="160">
        <v>307210</v>
      </c>
      <c r="B4270" s="161" t="s">
        <v>107</v>
      </c>
      <c r="C4270" s="160">
        <v>500460</v>
      </c>
      <c r="D4270" s="161" t="s">
        <v>107</v>
      </c>
      <c r="E4270" s="162" t="s">
        <v>6414</v>
      </c>
      <c r="F4270" s="161" t="s">
        <v>1558</v>
      </c>
      <c r="G4270" s="164" t="s">
        <v>14</v>
      </c>
      <c r="H4270" s="161" t="s">
        <v>1559</v>
      </c>
      <c r="I4270" s="15"/>
      <c r="J4270"/>
      <c r="K4270"/>
    </row>
    <row r="4271" spans="1:11" ht="15" customHeight="1" x14ac:dyDescent="0.35">
      <c r="A4271" s="160">
        <v>303139</v>
      </c>
      <c r="B4271" s="161" t="s">
        <v>1626</v>
      </c>
      <c r="C4271" s="160">
        <v>500513</v>
      </c>
      <c r="D4271" s="161" t="s">
        <v>1626</v>
      </c>
      <c r="E4271" s="162" t="s">
        <v>6414</v>
      </c>
      <c r="F4271" s="161" t="s">
        <v>1558</v>
      </c>
      <c r="G4271" s="164" t="s">
        <v>14</v>
      </c>
      <c r="H4271" s="161" t="s">
        <v>1559</v>
      </c>
      <c r="I4271" s="15"/>
      <c r="J4271"/>
      <c r="K4271"/>
    </row>
    <row r="4272" spans="1:11" ht="15" customHeight="1" x14ac:dyDescent="0.35">
      <c r="A4272" s="160">
        <v>308937</v>
      </c>
      <c r="B4272" s="161" t="s">
        <v>1656</v>
      </c>
      <c r="C4272" s="160">
        <v>500562</v>
      </c>
      <c r="D4272" s="161" t="s">
        <v>1656</v>
      </c>
      <c r="E4272" s="162" t="s">
        <v>6414</v>
      </c>
      <c r="F4272" s="161" t="s">
        <v>1558</v>
      </c>
      <c r="G4272" s="164" t="s">
        <v>14</v>
      </c>
      <c r="H4272" s="161" t="s">
        <v>1559</v>
      </c>
      <c r="I4272" s="15"/>
      <c r="J4272"/>
      <c r="K4272"/>
    </row>
    <row r="4273" spans="1:11" ht="15" customHeight="1" x14ac:dyDescent="0.35">
      <c r="A4273" s="160">
        <v>303252</v>
      </c>
      <c r="B4273" s="161" t="s">
        <v>1617</v>
      </c>
      <c r="C4273" s="160">
        <v>500586</v>
      </c>
      <c r="D4273" s="161" t="s">
        <v>1617</v>
      </c>
      <c r="E4273" s="162" t="s">
        <v>6414</v>
      </c>
      <c r="F4273" s="161" t="s">
        <v>1558</v>
      </c>
      <c r="G4273" s="164" t="s">
        <v>14</v>
      </c>
      <c r="H4273" s="161" t="s">
        <v>1559</v>
      </c>
      <c r="I4273" s="15"/>
      <c r="J4273"/>
      <c r="K4273"/>
    </row>
    <row r="4274" spans="1:11" ht="15" customHeight="1" x14ac:dyDescent="0.35">
      <c r="A4274" s="160">
        <v>303517</v>
      </c>
      <c r="B4274" s="161" t="s">
        <v>1621</v>
      </c>
      <c r="C4274" s="160">
        <v>500604</v>
      </c>
      <c r="D4274" s="161" t="s">
        <v>1621</v>
      </c>
      <c r="E4274" s="162" t="s">
        <v>6414</v>
      </c>
      <c r="F4274" s="161" t="s">
        <v>1558</v>
      </c>
      <c r="G4274" s="164" t="s">
        <v>14</v>
      </c>
      <c r="H4274" s="161" t="s">
        <v>1559</v>
      </c>
      <c r="I4274" s="15"/>
      <c r="J4274"/>
      <c r="K4274"/>
    </row>
    <row r="4275" spans="1:11" ht="15" customHeight="1" x14ac:dyDescent="0.35">
      <c r="A4275" s="160">
        <v>303279</v>
      </c>
      <c r="B4275" s="161" t="s">
        <v>1619</v>
      </c>
      <c r="C4275" s="160">
        <v>500616</v>
      </c>
      <c r="D4275" s="161" t="s">
        <v>1619</v>
      </c>
      <c r="E4275" s="162" t="s">
        <v>6414</v>
      </c>
      <c r="F4275" s="161" t="s">
        <v>1558</v>
      </c>
      <c r="G4275" s="164" t="s">
        <v>14</v>
      </c>
      <c r="H4275" s="161" t="s">
        <v>1559</v>
      </c>
      <c r="I4275" s="15"/>
      <c r="J4275"/>
      <c r="K4275"/>
    </row>
    <row r="4276" spans="1:11" ht="15" customHeight="1" x14ac:dyDescent="0.35">
      <c r="A4276" s="160">
        <v>402846</v>
      </c>
      <c r="B4276" s="161" t="s">
        <v>5912</v>
      </c>
      <c r="C4276" s="160">
        <v>500641</v>
      </c>
      <c r="D4276" s="161" t="s">
        <v>5912</v>
      </c>
      <c r="E4276" s="162" t="s">
        <v>6414</v>
      </c>
      <c r="F4276" s="161" t="s">
        <v>1558</v>
      </c>
      <c r="G4276" s="164" t="s">
        <v>148</v>
      </c>
      <c r="H4276" s="161" t="s">
        <v>1559</v>
      </c>
      <c r="I4276" s="15"/>
      <c r="J4276"/>
      <c r="K4276"/>
    </row>
    <row r="4277" spans="1:11" ht="15" customHeight="1" x14ac:dyDescent="0.35">
      <c r="A4277" s="160">
        <v>603332</v>
      </c>
      <c r="B4277" s="161" t="s">
        <v>2113</v>
      </c>
      <c r="C4277" s="160">
        <v>500811</v>
      </c>
      <c r="D4277" s="161" t="s">
        <v>2113</v>
      </c>
      <c r="E4277" s="162" t="s">
        <v>6414</v>
      </c>
      <c r="F4277" s="161" t="s">
        <v>2026</v>
      </c>
      <c r="G4277" s="164" t="s">
        <v>1246</v>
      </c>
      <c r="H4277" s="161" t="s">
        <v>1559</v>
      </c>
      <c r="I4277" s="15"/>
      <c r="J4277"/>
      <c r="K4277"/>
    </row>
    <row r="4278" spans="1:11" ht="15" customHeight="1" x14ac:dyDescent="0.35">
      <c r="A4278" s="160">
        <v>603381</v>
      </c>
      <c r="B4278" s="161" t="s">
        <v>5913</v>
      </c>
      <c r="C4278" s="160">
        <v>500823</v>
      </c>
      <c r="D4278" s="161" t="s">
        <v>5913</v>
      </c>
      <c r="E4278" s="162" t="s">
        <v>6414</v>
      </c>
      <c r="F4278" s="161" t="s">
        <v>2026</v>
      </c>
      <c r="G4278" s="164" t="s">
        <v>1246</v>
      </c>
      <c r="H4278" s="161" t="s">
        <v>1559</v>
      </c>
      <c r="I4278" s="15"/>
      <c r="J4278"/>
      <c r="K4278"/>
    </row>
    <row r="4279" spans="1:11" ht="15" customHeight="1" x14ac:dyDescent="0.35">
      <c r="A4279" s="160">
        <v>603065</v>
      </c>
      <c r="B4279" s="161" t="s">
        <v>2114</v>
      </c>
      <c r="C4279" s="160">
        <v>500859</v>
      </c>
      <c r="D4279" s="161" t="s">
        <v>2114</v>
      </c>
      <c r="E4279" s="162" t="s">
        <v>6414</v>
      </c>
      <c r="F4279" s="161" t="s">
        <v>2026</v>
      </c>
      <c r="G4279" s="164" t="s">
        <v>1246</v>
      </c>
      <c r="H4279" s="161" t="s">
        <v>1559</v>
      </c>
      <c r="I4279" s="15"/>
      <c r="J4279"/>
      <c r="K4279"/>
    </row>
    <row r="4280" spans="1:11" ht="15" customHeight="1" x14ac:dyDescent="0.35">
      <c r="A4280" s="160">
        <v>603089</v>
      </c>
      <c r="B4280" s="161" t="s">
        <v>2116</v>
      </c>
      <c r="C4280" s="160">
        <v>500872</v>
      </c>
      <c r="D4280" s="161" t="s">
        <v>2116</v>
      </c>
      <c r="E4280" s="162" t="s">
        <v>6414</v>
      </c>
      <c r="F4280" s="161" t="s">
        <v>2026</v>
      </c>
      <c r="G4280" s="164" t="s">
        <v>1246</v>
      </c>
      <c r="H4280" s="161" t="s">
        <v>1559</v>
      </c>
      <c r="I4280" s="15"/>
      <c r="J4280"/>
      <c r="K4280"/>
    </row>
    <row r="4281" spans="1:11" ht="15" customHeight="1" x14ac:dyDescent="0.35">
      <c r="A4281" s="160">
        <v>603954</v>
      </c>
      <c r="B4281" s="161" t="s">
        <v>2115</v>
      </c>
      <c r="C4281" s="160">
        <v>500940</v>
      </c>
      <c r="D4281" s="161" t="s">
        <v>2115</v>
      </c>
      <c r="E4281" s="162" t="s">
        <v>6414</v>
      </c>
      <c r="F4281" s="161" t="s">
        <v>2026</v>
      </c>
      <c r="G4281" s="164" t="s">
        <v>1246</v>
      </c>
      <c r="H4281" s="161" t="s">
        <v>1559</v>
      </c>
      <c r="I4281" s="15"/>
      <c r="J4281"/>
      <c r="K4281"/>
    </row>
    <row r="4282" spans="1:11" ht="15" customHeight="1" x14ac:dyDescent="0.35">
      <c r="A4282" s="160">
        <v>712805</v>
      </c>
      <c r="B4282" s="161" t="s">
        <v>2774</v>
      </c>
      <c r="C4282" s="160">
        <v>501049</v>
      </c>
      <c r="D4282" s="161" t="s">
        <v>2774</v>
      </c>
      <c r="E4282" s="162" t="s">
        <v>6414</v>
      </c>
      <c r="F4282" s="161" t="s">
        <v>2725</v>
      </c>
      <c r="G4282" s="164" t="s">
        <v>6435</v>
      </c>
      <c r="H4282" s="161" t="s">
        <v>1559</v>
      </c>
      <c r="I4282" s="15"/>
      <c r="J4282"/>
      <c r="K4282"/>
    </row>
    <row r="4283" spans="1:11" ht="15" customHeight="1" x14ac:dyDescent="0.35">
      <c r="A4283" s="160">
        <v>805100</v>
      </c>
      <c r="B4283" s="161" t="s">
        <v>2814</v>
      </c>
      <c r="C4283" s="160">
        <v>501062</v>
      </c>
      <c r="D4283" s="161" t="s">
        <v>2814</v>
      </c>
      <c r="E4283" s="162" t="s">
        <v>6414</v>
      </c>
      <c r="F4283" s="161" t="s">
        <v>534</v>
      </c>
      <c r="G4283" s="164" t="s">
        <v>534</v>
      </c>
      <c r="H4283" s="161" t="s">
        <v>1559</v>
      </c>
      <c r="I4283" s="15"/>
      <c r="J4283"/>
      <c r="K4283"/>
    </row>
    <row r="4284" spans="1:11" ht="15" customHeight="1" x14ac:dyDescent="0.35">
      <c r="A4284" s="160">
        <v>807549</v>
      </c>
      <c r="B4284" s="161" t="s">
        <v>2821</v>
      </c>
      <c r="C4284" s="160">
        <v>501128</v>
      </c>
      <c r="D4284" s="161" t="s">
        <v>2821</v>
      </c>
      <c r="E4284" s="162" t="s">
        <v>6414</v>
      </c>
      <c r="F4284" s="161" t="s">
        <v>534</v>
      </c>
      <c r="G4284" s="164" t="s">
        <v>534</v>
      </c>
      <c r="H4284" s="161" t="s">
        <v>1559</v>
      </c>
      <c r="I4284" s="15"/>
      <c r="J4284"/>
      <c r="K4284"/>
    </row>
    <row r="4285" spans="1:11" ht="15" customHeight="1" x14ac:dyDescent="0.35">
      <c r="A4285" s="160">
        <v>807344</v>
      </c>
      <c r="B4285" s="161" t="s">
        <v>5914</v>
      </c>
      <c r="C4285" s="160">
        <v>501130</v>
      </c>
      <c r="D4285" s="161" t="s">
        <v>5914</v>
      </c>
      <c r="E4285" s="162" t="s">
        <v>6414</v>
      </c>
      <c r="F4285" s="161" t="s">
        <v>534</v>
      </c>
      <c r="G4285" s="164" t="s">
        <v>534</v>
      </c>
      <c r="H4285" s="161" t="s">
        <v>1559</v>
      </c>
      <c r="I4285" s="15"/>
      <c r="J4285"/>
      <c r="K4285"/>
    </row>
    <row r="4286" spans="1:11" ht="15" customHeight="1" x14ac:dyDescent="0.35">
      <c r="A4286" s="160">
        <v>813009</v>
      </c>
      <c r="B4286" s="161" t="s">
        <v>5915</v>
      </c>
      <c r="C4286" s="160">
        <v>501189</v>
      </c>
      <c r="D4286" s="161" t="s">
        <v>5915</v>
      </c>
      <c r="E4286" s="162" t="s">
        <v>6414</v>
      </c>
      <c r="F4286" s="161" t="s">
        <v>534</v>
      </c>
      <c r="G4286" s="161" t="s">
        <v>534</v>
      </c>
      <c r="H4286" s="161" t="s">
        <v>1559</v>
      </c>
      <c r="I4286" s="15"/>
      <c r="J4286"/>
      <c r="K4286"/>
    </row>
    <row r="4287" spans="1:11" ht="15" customHeight="1" x14ac:dyDescent="0.35">
      <c r="A4287" s="160">
        <v>806059</v>
      </c>
      <c r="B4287" s="161" t="s">
        <v>2820</v>
      </c>
      <c r="C4287" s="160">
        <v>501190</v>
      </c>
      <c r="D4287" s="161" t="s">
        <v>2820</v>
      </c>
      <c r="E4287" s="162" t="s">
        <v>6414</v>
      </c>
      <c r="F4287" s="161" t="s">
        <v>534</v>
      </c>
      <c r="G4287" s="161" t="s">
        <v>534</v>
      </c>
      <c r="H4287" s="161" t="s">
        <v>1559</v>
      </c>
      <c r="I4287" s="15"/>
      <c r="J4287"/>
      <c r="K4287"/>
    </row>
    <row r="4288" spans="1:11" ht="15" customHeight="1" x14ac:dyDescent="0.35">
      <c r="A4288" s="160">
        <v>805630</v>
      </c>
      <c r="B4288" s="161" t="s">
        <v>5916</v>
      </c>
      <c r="C4288" s="160">
        <v>501256</v>
      </c>
      <c r="D4288" s="161" t="s">
        <v>5916</v>
      </c>
      <c r="E4288" s="162" t="s">
        <v>6414</v>
      </c>
      <c r="F4288" s="161" t="s">
        <v>534</v>
      </c>
      <c r="G4288" s="164" t="s">
        <v>534</v>
      </c>
      <c r="H4288" s="161" t="s">
        <v>1559</v>
      </c>
      <c r="I4288" s="15"/>
      <c r="J4288"/>
      <c r="K4288"/>
    </row>
    <row r="4289" spans="1:11" ht="15" customHeight="1" x14ac:dyDescent="0.35">
      <c r="A4289" s="160">
        <v>811517</v>
      </c>
      <c r="B4289" s="161" t="s">
        <v>5917</v>
      </c>
      <c r="C4289" s="160">
        <v>501311</v>
      </c>
      <c r="D4289" s="161" t="s">
        <v>5917</v>
      </c>
      <c r="E4289" s="162" t="s">
        <v>6414</v>
      </c>
      <c r="F4289" s="161" t="s">
        <v>534</v>
      </c>
      <c r="G4289" s="164" t="s">
        <v>534</v>
      </c>
      <c r="H4289" s="161" t="s">
        <v>1559</v>
      </c>
      <c r="I4289" s="15"/>
      <c r="J4289"/>
      <c r="K4289"/>
    </row>
    <row r="4290" spans="1:11" ht="15" customHeight="1" x14ac:dyDescent="0.35">
      <c r="A4290" s="160">
        <v>811772</v>
      </c>
      <c r="B4290" s="161" t="s">
        <v>5918</v>
      </c>
      <c r="C4290" s="160">
        <v>501359</v>
      </c>
      <c r="D4290" s="161" t="s">
        <v>5918</v>
      </c>
      <c r="E4290" s="162" t="s">
        <v>6414</v>
      </c>
      <c r="F4290" s="161" t="s">
        <v>534</v>
      </c>
      <c r="G4290" s="164" t="s">
        <v>534</v>
      </c>
      <c r="H4290" s="161" t="s">
        <v>1559</v>
      </c>
      <c r="I4290" s="15"/>
      <c r="J4290"/>
      <c r="K4290"/>
    </row>
    <row r="4291" spans="1:11" ht="15" customHeight="1" x14ac:dyDescent="0.35">
      <c r="A4291" s="160">
        <v>807453</v>
      </c>
      <c r="B4291" s="161" t="s">
        <v>5919</v>
      </c>
      <c r="C4291" s="160">
        <v>501360</v>
      </c>
      <c r="D4291" s="161" t="s">
        <v>5919</v>
      </c>
      <c r="E4291" s="162" t="s">
        <v>6414</v>
      </c>
      <c r="F4291" s="161" t="s">
        <v>534</v>
      </c>
      <c r="G4291" s="164" t="s">
        <v>534</v>
      </c>
      <c r="H4291" s="161" t="s">
        <v>1559</v>
      </c>
      <c r="I4291" s="15"/>
      <c r="J4291"/>
      <c r="K4291"/>
    </row>
    <row r="4292" spans="1:11" ht="15" customHeight="1" x14ac:dyDescent="0.35">
      <c r="A4292" s="160">
        <v>808038</v>
      </c>
      <c r="B4292" s="161" t="s">
        <v>2824</v>
      </c>
      <c r="C4292" s="160">
        <v>501396</v>
      </c>
      <c r="D4292" s="161" t="s">
        <v>2824</v>
      </c>
      <c r="E4292" s="162" t="s">
        <v>6414</v>
      </c>
      <c r="F4292" s="161" t="s">
        <v>534</v>
      </c>
      <c r="G4292" s="164" t="s">
        <v>534</v>
      </c>
      <c r="H4292" s="161" t="s">
        <v>1559</v>
      </c>
      <c r="I4292" s="15"/>
      <c r="J4292"/>
      <c r="K4292"/>
    </row>
    <row r="4293" spans="1:11" ht="15" customHeight="1" x14ac:dyDescent="0.35">
      <c r="A4293" s="160">
        <v>1010583</v>
      </c>
      <c r="B4293" s="161" t="s">
        <v>2220</v>
      </c>
      <c r="C4293" s="160">
        <v>501475</v>
      </c>
      <c r="D4293" s="161" t="s">
        <v>2220</v>
      </c>
      <c r="E4293" s="162" t="s">
        <v>6414</v>
      </c>
      <c r="F4293" s="161" t="s">
        <v>2026</v>
      </c>
      <c r="G4293" s="164" t="s">
        <v>1338</v>
      </c>
      <c r="H4293" s="161" t="s">
        <v>1559</v>
      </c>
      <c r="I4293" s="15"/>
      <c r="J4293"/>
      <c r="K4293"/>
    </row>
    <row r="4294" spans="1:11" ht="15" customHeight="1" x14ac:dyDescent="0.35">
      <c r="A4294" s="160">
        <v>1009543</v>
      </c>
      <c r="B4294" s="161" t="s">
        <v>5920</v>
      </c>
      <c r="C4294" s="160">
        <v>501505</v>
      </c>
      <c r="D4294" s="161" t="s">
        <v>5920</v>
      </c>
      <c r="E4294" s="162" t="s">
        <v>6414</v>
      </c>
      <c r="F4294" s="161" t="s">
        <v>2026</v>
      </c>
      <c r="G4294" s="161" t="s">
        <v>1338</v>
      </c>
      <c r="H4294" s="161" t="s">
        <v>1559</v>
      </c>
      <c r="I4294" s="15"/>
      <c r="J4294"/>
      <c r="K4294"/>
    </row>
    <row r="4295" spans="1:11" ht="15" customHeight="1" x14ac:dyDescent="0.35">
      <c r="A4295" s="160">
        <v>1001160</v>
      </c>
      <c r="B4295" s="161" t="s">
        <v>5921</v>
      </c>
      <c r="C4295" s="160">
        <v>501517</v>
      </c>
      <c r="D4295" s="161" t="s">
        <v>5921</v>
      </c>
      <c r="E4295" s="162" t="s">
        <v>6414</v>
      </c>
      <c r="F4295" s="161" t="s">
        <v>644</v>
      </c>
      <c r="G4295" s="161" t="s">
        <v>933</v>
      </c>
      <c r="H4295" s="161" t="s">
        <v>1559</v>
      </c>
      <c r="I4295" s="15"/>
      <c r="J4295"/>
      <c r="K4295"/>
    </row>
    <row r="4296" spans="1:11" ht="15" customHeight="1" x14ac:dyDescent="0.35">
      <c r="A4296" s="160">
        <v>1009618</v>
      </c>
      <c r="B4296" s="161" t="s">
        <v>1369</v>
      </c>
      <c r="C4296" s="160">
        <v>501530</v>
      </c>
      <c r="D4296" s="161" t="s">
        <v>1369</v>
      </c>
      <c r="E4296" s="162" t="s">
        <v>6414</v>
      </c>
      <c r="F4296" s="161" t="s">
        <v>2026</v>
      </c>
      <c r="G4296" s="164" t="s">
        <v>1338</v>
      </c>
      <c r="H4296" s="161" t="s">
        <v>1559</v>
      </c>
      <c r="I4296" s="15"/>
      <c r="J4296"/>
      <c r="K4296"/>
    </row>
    <row r="4297" spans="1:11" ht="15" customHeight="1" x14ac:dyDescent="0.35">
      <c r="A4297" s="160">
        <v>1009432</v>
      </c>
      <c r="B4297" s="161" t="s">
        <v>1368</v>
      </c>
      <c r="C4297" s="160">
        <v>501542</v>
      </c>
      <c r="D4297" s="161" t="s">
        <v>1368</v>
      </c>
      <c r="E4297" s="162" t="s">
        <v>6414</v>
      </c>
      <c r="F4297" s="161" t="s">
        <v>2026</v>
      </c>
      <c r="G4297" s="164" t="s">
        <v>1338</v>
      </c>
      <c r="H4297" s="161" t="s">
        <v>1559</v>
      </c>
      <c r="I4297" s="15"/>
      <c r="J4297"/>
      <c r="K4297"/>
    </row>
    <row r="4298" spans="1:11" ht="15" customHeight="1" x14ac:dyDescent="0.35">
      <c r="A4298" s="160">
        <v>1010951</v>
      </c>
      <c r="B4298" s="161" t="s">
        <v>5922</v>
      </c>
      <c r="C4298" s="160">
        <v>501554</v>
      </c>
      <c r="D4298" s="161" t="s">
        <v>5922</v>
      </c>
      <c r="E4298" s="162" t="s">
        <v>6414</v>
      </c>
      <c r="F4298" s="161" t="s">
        <v>2026</v>
      </c>
      <c r="G4298" s="164" t="s">
        <v>1338</v>
      </c>
      <c r="H4298" s="161" t="s">
        <v>1559</v>
      </c>
      <c r="I4298" s="15"/>
      <c r="J4298"/>
      <c r="K4298"/>
    </row>
    <row r="4299" spans="1:11" ht="15" customHeight="1" x14ac:dyDescent="0.35">
      <c r="A4299" s="160">
        <v>1107762</v>
      </c>
      <c r="B4299" s="161" t="s">
        <v>5923</v>
      </c>
      <c r="C4299" s="160">
        <v>501669</v>
      </c>
      <c r="D4299" s="161" t="s">
        <v>5923</v>
      </c>
      <c r="E4299" s="162" t="s">
        <v>6414</v>
      </c>
      <c r="F4299" s="161" t="s">
        <v>644</v>
      </c>
      <c r="G4299" s="164" t="s">
        <v>874</v>
      </c>
      <c r="H4299" s="161" t="s">
        <v>1559</v>
      </c>
      <c r="I4299" s="15"/>
      <c r="J4299"/>
      <c r="K4299"/>
    </row>
    <row r="4300" spans="1:11" ht="15" customHeight="1" x14ac:dyDescent="0.35">
      <c r="A4300" s="160">
        <v>1115837</v>
      </c>
      <c r="B4300" s="161" t="s">
        <v>700</v>
      </c>
      <c r="C4300" s="160">
        <v>501724</v>
      </c>
      <c r="D4300" s="161" t="s">
        <v>700</v>
      </c>
      <c r="E4300" s="162" t="s">
        <v>6414</v>
      </c>
      <c r="F4300" s="161" t="s">
        <v>644</v>
      </c>
      <c r="G4300" s="164" t="s">
        <v>645</v>
      </c>
      <c r="H4300" s="161" t="s">
        <v>1559</v>
      </c>
      <c r="I4300" s="15"/>
      <c r="J4300"/>
      <c r="K4300"/>
    </row>
    <row r="4301" spans="1:11" ht="15" customHeight="1" x14ac:dyDescent="0.35">
      <c r="A4301" s="160">
        <v>1115654</v>
      </c>
      <c r="B4301" s="161" t="s">
        <v>5924</v>
      </c>
      <c r="C4301" s="160">
        <v>501748</v>
      </c>
      <c r="D4301" s="161" t="s">
        <v>5924</v>
      </c>
      <c r="E4301" s="162" t="s">
        <v>6414</v>
      </c>
      <c r="F4301" s="161" t="s">
        <v>644</v>
      </c>
      <c r="G4301" s="164" t="s">
        <v>645</v>
      </c>
      <c r="H4301" s="161" t="s">
        <v>1559</v>
      </c>
      <c r="I4301" s="15"/>
      <c r="J4301"/>
      <c r="K4301"/>
    </row>
    <row r="4302" spans="1:11" ht="15" customHeight="1" x14ac:dyDescent="0.35">
      <c r="A4302" s="160">
        <v>1114544</v>
      </c>
      <c r="B4302" s="161" t="s">
        <v>2562</v>
      </c>
      <c r="C4302" s="160">
        <v>501773</v>
      </c>
      <c r="D4302" s="161" t="s">
        <v>2562</v>
      </c>
      <c r="E4302" s="162" t="s">
        <v>6414</v>
      </c>
      <c r="F4302" s="161" t="s">
        <v>644</v>
      </c>
      <c r="G4302" s="164" t="s">
        <v>874</v>
      </c>
      <c r="H4302" s="161" t="s">
        <v>1559</v>
      </c>
      <c r="I4302" s="15"/>
      <c r="J4302"/>
      <c r="K4302"/>
    </row>
    <row r="4303" spans="1:11" ht="15" customHeight="1" x14ac:dyDescent="0.35">
      <c r="A4303" s="160">
        <v>1106553</v>
      </c>
      <c r="B4303" s="161" t="s">
        <v>5925</v>
      </c>
      <c r="C4303" s="160">
        <v>501803</v>
      </c>
      <c r="D4303" s="161" t="s">
        <v>5925</v>
      </c>
      <c r="E4303" s="162" t="s">
        <v>6414</v>
      </c>
      <c r="F4303" s="161" t="s">
        <v>644</v>
      </c>
      <c r="G4303" s="164" t="s">
        <v>785</v>
      </c>
      <c r="H4303" s="161" t="s">
        <v>1559</v>
      </c>
      <c r="I4303" s="15"/>
      <c r="J4303"/>
      <c r="K4303"/>
    </row>
    <row r="4304" spans="1:11" ht="15" customHeight="1" x14ac:dyDescent="0.35">
      <c r="A4304" s="160">
        <v>1105658</v>
      </c>
      <c r="B4304" s="161" t="s">
        <v>5926</v>
      </c>
      <c r="C4304" s="160">
        <v>501839</v>
      </c>
      <c r="D4304" s="161" t="s">
        <v>5926</v>
      </c>
      <c r="E4304" s="162" t="s">
        <v>6414</v>
      </c>
      <c r="F4304" s="161" t="s">
        <v>644</v>
      </c>
      <c r="G4304" s="164" t="s">
        <v>645</v>
      </c>
      <c r="H4304" s="161" t="s">
        <v>1559</v>
      </c>
      <c r="I4304" s="15"/>
      <c r="J4304"/>
      <c r="K4304"/>
    </row>
    <row r="4305" spans="1:11" ht="15" customHeight="1" x14ac:dyDescent="0.35">
      <c r="A4305" s="160">
        <v>1106183</v>
      </c>
      <c r="B4305" s="161" t="s">
        <v>5927</v>
      </c>
      <c r="C4305" s="160">
        <v>501840</v>
      </c>
      <c r="D4305" s="161" t="s">
        <v>5927</v>
      </c>
      <c r="E4305" s="162" t="s">
        <v>6414</v>
      </c>
      <c r="F4305" s="161" t="s">
        <v>644</v>
      </c>
      <c r="G4305" s="164" t="s">
        <v>785</v>
      </c>
      <c r="H4305" s="161" t="s">
        <v>1559</v>
      </c>
      <c r="I4305" s="15"/>
      <c r="J4305"/>
      <c r="K4305"/>
    </row>
    <row r="4306" spans="1:11" ht="15" customHeight="1" x14ac:dyDescent="0.35">
      <c r="A4306" s="160">
        <v>1105105</v>
      </c>
      <c r="B4306" s="161" t="s">
        <v>701</v>
      </c>
      <c r="C4306" s="160">
        <v>501852</v>
      </c>
      <c r="D4306" s="161" t="s">
        <v>701</v>
      </c>
      <c r="E4306" s="162" t="s">
        <v>6414</v>
      </c>
      <c r="F4306" s="161" t="s">
        <v>644</v>
      </c>
      <c r="G4306" s="161" t="s">
        <v>645</v>
      </c>
      <c r="H4306" s="161" t="s">
        <v>1559</v>
      </c>
      <c r="I4306" s="15"/>
      <c r="J4306"/>
      <c r="K4306"/>
    </row>
    <row r="4307" spans="1:11" ht="15" customHeight="1" x14ac:dyDescent="0.35">
      <c r="A4307" s="160">
        <v>1105424</v>
      </c>
      <c r="B4307" s="161" t="s">
        <v>5928</v>
      </c>
      <c r="C4307" s="160">
        <v>501864</v>
      </c>
      <c r="D4307" s="161" t="s">
        <v>5928</v>
      </c>
      <c r="E4307" s="162" t="s">
        <v>6414</v>
      </c>
      <c r="F4307" s="161" t="s">
        <v>644</v>
      </c>
      <c r="G4307" s="164" t="s">
        <v>645</v>
      </c>
      <c r="H4307" s="161" t="s">
        <v>1559</v>
      </c>
      <c r="I4307" s="15"/>
      <c r="J4307"/>
      <c r="K4307"/>
    </row>
    <row r="4308" spans="1:11" ht="15" customHeight="1" x14ac:dyDescent="0.35">
      <c r="A4308" s="160">
        <v>1111887</v>
      </c>
      <c r="B4308" s="161" t="s">
        <v>5929</v>
      </c>
      <c r="C4308" s="160">
        <v>501876</v>
      </c>
      <c r="D4308" s="161" t="s">
        <v>5929</v>
      </c>
      <c r="E4308" s="162" t="s">
        <v>6414</v>
      </c>
      <c r="F4308" s="161" t="s">
        <v>644</v>
      </c>
      <c r="G4308" s="164" t="s">
        <v>1094</v>
      </c>
      <c r="H4308" s="161" t="s">
        <v>1559</v>
      </c>
      <c r="I4308" s="15"/>
      <c r="J4308"/>
      <c r="K4308"/>
    </row>
    <row r="4309" spans="1:11" ht="15" customHeight="1" x14ac:dyDescent="0.35">
      <c r="A4309" s="160">
        <v>1106749</v>
      </c>
      <c r="B4309" s="161" t="s">
        <v>2432</v>
      </c>
      <c r="C4309" s="160">
        <v>501888</v>
      </c>
      <c r="D4309" s="161" t="s">
        <v>2432</v>
      </c>
      <c r="E4309" s="162" t="s">
        <v>6414</v>
      </c>
      <c r="F4309" s="161" t="s">
        <v>644</v>
      </c>
      <c r="G4309" s="164" t="s">
        <v>785</v>
      </c>
      <c r="H4309" s="161" t="s">
        <v>1559</v>
      </c>
      <c r="I4309" s="15"/>
      <c r="J4309"/>
      <c r="K4309"/>
    </row>
    <row r="4310" spans="1:11" ht="15" customHeight="1" x14ac:dyDescent="0.35">
      <c r="A4310" s="160">
        <v>1105439</v>
      </c>
      <c r="B4310" s="161" t="s">
        <v>5930</v>
      </c>
      <c r="C4310" s="160">
        <v>501943</v>
      </c>
      <c r="D4310" s="161" t="s">
        <v>5930</v>
      </c>
      <c r="E4310" s="162" t="s">
        <v>6414</v>
      </c>
      <c r="F4310" s="161" t="s">
        <v>644</v>
      </c>
      <c r="G4310" s="164" t="s">
        <v>645</v>
      </c>
      <c r="H4310" s="161" t="s">
        <v>1559</v>
      </c>
      <c r="I4310" s="15"/>
      <c r="J4310"/>
      <c r="K4310"/>
    </row>
    <row r="4311" spans="1:11" ht="15" customHeight="1" x14ac:dyDescent="0.35">
      <c r="A4311" s="160">
        <v>1105041</v>
      </c>
      <c r="B4311" s="161" t="s">
        <v>5931</v>
      </c>
      <c r="C4311" s="160">
        <v>502005</v>
      </c>
      <c r="D4311" s="161" t="s">
        <v>5931</v>
      </c>
      <c r="E4311" s="162" t="s">
        <v>6414</v>
      </c>
      <c r="F4311" s="161" t="s">
        <v>644</v>
      </c>
      <c r="G4311" s="164" t="s">
        <v>645</v>
      </c>
      <c r="H4311" s="161" t="s">
        <v>1559</v>
      </c>
      <c r="I4311" s="15"/>
      <c r="J4311"/>
      <c r="K4311"/>
    </row>
    <row r="4312" spans="1:11" ht="15" customHeight="1" x14ac:dyDescent="0.35">
      <c r="A4312" s="160">
        <v>1115310</v>
      </c>
      <c r="B4312" s="161" t="s">
        <v>5932</v>
      </c>
      <c r="C4312" s="160">
        <v>502017</v>
      </c>
      <c r="D4312" s="161" t="s">
        <v>5932</v>
      </c>
      <c r="E4312" s="162" t="s">
        <v>6414</v>
      </c>
      <c r="F4312" s="161" t="s">
        <v>644</v>
      </c>
      <c r="G4312" s="164" t="s">
        <v>645</v>
      </c>
      <c r="H4312" s="161" t="s">
        <v>1559</v>
      </c>
      <c r="I4312" s="15"/>
      <c r="J4312"/>
      <c r="K4312"/>
    </row>
    <row r="4313" spans="1:11" ht="15" customHeight="1" x14ac:dyDescent="0.35">
      <c r="A4313" s="160">
        <v>1106661</v>
      </c>
      <c r="B4313" s="161" t="s">
        <v>5933</v>
      </c>
      <c r="C4313" s="160">
        <v>502042</v>
      </c>
      <c r="D4313" s="161" t="s">
        <v>5933</v>
      </c>
      <c r="E4313" s="162" t="s">
        <v>6414</v>
      </c>
      <c r="F4313" s="161" t="s">
        <v>644</v>
      </c>
      <c r="G4313" s="164" t="s">
        <v>785</v>
      </c>
      <c r="H4313" s="161" t="s">
        <v>1559</v>
      </c>
      <c r="I4313" s="15"/>
      <c r="J4313"/>
      <c r="K4313"/>
    </row>
    <row r="4314" spans="1:11" ht="15" customHeight="1" x14ac:dyDescent="0.35">
      <c r="A4314" s="160">
        <v>1106677</v>
      </c>
      <c r="B4314" s="161" t="s">
        <v>5934</v>
      </c>
      <c r="C4314" s="160">
        <v>502080</v>
      </c>
      <c r="D4314" s="161" t="s">
        <v>5934</v>
      </c>
      <c r="E4314" s="162" t="s">
        <v>6414</v>
      </c>
      <c r="F4314" s="161" t="s">
        <v>644</v>
      </c>
      <c r="G4314" s="164" t="s">
        <v>785</v>
      </c>
      <c r="H4314" s="161" t="s">
        <v>1559</v>
      </c>
      <c r="I4314" s="15"/>
      <c r="J4314"/>
      <c r="K4314"/>
    </row>
    <row r="4315" spans="1:11" ht="15" customHeight="1" x14ac:dyDescent="0.35">
      <c r="A4315" s="160">
        <v>1106854</v>
      </c>
      <c r="B4315" s="161" t="s">
        <v>5935</v>
      </c>
      <c r="C4315" s="160">
        <v>502108</v>
      </c>
      <c r="D4315" s="161" t="s">
        <v>5935</v>
      </c>
      <c r="E4315" s="162" t="s">
        <v>6414</v>
      </c>
      <c r="F4315" s="161" t="s">
        <v>644</v>
      </c>
      <c r="G4315" s="164" t="s">
        <v>785</v>
      </c>
      <c r="H4315" s="161" t="s">
        <v>1559</v>
      </c>
      <c r="I4315" s="15"/>
      <c r="J4315"/>
      <c r="K4315"/>
    </row>
    <row r="4316" spans="1:11" ht="15" customHeight="1" x14ac:dyDescent="0.35">
      <c r="A4316" s="160">
        <v>1106288</v>
      </c>
      <c r="B4316" s="161" t="s">
        <v>2378</v>
      </c>
      <c r="C4316" s="160">
        <v>502121</v>
      </c>
      <c r="D4316" s="161" t="s">
        <v>2378</v>
      </c>
      <c r="E4316" s="162" t="s">
        <v>6414</v>
      </c>
      <c r="F4316" s="161" t="s">
        <v>644</v>
      </c>
      <c r="G4316" s="164" t="s">
        <v>785</v>
      </c>
      <c r="H4316" s="161" t="s">
        <v>1559</v>
      </c>
      <c r="I4316" s="15"/>
      <c r="J4316"/>
      <c r="K4316"/>
    </row>
    <row r="4317" spans="1:11" ht="15" customHeight="1" x14ac:dyDescent="0.35">
      <c r="A4317" s="160">
        <v>1110097</v>
      </c>
      <c r="B4317" s="161" t="s">
        <v>5936</v>
      </c>
      <c r="C4317" s="160">
        <v>502133</v>
      </c>
      <c r="D4317" s="161" t="s">
        <v>5936</v>
      </c>
      <c r="E4317" s="162" t="s">
        <v>6414</v>
      </c>
      <c r="F4317" s="161" t="s">
        <v>644</v>
      </c>
      <c r="G4317" s="164" t="s">
        <v>645</v>
      </c>
      <c r="H4317" s="161" t="s">
        <v>1559</v>
      </c>
      <c r="I4317" s="15"/>
      <c r="J4317"/>
      <c r="K4317"/>
    </row>
    <row r="4318" spans="1:11" ht="15" customHeight="1" x14ac:dyDescent="0.35">
      <c r="A4318" s="160">
        <v>1106797</v>
      </c>
      <c r="B4318" s="161" t="s">
        <v>5937</v>
      </c>
      <c r="C4318" s="160">
        <v>502182</v>
      </c>
      <c r="D4318" s="161" t="s">
        <v>5937</v>
      </c>
      <c r="E4318" s="162" t="s">
        <v>6414</v>
      </c>
      <c r="F4318" s="161" t="s">
        <v>644</v>
      </c>
      <c r="G4318" s="161" t="s">
        <v>785</v>
      </c>
      <c r="H4318" s="161" t="s">
        <v>1559</v>
      </c>
      <c r="I4318" s="15"/>
      <c r="J4318"/>
      <c r="K4318"/>
    </row>
    <row r="4319" spans="1:11" ht="15" customHeight="1" x14ac:dyDescent="0.35">
      <c r="A4319" s="160">
        <v>1106419</v>
      </c>
      <c r="B4319" s="161" t="s">
        <v>5938</v>
      </c>
      <c r="C4319" s="160">
        <v>502261</v>
      </c>
      <c r="D4319" s="161" t="s">
        <v>5938</v>
      </c>
      <c r="E4319" s="162" t="s">
        <v>6414</v>
      </c>
      <c r="F4319" s="161" t="s">
        <v>644</v>
      </c>
      <c r="G4319" s="164" t="s">
        <v>785</v>
      </c>
      <c r="H4319" s="161" t="s">
        <v>1559</v>
      </c>
      <c r="I4319" s="15"/>
      <c r="J4319"/>
      <c r="K4319"/>
    </row>
    <row r="4320" spans="1:11" ht="15" customHeight="1" x14ac:dyDescent="0.35">
      <c r="A4320" s="160">
        <v>1106900</v>
      </c>
      <c r="B4320" s="161" t="s">
        <v>2375</v>
      </c>
      <c r="C4320" s="160">
        <v>502273</v>
      </c>
      <c r="D4320" s="161" t="s">
        <v>2375</v>
      </c>
      <c r="E4320" s="162" t="s">
        <v>6414</v>
      </c>
      <c r="F4320" s="161" t="s">
        <v>644</v>
      </c>
      <c r="G4320" s="164" t="s">
        <v>785</v>
      </c>
      <c r="H4320" s="161" t="s">
        <v>1559</v>
      </c>
      <c r="I4320" s="15"/>
      <c r="J4320"/>
      <c r="K4320"/>
    </row>
    <row r="4321" spans="1:11" ht="15" customHeight="1" x14ac:dyDescent="0.35">
      <c r="A4321" s="160">
        <v>1111067</v>
      </c>
      <c r="B4321" s="161" t="s">
        <v>5939</v>
      </c>
      <c r="C4321" s="160">
        <v>502339</v>
      </c>
      <c r="D4321" s="161" t="s">
        <v>5939</v>
      </c>
      <c r="E4321" s="162" t="s">
        <v>6414</v>
      </c>
      <c r="F4321" s="161" t="s">
        <v>644</v>
      </c>
      <c r="G4321" s="164" t="s">
        <v>1094</v>
      </c>
      <c r="H4321" s="161" t="s">
        <v>1559</v>
      </c>
      <c r="I4321" s="15"/>
      <c r="J4321"/>
      <c r="K4321"/>
    </row>
    <row r="4322" spans="1:11" ht="15" customHeight="1" x14ac:dyDescent="0.35">
      <c r="A4322" s="160">
        <v>1107809</v>
      </c>
      <c r="B4322" s="161" t="s">
        <v>2496</v>
      </c>
      <c r="C4322" s="160">
        <v>502340</v>
      </c>
      <c r="D4322" s="161" t="s">
        <v>2496</v>
      </c>
      <c r="E4322" s="162" t="s">
        <v>6414</v>
      </c>
      <c r="F4322" s="161" t="s">
        <v>644</v>
      </c>
      <c r="G4322" s="164" t="s">
        <v>874</v>
      </c>
      <c r="H4322" s="161" t="s">
        <v>1559</v>
      </c>
      <c r="I4322" s="15"/>
      <c r="J4322"/>
      <c r="K4322"/>
    </row>
    <row r="4323" spans="1:11" ht="15" customHeight="1" x14ac:dyDescent="0.35">
      <c r="A4323" s="160">
        <v>1105147</v>
      </c>
      <c r="B4323" s="161" t="s">
        <v>5940</v>
      </c>
      <c r="C4323" s="160">
        <v>502376</v>
      </c>
      <c r="D4323" s="161" t="s">
        <v>5940</v>
      </c>
      <c r="E4323" s="162" t="s">
        <v>6414</v>
      </c>
      <c r="F4323" s="161" t="s">
        <v>644</v>
      </c>
      <c r="G4323" s="164" t="s">
        <v>645</v>
      </c>
      <c r="H4323" s="161" t="s">
        <v>1559</v>
      </c>
      <c r="I4323" s="15"/>
      <c r="J4323"/>
      <c r="K4323"/>
    </row>
    <row r="4324" spans="1:11" ht="15" customHeight="1" x14ac:dyDescent="0.35">
      <c r="A4324" s="160">
        <v>1105005</v>
      </c>
      <c r="B4324" s="161" t="s">
        <v>702</v>
      </c>
      <c r="C4324" s="160">
        <v>502420</v>
      </c>
      <c r="D4324" s="161" t="s">
        <v>702</v>
      </c>
      <c r="E4324" s="162" t="s">
        <v>6414</v>
      </c>
      <c r="F4324" s="161" t="s">
        <v>644</v>
      </c>
      <c r="G4324" s="164" t="s">
        <v>645</v>
      </c>
      <c r="H4324" s="161" t="s">
        <v>1559</v>
      </c>
      <c r="I4324" s="15"/>
      <c r="J4324"/>
      <c r="K4324"/>
    </row>
    <row r="4325" spans="1:11" ht="15" customHeight="1" x14ac:dyDescent="0.35">
      <c r="A4325" s="160">
        <v>1106083</v>
      </c>
      <c r="B4325" s="161" t="s">
        <v>5941</v>
      </c>
      <c r="C4325" s="160">
        <v>502534</v>
      </c>
      <c r="D4325" s="161" t="s">
        <v>5941</v>
      </c>
      <c r="E4325" s="162" t="s">
        <v>6414</v>
      </c>
      <c r="F4325" s="161" t="s">
        <v>644</v>
      </c>
      <c r="G4325" s="164" t="s">
        <v>785</v>
      </c>
      <c r="H4325" s="161" t="s">
        <v>1559</v>
      </c>
      <c r="I4325" s="15"/>
      <c r="J4325"/>
      <c r="K4325"/>
    </row>
    <row r="4326" spans="1:11" ht="15" customHeight="1" x14ac:dyDescent="0.35">
      <c r="A4326" s="160">
        <v>1106570</v>
      </c>
      <c r="B4326" s="161" t="s">
        <v>850</v>
      </c>
      <c r="C4326" s="160">
        <v>502558</v>
      </c>
      <c r="D4326" s="161" t="s">
        <v>850</v>
      </c>
      <c r="E4326" s="162" t="s">
        <v>6414</v>
      </c>
      <c r="F4326" s="161" t="s">
        <v>644</v>
      </c>
      <c r="G4326" s="164" t="s">
        <v>785</v>
      </c>
      <c r="H4326" s="161" t="s">
        <v>1559</v>
      </c>
      <c r="I4326" s="15"/>
      <c r="J4326"/>
      <c r="K4326"/>
    </row>
    <row r="4327" spans="1:11" ht="15" customHeight="1" x14ac:dyDescent="0.35">
      <c r="A4327" s="160">
        <v>1106576</v>
      </c>
      <c r="B4327" s="161" t="s">
        <v>2429</v>
      </c>
      <c r="C4327" s="160">
        <v>502583</v>
      </c>
      <c r="D4327" s="161" t="s">
        <v>2429</v>
      </c>
      <c r="E4327" s="162" t="s">
        <v>6414</v>
      </c>
      <c r="F4327" s="161" t="s">
        <v>644</v>
      </c>
      <c r="G4327" s="164" t="s">
        <v>785</v>
      </c>
      <c r="H4327" s="161" t="s">
        <v>1559</v>
      </c>
      <c r="I4327" s="15"/>
      <c r="J4327"/>
      <c r="K4327"/>
    </row>
    <row r="4328" spans="1:11" ht="15" customHeight="1" x14ac:dyDescent="0.35">
      <c r="A4328" s="160">
        <v>1106976</v>
      </c>
      <c r="B4328" s="161" t="s">
        <v>5942</v>
      </c>
      <c r="C4328" s="160">
        <v>502613</v>
      </c>
      <c r="D4328" s="161" t="s">
        <v>5942</v>
      </c>
      <c r="E4328" s="162" t="s">
        <v>6414</v>
      </c>
      <c r="F4328" s="161" t="s">
        <v>644</v>
      </c>
      <c r="G4328" s="161" t="s">
        <v>785</v>
      </c>
      <c r="H4328" s="161" t="s">
        <v>1559</v>
      </c>
      <c r="I4328" s="15"/>
      <c r="J4328"/>
      <c r="K4328"/>
    </row>
    <row r="4329" spans="1:11" ht="15" customHeight="1" x14ac:dyDescent="0.35">
      <c r="A4329" s="160">
        <v>1115777</v>
      </c>
      <c r="B4329" s="161" t="s">
        <v>2310</v>
      </c>
      <c r="C4329" s="160">
        <v>502625</v>
      </c>
      <c r="D4329" s="161" t="s">
        <v>2310</v>
      </c>
      <c r="E4329" s="162" t="s">
        <v>6414</v>
      </c>
      <c r="F4329" s="161" t="s">
        <v>644</v>
      </c>
      <c r="G4329" s="164" t="s">
        <v>645</v>
      </c>
      <c r="H4329" s="161" t="s">
        <v>1559</v>
      </c>
      <c r="I4329" s="15"/>
      <c r="J4329"/>
      <c r="K4329"/>
    </row>
    <row r="4330" spans="1:11" ht="15" customHeight="1" x14ac:dyDescent="0.35">
      <c r="A4330" s="160">
        <v>1115570</v>
      </c>
      <c r="B4330" s="161" t="s">
        <v>5943</v>
      </c>
      <c r="C4330" s="160">
        <v>502637</v>
      </c>
      <c r="D4330" s="161" t="s">
        <v>5943</v>
      </c>
      <c r="E4330" s="162" t="s">
        <v>6414</v>
      </c>
      <c r="F4330" s="161" t="s">
        <v>644</v>
      </c>
      <c r="G4330" s="164" t="s">
        <v>645</v>
      </c>
      <c r="H4330" s="161" t="s">
        <v>1559</v>
      </c>
      <c r="I4330" s="15"/>
      <c r="J4330"/>
      <c r="K4330"/>
    </row>
    <row r="4331" spans="1:11" ht="15" customHeight="1" x14ac:dyDescent="0.35">
      <c r="A4331" s="160">
        <v>1114369</v>
      </c>
      <c r="B4331" s="161" t="s">
        <v>5944</v>
      </c>
      <c r="C4331" s="160">
        <v>502649</v>
      </c>
      <c r="D4331" s="161" t="s">
        <v>5944</v>
      </c>
      <c r="E4331" s="162" t="s">
        <v>6414</v>
      </c>
      <c r="F4331" s="161" t="s">
        <v>644</v>
      </c>
      <c r="G4331" s="164" t="s">
        <v>874</v>
      </c>
      <c r="H4331" s="161" t="s">
        <v>1559</v>
      </c>
      <c r="I4331" s="15"/>
      <c r="J4331"/>
      <c r="K4331"/>
    </row>
    <row r="4332" spans="1:11" ht="15" customHeight="1" x14ac:dyDescent="0.35">
      <c r="A4332" s="160">
        <v>1111380</v>
      </c>
      <c r="B4332" s="161" t="s">
        <v>5945</v>
      </c>
      <c r="C4332" s="160">
        <v>502674</v>
      </c>
      <c r="D4332" s="161" t="s">
        <v>5945</v>
      </c>
      <c r="E4332" s="162" t="s">
        <v>6414</v>
      </c>
      <c r="F4332" s="161" t="s">
        <v>644</v>
      </c>
      <c r="G4332" s="164" t="s">
        <v>1094</v>
      </c>
      <c r="H4332" s="161" t="s">
        <v>1559</v>
      </c>
      <c r="I4332" s="15"/>
      <c r="J4332"/>
      <c r="K4332"/>
    </row>
    <row r="4333" spans="1:11" ht="15" customHeight="1" x14ac:dyDescent="0.35">
      <c r="A4333" s="160">
        <v>1111848</v>
      </c>
      <c r="B4333" s="161" t="s">
        <v>5946</v>
      </c>
      <c r="C4333" s="160">
        <v>502716</v>
      </c>
      <c r="D4333" s="161" t="s">
        <v>5946</v>
      </c>
      <c r="E4333" s="162" t="s">
        <v>6414</v>
      </c>
      <c r="F4333" s="161" t="s">
        <v>644</v>
      </c>
      <c r="G4333" s="164" t="s">
        <v>1094</v>
      </c>
      <c r="H4333" s="161" t="s">
        <v>1559</v>
      </c>
      <c r="I4333" s="15"/>
      <c r="J4333"/>
      <c r="K4333"/>
    </row>
    <row r="4334" spans="1:11" ht="15" customHeight="1" x14ac:dyDescent="0.35">
      <c r="A4334" s="160">
        <v>1106651</v>
      </c>
      <c r="B4334" s="161" t="s">
        <v>5947</v>
      </c>
      <c r="C4334" s="160">
        <v>502741</v>
      </c>
      <c r="D4334" s="161" t="s">
        <v>5947</v>
      </c>
      <c r="E4334" s="162" t="s">
        <v>6414</v>
      </c>
      <c r="F4334" s="161" t="s">
        <v>644</v>
      </c>
      <c r="G4334" s="164" t="s">
        <v>785</v>
      </c>
      <c r="H4334" s="161" t="s">
        <v>1559</v>
      </c>
      <c r="I4334" s="15"/>
      <c r="J4334"/>
      <c r="K4334"/>
    </row>
    <row r="4335" spans="1:11" ht="15" customHeight="1" x14ac:dyDescent="0.35">
      <c r="A4335" s="160">
        <v>1113374</v>
      </c>
      <c r="B4335" s="161" t="s">
        <v>2558</v>
      </c>
      <c r="C4335" s="160">
        <v>502753</v>
      </c>
      <c r="D4335" s="161" t="s">
        <v>2558</v>
      </c>
      <c r="E4335" s="162" t="s">
        <v>6414</v>
      </c>
      <c r="F4335" s="161" t="s">
        <v>644</v>
      </c>
      <c r="G4335" s="161" t="s">
        <v>933</v>
      </c>
      <c r="H4335" s="161" t="s">
        <v>1559</v>
      </c>
      <c r="I4335" s="15"/>
      <c r="J4335"/>
      <c r="K4335"/>
    </row>
    <row r="4336" spans="1:11" ht="15" customHeight="1" x14ac:dyDescent="0.35">
      <c r="A4336" s="160">
        <v>1106851</v>
      </c>
      <c r="B4336" s="161" t="s">
        <v>5948</v>
      </c>
      <c r="C4336" s="160">
        <v>502777</v>
      </c>
      <c r="D4336" s="161" t="s">
        <v>5948</v>
      </c>
      <c r="E4336" s="162" t="s">
        <v>6414</v>
      </c>
      <c r="F4336" s="161" t="s">
        <v>644</v>
      </c>
      <c r="G4336" s="164" t="s">
        <v>785</v>
      </c>
      <c r="H4336" s="161" t="s">
        <v>1559</v>
      </c>
      <c r="I4336" s="15"/>
      <c r="J4336"/>
      <c r="K4336"/>
    </row>
    <row r="4337" spans="1:11" ht="15" customHeight="1" x14ac:dyDescent="0.35">
      <c r="A4337" s="160">
        <v>1106111</v>
      </c>
      <c r="B4337" s="161" t="s">
        <v>2424</v>
      </c>
      <c r="C4337" s="160">
        <v>502832</v>
      </c>
      <c r="D4337" s="161" t="s">
        <v>2424</v>
      </c>
      <c r="E4337" s="162" t="s">
        <v>6414</v>
      </c>
      <c r="F4337" s="161" t="s">
        <v>644</v>
      </c>
      <c r="G4337" s="164" t="s">
        <v>785</v>
      </c>
      <c r="H4337" s="161" t="s">
        <v>1559</v>
      </c>
      <c r="I4337" s="15"/>
      <c r="J4337"/>
      <c r="K4337"/>
    </row>
    <row r="4338" spans="1:11" ht="15" customHeight="1" x14ac:dyDescent="0.35">
      <c r="A4338" s="160">
        <v>1105116</v>
      </c>
      <c r="B4338" s="161" t="s">
        <v>703</v>
      </c>
      <c r="C4338" s="160">
        <v>502856</v>
      </c>
      <c r="D4338" s="161" t="s">
        <v>703</v>
      </c>
      <c r="E4338" s="162" t="s">
        <v>6414</v>
      </c>
      <c r="F4338" s="161" t="s">
        <v>644</v>
      </c>
      <c r="G4338" s="164" t="s">
        <v>645</v>
      </c>
      <c r="H4338" s="161" t="s">
        <v>1559</v>
      </c>
      <c r="I4338" s="15"/>
      <c r="J4338"/>
      <c r="K4338"/>
    </row>
    <row r="4339" spans="1:11" ht="15" customHeight="1" x14ac:dyDescent="0.35">
      <c r="A4339" s="160">
        <v>1106859</v>
      </c>
      <c r="B4339" s="161" t="s">
        <v>2439</v>
      </c>
      <c r="C4339" s="160">
        <v>502870</v>
      </c>
      <c r="D4339" s="161" t="s">
        <v>2439</v>
      </c>
      <c r="E4339" s="162" t="s">
        <v>6414</v>
      </c>
      <c r="F4339" s="161" t="s">
        <v>644</v>
      </c>
      <c r="G4339" s="161" t="s">
        <v>785</v>
      </c>
      <c r="H4339" s="161" t="s">
        <v>1559</v>
      </c>
      <c r="I4339" s="15"/>
      <c r="J4339"/>
      <c r="K4339"/>
    </row>
    <row r="4340" spans="1:11" ht="15" customHeight="1" x14ac:dyDescent="0.35">
      <c r="A4340" s="160">
        <v>1106964</v>
      </c>
      <c r="B4340" s="161" t="s">
        <v>5949</v>
      </c>
      <c r="C4340" s="160">
        <v>502881</v>
      </c>
      <c r="D4340" s="161" t="s">
        <v>5949</v>
      </c>
      <c r="E4340" s="162" t="s">
        <v>6414</v>
      </c>
      <c r="F4340" s="161" t="s">
        <v>644</v>
      </c>
      <c r="G4340" s="161" t="s">
        <v>785</v>
      </c>
      <c r="H4340" s="161" t="s">
        <v>1559</v>
      </c>
      <c r="I4340" s="15"/>
      <c r="J4340"/>
      <c r="K4340"/>
    </row>
    <row r="4341" spans="1:11" ht="15" customHeight="1" x14ac:dyDescent="0.35">
      <c r="A4341" s="160">
        <v>1106020</v>
      </c>
      <c r="B4341" s="161" t="s">
        <v>5950</v>
      </c>
      <c r="C4341" s="160">
        <v>502900</v>
      </c>
      <c r="D4341" s="161" t="s">
        <v>5950</v>
      </c>
      <c r="E4341" s="162" t="s">
        <v>6414</v>
      </c>
      <c r="F4341" s="161" t="s">
        <v>644</v>
      </c>
      <c r="G4341" s="164" t="s">
        <v>785</v>
      </c>
      <c r="H4341" s="161" t="s">
        <v>1559</v>
      </c>
      <c r="I4341" s="15"/>
      <c r="J4341"/>
      <c r="K4341"/>
    </row>
    <row r="4342" spans="1:11" ht="15" customHeight="1" x14ac:dyDescent="0.35">
      <c r="A4342" s="160">
        <v>1107198</v>
      </c>
      <c r="B4342" s="161" t="s">
        <v>2473</v>
      </c>
      <c r="C4342" s="160">
        <v>502911</v>
      </c>
      <c r="D4342" s="161" t="s">
        <v>2473</v>
      </c>
      <c r="E4342" s="162" t="s">
        <v>6414</v>
      </c>
      <c r="F4342" s="161" t="s">
        <v>644</v>
      </c>
      <c r="G4342" s="164" t="s">
        <v>874</v>
      </c>
      <c r="H4342" s="161" t="s">
        <v>1559</v>
      </c>
      <c r="I4342" s="15"/>
      <c r="J4342"/>
      <c r="K4342"/>
    </row>
    <row r="4343" spans="1:11" ht="15" customHeight="1" x14ac:dyDescent="0.35">
      <c r="A4343" s="160">
        <v>1106470</v>
      </c>
      <c r="B4343" s="161" t="s">
        <v>5951</v>
      </c>
      <c r="C4343" s="160">
        <v>502923</v>
      </c>
      <c r="D4343" s="161" t="s">
        <v>5951</v>
      </c>
      <c r="E4343" s="162" t="s">
        <v>6414</v>
      </c>
      <c r="F4343" s="161" t="s">
        <v>644</v>
      </c>
      <c r="G4343" s="164" t="s">
        <v>785</v>
      </c>
      <c r="H4343" s="161" t="s">
        <v>1559</v>
      </c>
      <c r="I4343" s="15"/>
      <c r="J4343"/>
      <c r="K4343"/>
    </row>
    <row r="4344" spans="1:11" ht="15" customHeight="1" x14ac:dyDescent="0.35">
      <c r="A4344" s="160">
        <v>1111975</v>
      </c>
      <c r="B4344" s="161" t="s">
        <v>5952</v>
      </c>
      <c r="C4344" s="160">
        <v>502935</v>
      </c>
      <c r="D4344" s="161" t="s">
        <v>5952</v>
      </c>
      <c r="E4344" s="162" t="s">
        <v>6414</v>
      </c>
      <c r="F4344" s="161" t="s">
        <v>644</v>
      </c>
      <c r="G4344" s="164" t="s">
        <v>1094</v>
      </c>
      <c r="H4344" s="161" t="s">
        <v>1559</v>
      </c>
      <c r="I4344" s="15"/>
      <c r="J4344"/>
      <c r="K4344"/>
    </row>
    <row r="4345" spans="1:11" ht="15" customHeight="1" x14ac:dyDescent="0.35">
      <c r="A4345" s="160">
        <v>1105463</v>
      </c>
      <c r="B4345" s="161" t="s">
        <v>5953</v>
      </c>
      <c r="C4345" s="160">
        <v>502972</v>
      </c>
      <c r="D4345" s="161" t="s">
        <v>5953</v>
      </c>
      <c r="E4345" s="162" t="s">
        <v>6414</v>
      </c>
      <c r="F4345" s="161" t="s">
        <v>644</v>
      </c>
      <c r="G4345" s="164" t="s">
        <v>645</v>
      </c>
      <c r="H4345" s="161" t="s">
        <v>1559</v>
      </c>
      <c r="I4345" s="15"/>
      <c r="J4345"/>
      <c r="K4345"/>
    </row>
    <row r="4346" spans="1:11" ht="15" customHeight="1" x14ac:dyDescent="0.35">
      <c r="A4346" s="160">
        <v>1110066</v>
      </c>
      <c r="B4346" s="161" t="s">
        <v>5954</v>
      </c>
      <c r="C4346" s="160">
        <v>503010</v>
      </c>
      <c r="D4346" s="161" t="s">
        <v>5954</v>
      </c>
      <c r="E4346" s="162" t="s">
        <v>6414</v>
      </c>
      <c r="F4346" s="161" t="s">
        <v>644</v>
      </c>
      <c r="G4346" s="164" t="s">
        <v>645</v>
      </c>
      <c r="H4346" s="161" t="s">
        <v>1559</v>
      </c>
      <c r="I4346" s="15"/>
      <c r="J4346"/>
      <c r="K4346"/>
    </row>
    <row r="4347" spans="1:11" ht="15" customHeight="1" x14ac:dyDescent="0.35">
      <c r="A4347" s="160">
        <v>1106816</v>
      </c>
      <c r="B4347" s="161" t="s">
        <v>5955</v>
      </c>
      <c r="C4347" s="160">
        <v>503034</v>
      </c>
      <c r="D4347" s="161" t="s">
        <v>5955</v>
      </c>
      <c r="E4347" s="162" t="s">
        <v>6414</v>
      </c>
      <c r="F4347" s="161" t="s">
        <v>644</v>
      </c>
      <c r="G4347" s="164" t="s">
        <v>785</v>
      </c>
      <c r="H4347" s="161" t="s">
        <v>1559</v>
      </c>
      <c r="I4347" s="15"/>
      <c r="J4347"/>
      <c r="K4347"/>
    </row>
    <row r="4348" spans="1:11" ht="15" customHeight="1" x14ac:dyDescent="0.35">
      <c r="A4348" s="160">
        <v>1107746</v>
      </c>
      <c r="B4348" s="161" t="s">
        <v>5956</v>
      </c>
      <c r="C4348" s="160">
        <v>503046</v>
      </c>
      <c r="D4348" s="161" t="s">
        <v>5956</v>
      </c>
      <c r="E4348" s="162" t="s">
        <v>6414</v>
      </c>
      <c r="F4348" s="161" t="s">
        <v>644</v>
      </c>
      <c r="G4348" s="164" t="s">
        <v>874</v>
      </c>
      <c r="H4348" s="161" t="s">
        <v>1559</v>
      </c>
      <c r="I4348" s="15"/>
      <c r="J4348"/>
      <c r="K4348"/>
    </row>
    <row r="4349" spans="1:11" ht="15" customHeight="1" x14ac:dyDescent="0.35">
      <c r="A4349" s="160">
        <v>1115593</v>
      </c>
      <c r="B4349" s="161" t="s">
        <v>5957</v>
      </c>
      <c r="C4349" s="160">
        <v>503060</v>
      </c>
      <c r="D4349" s="161" t="s">
        <v>5957</v>
      </c>
      <c r="E4349" s="162" t="s">
        <v>6414</v>
      </c>
      <c r="F4349" s="161" t="s">
        <v>644</v>
      </c>
      <c r="G4349" s="164" t="s">
        <v>645</v>
      </c>
      <c r="H4349" s="161" t="s">
        <v>1559</v>
      </c>
      <c r="I4349" s="15"/>
      <c r="J4349"/>
      <c r="K4349"/>
    </row>
    <row r="4350" spans="1:11" ht="15" customHeight="1" x14ac:dyDescent="0.35">
      <c r="A4350" s="160">
        <v>1105176</v>
      </c>
      <c r="B4350" s="161" t="s">
        <v>5958</v>
      </c>
      <c r="C4350" s="160">
        <v>503071</v>
      </c>
      <c r="D4350" s="161" t="s">
        <v>5958</v>
      </c>
      <c r="E4350" s="162" t="s">
        <v>6414</v>
      </c>
      <c r="F4350" s="161" t="s">
        <v>644</v>
      </c>
      <c r="G4350" s="164" t="s">
        <v>645</v>
      </c>
      <c r="H4350" s="161" t="s">
        <v>1559</v>
      </c>
      <c r="I4350" s="15"/>
      <c r="J4350"/>
      <c r="K4350"/>
    </row>
    <row r="4351" spans="1:11" ht="15" customHeight="1" x14ac:dyDescent="0.35">
      <c r="A4351" s="160">
        <v>1105502</v>
      </c>
      <c r="B4351" s="161" t="s">
        <v>2333</v>
      </c>
      <c r="C4351" s="160">
        <v>503101</v>
      </c>
      <c r="D4351" s="161" t="s">
        <v>2333</v>
      </c>
      <c r="E4351" s="162" t="s">
        <v>6414</v>
      </c>
      <c r="F4351" s="161" t="s">
        <v>644</v>
      </c>
      <c r="G4351" s="164" t="s">
        <v>645</v>
      </c>
      <c r="H4351" s="161" t="s">
        <v>1559</v>
      </c>
      <c r="I4351" s="15"/>
      <c r="J4351"/>
      <c r="K4351"/>
    </row>
    <row r="4352" spans="1:11" ht="15" customHeight="1" x14ac:dyDescent="0.35">
      <c r="A4352" s="160">
        <v>1115817</v>
      </c>
      <c r="B4352" s="161" t="s">
        <v>2305</v>
      </c>
      <c r="C4352" s="160">
        <v>503162</v>
      </c>
      <c r="D4352" s="161" t="s">
        <v>2305</v>
      </c>
      <c r="E4352" s="162" t="s">
        <v>6414</v>
      </c>
      <c r="F4352" s="161" t="s">
        <v>644</v>
      </c>
      <c r="G4352" s="164" t="s">
        <v>645</v>
      </c>
      <c r="H4352" s="161" t="s">
        <v>1559</v>
      </c>
      <c r="I4352" s="15"/>
      <c r="J4352"/>
      <c r="K4352"/>
    </row>
    <row r="4353" spans="1:11" ht="15" customHeight="1" x14ac:dyDescent="0.35">
      <c r="A4353" s="160">
        <v>1110004</v>
      </c>
      <c r="B4353" s="161" t="s">
        <v>5959</v>
      </c>
      <c r="C4353" s="160">
        <v>503186</v>
      </c>
      <c r="D4353" s="161" t="s">
        <v>5959</v>
      </c>
      <c r="E4353" s="162" t="s">
        <v>6414</v>
      </c>
      <c r="F4353" s="161" t="s">
        <v>644</v>
      </c>
      <c r="G4353" s="164" t="s">
        <v>645</v>
      </c>
      <c r="H4353" s="161" t="s">
        <v>1559</v>
      </c>
      <c r="I4353" s="15"/>
      <c r="J4353"/>
      <c r="K4353"/>
    </row>
    <row r="4354" spans="1:11" ht="15" customHeight="1" x14ac:dyDescent="0.35">
      <c r="A4354" s="160">
        <v>1106982</v>
      </c>
      <c r="B4354" s="161" t="s">
        <v>5960</v>
      </c>
      <c r="C4354" s="160">
        <v>503198</v>
      </c>
      <c r="D4354" s="161" t="s">
        <v>5960</v>
      </c>
      <c r="E4354" s="162" t="s">
        <v>6414</v>
      </c>
      <c r="F4354" s="161" t="s">
        <v>644</v>
      </c>
      <c r="G4354" s="164" t="s">
        <v>785</v>
      </c>
      <c r="H4354" s="161" t="s">
        <v>1559</v>
      </c>
      <c r="I4354" s="15"/>
      <c r="J4354"/>
      <c r="K4354"/>
    </row>
    <row r="4355" spans="1:11" ht="15" customHeight="1" x14ac:dyDescent="0.35">
      <c r="A4355" s="160">
        <v>1106275</v>
      </c>
      <c r="B4355" s="161" t="s">
        <v>2425</v>
      </c>
      <c r="C4355" s="160">
        <v>503228</v>
      </c>
      <c r="D4355" s="161" t="s">
        <v>2425</v>
      </c>
      <c r="E4355" s="162" t="s">
        <v>6414</v>
      </c>
      <c r="F4355" s="161" t="s">
        <v>644</v>
      </c>
      <c r="G4355" s="164" t="s">
        <v>785</v>
      </c>
      <c r="H4355" s="161" t="s">
        <v>1559</v>
      </c>
      <c r="I4355" s="15"/>
      <c r="J4355"/>
      <c r="K4355"/>
    </row>
    <row r="4356" spans="1:11" ht="15" customHeight="1" x14ac:dyDescent="0.35">
      <c r="A4356" s="160">
        <v>1106468</v>
      </c>
      <c r="B4356" s="161" t="s">
        <v>5961</v>
      </c>
      <c r="C4356" s="160">
        <v>503230</v>
      </c>
      <c r="D4356" s="161" t="s">
        <v>5961</v>
      </c>
      <c r="E4356" s="162" t="s">
        <v>6414</v>
      </c>
      <c r="F4356" s="161" t="s">
        <v>644</v>
      </c>
      <c r="G4356" s="164" t="s">
        <v>785</v>
      </c>
      <c r="H4356" s="161" t="s">
        <v>1559</v>
      </c>
      <c r="I4356" s="15"/>
      <c r="J4356"/>
      <c r="K4356"/>
    </row>
    <row r="4357" spans="1:11" ht="15" customHeight="1" x14ac:dyDescent="0.35">
      <c r="A4357" s="160">
        <v>1115766</v>
      </c>
      <c r="B4357" s="161" t="s">
        <v>5962</v>
      </c>
      <c r="C4357" s="160">
        <v>503277</v>
      </c>
      <c r="D4357" s="161" t="s">
        <v>5962</v>
      </c>
      <c r="E4357" s="162" t="s">
        <v>6414</v>
      </c>
      <c r="F4357" s="161" t="s">
        <v>644</v>
      </c>
      <c r="G4357" s="164" t="s">
        <v>645</v>
      </c>
      <c r="H4357" s="161" t="s">
        <v>1559</v>
      </c>
      <c r="I4357" s="15"/>
      <c r="J4357"/>
      <c r="K4357"/>
    </row>
    <row r="4358" spans="1:11" ht="15" customHeight="1" x14ac:dyDescent="0.35">
      <c r="A4358" s="160">
        <v>1111302</v>
      </c>
      <c r="B4358" s="161" t="s">
        <v>5963</v>
      </c>
      <c r="C4358" s="160">
        <v>503290</v>
      </c>
      <c r="D4358" s="161" t="s">
        <v>5963</v>
      </c>
      <c r="E4358" s="162" t="s">
        <v>6414</v>
      </c>
      <c r="F4358" s="161" t="s">
        <v>644</v>
      </c>
      <c r="G4358" s="164" t="s">
        <v>1094</v>
      </c>
      <c r="H4358" s="161" t="s">
        <v>1559</v>
      </c>
      <c r="I4358" s="15"/>
      <c r="J4358"/>
      <c r="K4358"/>
    </row>
    <row r="4359" spans="1:11" ht="15" customHeight="1" x14ac:dyDescent="0.35">
      <c r="A4359" s="160">
        <v>1105069</v>
      </c>
      <c r="B4359" s="161" t="s">
        <v>2341</v>
      </c>
      <c r="C4359" s="160">
        <v>503368</v>
      </c>
      <c r="D4359" s="161" t="s">
        <v>2341</v>
      </c>
      <c r="E4359" s="162" t="s">
        <v>6414</v>
      </c>
      <c r="F4359" s="161" t="s">
        <v>644</v>
      </c>
      <c r="G4359" s="161" t="s">
        <v>645</v>
      </c>
      <c r="H4359" s="161" t="s">
        <v>1559</v>
      </c>
      <c r="I4359" s="15"/>
      <c r="J4359"/>
      <c r="K4359"/>
    </row>
    <row r="4360" spans="1:11" ht="15" customHeight="1" x14ac:dyDescent="0.35">
      <c r="A4360" s="160">
        <v>1105342</v>
      </c>
      <c r="B4360" s="161" t="s">
        <v>704</v>
      </c>
      <c r="C4360" s="160">
        <v>503400</v>
      </c>
      <c r="D4360" s="161" t="s">
        <v>704</v>
      </c>
      <c r="E4360" s="162" t="s">
        <v>6414</v>
      </c>
      <c r="F4360" s="161" t="s">
        <v>644</v>
      </c>
      <c r="G4360" s="164" t="s">
        <v>645</v>
      </c>
      <c r="H4360" s="161" t="s">
        <v>1559</v>
      </c>
      <c r="I4360" s="15"/>
      <c r="J4360"/>
      <c r="K4360"/>
    </row>
    <row r="4361" spans="1:11" ht="15" customHeight="1" x14ac:dyDescent="0.35">
      <c r="A4361" s="160">
        <v>1106716</v>
      </c>
      <c r="B4361" s="161" t="s">
        <v>851</v>
      </c>
      <c r="C4361" s="160">
        <v>503472</v>
      </c>
      <c r="D4361" s="161" t="s">
        <v>851</v>
      </c>
      <c r="E4361" s="162" t="s">
        <v>6414</v>
      </c>
      <c r="F4361" s="161" t="s">
        <v>644</v>
      </c>
      <c r="G4361" s="164" t="s">
        <v>785</v>
      </c>
      <c r="H4361" s="161" t="s">
        <v>1559</v>
      </c>
      <c r="I4361" s="15"/>
      <c r="J4361"/>
      <c r="K4361"/>
    </row>
    <row r="4362" spans="1:11" ht="15" customHeight="1" x14ac:dyDescent="0.35">
      <c r="A4362" s="160">
        <v>1115697</v>
      </c>
      <c r="B4362" s="161" t="s">
        <v>5964</v>
      </c>
      <c r="C4362" s="160">
        <v>503526</v>
      </c>
      <c r="D4362" s="161" t="s">
        <v>5964</v>
      </c>
      <c r="E4362" s="162" t="s">
        <v>6414</v>
      </c>
      <c r="F4362" s="161" t="s">
        <v>644</v>
      </c>
      <c r="G4362" s="164" t="s">
        <v>645</v>
      </c>
      <c r="H4362" s="161" t="s">
        <v>1559</v>
      </c>
      <c r="I4362" s="15"/>
      <c r="J4362"/>
      <c r="K4362"/>
    </row>
    <row r="4363" spans="1:11" ht="15" customHeight="1" x14ac:dyDescent="0.35">
      <c r="A4363" s="160">
        <v>1106161</v>
      </c>
      <c r="B4363" s="161" t="s">
        <v>2419</v>
      </c>
      <c r="C4363" s="160">
        <v>503538</v>
      </c>
      <c r="D4363" s="161" t="s">
        <v>2419</v>
      </c>
      <c r="E4363" s="162" t="s">
        <v>6414</v>
      </c>
      <c r="F4363" s="161" t="s">
        <v>644</v>
      </c>
      <c r="G4363" s="164" t="s">
        <v>785</v>
      </c>
      <c r="H4363" s="161" t="s">
        <v>1559</v>
      </c>
      <c r="I4363" s="15"/>
      <c r="J4363"/>
      <c r="K4363"/>
    </row>
    <row r="4364" spans="1:11" ht="15" customHeight="1" x14ac:dyDescent="0.35">
      <c r="A4364" s="160">
        <v>1111905</v>
      </c>
      <c r="B4364" s="161" t="s">
        <v>2537</v>
      </c>
      <c r="C4364" s="160">
        <v>503563</v>
      </c>
      <c r="D4364" s="161" t="s">
        <v>2537</v>
      </c>
      <c r="E4364" s="162" t="s">
        <v>6414</v>
      </c>
      <c r="F4364" s="161" t="s">
        <v>644</v>
      </c>
      <c r="G4364" s="164" t="s">
        <v>1094</v>
      </c>
      <c r="H4364" s="161" t="s">
        <v>1559</v>
      </c>
      <c r="I4364" s="15"/>
      <c r="J4364"/>
      <c r="K4364"/>
    </row>
    <row r="4365" spans="1:11" ht="15" customHeight="1" x14ac:dyDescent="0.35">
      <c r="A4365" s="160">
        <v>1106837</v>
      </c>
      <c r="B4365" s="161" t="s">
        <v>852</v>
      </c>
      <c r="C4365" s="160">
        <v>503575</v>
      </c>
      <c r="D4365" s="161" t="s">
        <v>852</v>
      </c>
      <c r="E4365" s="162" t="s">
        <v>6414</v>
      </c>
      <c r="F4365" s="161" t="s">
        <v>644</v>
      </c>
      <c r="G4365" s="164" t="s">
        <v>785</v>
      </c>
      <c r="H4365" s="161" t="s">
        <v>1559</v>
      </c>
      <c r="I4365" s="15"/>
      <c r="J4365"/>
      <c r="K4365"/>
    </row>
    <row r="4366" spans="1:11" ht="15" customHeight="1" x14ac:dyDescent="0.35">
      <c r="A4366" s="160">
        <v>1106364</v>
      </c>
      <c r="B4366" s="161" t="s">
        <v>2377</v>
      </c>
      <c r="C4366" s="160">
        <v>503587</v>
      </c>
      <c r="D4366" s="161" t="s">
        <v>2377</v>
      </c>
      <c r="E4366" s="162" t="s">
        <v>6414</v>
      </c>
      <c r="F4366" s="161" t="s">
        <v>644</v>
      </c>
      <c r="G4366" s="164" t="s">
        <v>785</v>
      </c>
      <c r="H4366" s="161" t="s">
        <v>1559</v>
      </c>
      <c r="I4366" s="15"/>
      <c r="J4366"/>
      <c r="K4366"/>
    </row>
    <row r="4367" spans="1:11" ht="15" customHeight="1" x14ac:dyDescent="0.35">
      <c r="A4367" s="160">
        <v>1105549</v>
      </c>
      <c r="B4367" s="161" t="s">
        <v>2334</v>
      </c>
      <c r="C4367" s="160">
        <v>503599</v>
      </c>
      <c r="D4367" s="161" t="s">
        <v>2334</v>
      </c>
      <c r="E4367" s="162" t="s">
        <v>6414</v>
      </c>
      <c r="F4367" s="161" t="s">
        <v>644</v>
      </c>
      <c r="G4367" s="164" t="s">
        <v>645</v>
      </c>
      <c r="H4367" s="161" t="s">
        <v>1559</v>
      </c>
      <c r="I4367" s="15"/>
      <c r="J4367"/>
      <c r="K4367"/>
    </row>
    <row r="4368" spans="1:11" ht="15" customHeight="1" x14ac:dyDescent="0.35">
      <c r="A4368" s="160">
        <v>1105183</v>
      </c>
      <c r="B4368" s="161" t="s">
        <v>5965</v>
      </c>
      <c r="C4368" s="160">
        <v>503629</v>
      </c>
      <c r="D4368" s="161" t="s">
        <v>5965</v>
      </c>
      <c r="E4368" s="162" t="s">
        <v>6414</v>
      </c>
      <c r="F4368" s="161" t="s">
        <v>644</v>
      </c>
      <c r="G4368" s="164" t="s">
        <v>645</v>
      </c>
      <c r="H4368" s="161" t="s">
        <v>1559</v>
      </c>
      <c r="I4368" s="15"/>
      <c r="J4368"/>
      <c r="K4368"/>
    </row>
    <row r="4369" spans="1:11" ht="15" customHeight="1" x14ac:dyDescent="0.35">
      <c r="A4369" s="160">
        <v>1106860</v>
      </c>
      <c r="B4369" s="161" t="s">
        <v>853</v>
      </c>
      <c r="C4369" s="160">
        <v>503642</v>
      </c>
      <c r="D4369" s="161" t="s">
        <v>853</v>
      </c>
      <c r="E4369" s="162" t="s">
        <v>6414</v>
      </c>
      <c r="F4369" s="161" t="s">
        <v>644</v>
      </c>
      <c r="G4369" s="161" t="s">
        <v>785</v>
      </c>
      <c r="H4369" s="161" t="s">
        <v>1559</v>
      </c>
      <c r="I4369" s="15"/>
      <c r="J4369"/>
      <c r="K4369"/>
    </row>
    <row r="4370" spans="1:11" ht="15" customHeight="1" x14ac:dyDescent="0.35">
      <c r="A4370" s="160">
        <v>1106228</v>
      </c>
      <c r="B4370" s="161" t="s">
        <v>2391</v>
      </c>
      <c r="C4370" s="160">
        <v>503680</v>
      </c>
      <c r="D4370" s="161" t="s">
        <v>2391</v>
      </c>
      <c r="E4370" s="162" t="s">
        <v>6414</v>
      </c>
      <c r="F4370" s="161" t="s">
        <v>644</v>
      </c>
      <c r="G4370" s="164" t="s">
        <v>785</v>
      </c>
      <c r="H4370" s="161" t="s">
        <v>1559</v>
      </c>
      <c r="I4370" s="15"/>
      <c r="J4370"/>
      <c r="K4370"/>
    </row>
    <row r="4371" spans="1:11" ht="15" customHeight="1" x14ac:dyDescent="0.35">
      <c r="A4371" s="160">
        <v>1110123</v>
      </c>
      <c r="B4371" s="161" t="s">
        <v>2517</v>
      </c>
      <c r="C4371" s="160">
        <v>503691</v>
      </c>
      <c r="D4371" s="161" t="s">
        <v>2517</v>
      </c>
      <c r="E4371" s="162" t="s">
        <v>6414</v>
      </c>
      <c r="F4371" s="161" t="s">
        <v>644</v>
      </c>
      <c r="G4371" s="161" t="s">
        <v>645</v>
      </c>
      <c r="H4371" s="161" t="s">
        <v>1559</v>
      </c>
      <c r="I4371" s="15"/>
      <c r="J4371"/>
      <c r="K4371"/>
    </row>
    <row r="4372" spans="1:11" ht="15" customHeight="1" x14ac:dyDescent="0.35">
      <c r="A4372" s="160">
        <v>1106712</v>
      </c>
      <c r="B4372" s="161" t="s">
        <v>2430</v>
      </c>
      <c r="C4372" s="160">
        <v>503708</v>
      </c>
      <c r="D4372" s="161" t="s">
        <v>2430</v>
      </c>
      <c r="E4372" s="162" t="s">
        <v>6414</v>
      </c>
      <c r="F4372" s="161" t="s">
        <v>644</v>
      </c>
      <c r="G4372" s="164" t="s">
        <v>785</v>
      </c>
      <c r="H4372" s="161" t="s">
        <v>1559</v>
      </c>
      <c r="I4372" s="15"/>
      <c r="J4372"/>
      <c r="K4372"/>
    </row>
    <row r="4373" spans="1:11" ht="15" customHeight="1" x14ac:dyDescent="0.35">
      <c r="A4373" s="160">
        <v>1105068</v>
      </c>
      <c r="B4373" s="161" t="s">
        <v>5966</v>
      </c>
      <c r="C4373" s="160">
        <v>503721</v>
      </c>
      <c r="D4373" s="161" t="s">
        <v>5966</v>
      </c>
      <c r="E4373" s="162" t="s">
        <v>6414</v>
      </c>
      <c r="F4373" s="161" t="s">
        <v>644</v>
      </c>
      <c r="G4373" s="164" t="s">
        <v>645</v>
      </c>
      <c r="H4373" s="161" t="s">
        <v>1559</v>
      </c>
      <c r="I4373" s="15"/>
      <c r="J4373"/>
      <c r="K4373"/>
    </row>
    <row r="4374" spans="1:11" ht="15" customHeight="1" x14ac:dyDescent="0.35">
      <c r="A4374" s="160">
        <v>1106769</v>
      </c>
      <c r="B4374" s="161" t="s">
        <v>854</v>
      </c>
      <c r="C4374" s="160">
        <v>503769</v>
      </c>
      <c r="D4374" s="161" t="s">
        <v>854</v>
      </c>
      <c r="E4374" s="162" t="s">
        <v>6414</v>
      </c>
      <c r="F4374" s="161" t="s">
        <v>644</v>
      </c>
      <c r="G4374" s="164" t="s">
        <v>785</v>
      </c>
      <c r="H4374" s="161" t="s">
        <v>1559</v>
      </c>
      <c r="I4374" s="15"/>
      <c r="J4374"/>
      <c r="K4374"/>
    </row>
    <row r="4375" spans="1:11" ht="15" customHeight="1" x14ac:dyDescent="0.35">
      <c r="A4375" s="160">
        <v>1106398</v>
      </c>
      <c r="B4375" s="161" t="s">
        <v>5967</v>
      </c>
      <c r="C4375" s="160">
        <v>503861</v>
      </c>
      <c r="D4375" s="161" t="s">
        <v>5967</v>
      </c>
      <c r="E4375" s="162" t="s">
        <v>6414</v>
      </c>
      <c r="F4375" s="161" t="s">
        <v>644</v>
      </c>
      <c r="G4375" s="164" t="s">
        <v>785</v>
      </c>
      <c r="H4375" s="161" t="s">
        <v>1559</v>
      </c>
      <c r="I4375" s="15"/>
      <c r="J4375"/>
      <c r="K4375"/>
    </row>
    <row r="4376" spans="1:11" ht="15" customHeight="1" x14ac:dyDescent="0.35">
      <c r="A4376" s="160">
        <v>1106271</v>
      </c>
      <c r="B4376" s="161" t="s">
        <v>781</v>
      </c>
      <c r="C4376" s="160">
        <v>503885</v>
      </c>
      <c r="D4376" s="161" t="s">
        <v>781</v>
      </c>
      <c r="E4376" s="162" t="s">
        <v>6414</v>
      </c>
      <c r="F4376" s="161" t="s">
        <v>644</v>
      </c>
      <c r="G4376" s="164" t="s">
        <v>785</v>
      </c>
      <c r="H4376" s="161" t="s">
        <v>1559</v>
      </c>
      <c r="I4376" s="15"/>
      <c r="J4376"/>
      <c r="K4376"/>
    </row>
    <row r="4377" spans="1:11" ht="15" customHeight="1" x14ac:dyDescent="0.35">
      <c r="A4377" s="160">
        <v>1106944</v>
      </c>
      <c r="B4377" s="161" t="s">
        <v>2392</v>
      </c>
      <c r="C4377" s="160">
        <v>503897</v>
      </c>
      <c r="D4377" s="161" t="s">
        <v>2392</v>
      </c>
      <c r="E4377" s="162" t="s">
        <v>6414</v>
      </c>
      <c r="F4377" s="161" t="s">
        <v>644</v>
      </c>
      <c r="G4377" s="164" t="s">
        <v>785</v>
      </c>
      <c r="H4377" s="161" t="s">
        <v>1559</v>
      </c>
      <c r="I4377" s="15"/>
      <c r="J4377"/>
      <c r="K4377"/>
    </row>
    <row r="4378" spans="1:11" ht="15" customHeight="1" x14ac:dyDescent="0.35">
      <c r="A4378" s="160">
        <v>1105218</v>
      </c>
      <c r="B4378" s="161" t="s">
        <v>5968</v>
      </c>
      <c r="C4378" s="160">
        <v>503903</v>
      </c>
      <c r="D4378" s="161" t="s">
        <v>5968</v>
      </c>
      <c r="E4378" s="162" t="s">
        <v>6414</v>
      </c>
      <c r="F4378" s="161" t="s">
        <v>644</v>
      </c>
      <c r="G4378" s="164" t="s">
        <v>645</v>
      </c>
      <c r="H4378" s="161" t="s">
        <v>1559</v>
      </c>
      <c r="I4378" s="15"/>
      <c r="J4378"/>
      <c r="K4378"/>
    </row>
    <row r="4379" spans="1:11" ht="15" customHeight="1" x14ac:dyDescent="0.35">
      <c r="A4379" s="160">
        <v>1106467</v>
      </c>
      <c r="B4379" s="161" t="s">
        <v>5969</v>
      </c>
      <c r="C4379" s="160">
        <v>503964</v>
      </c>
      <c r="D4379" s="161" t="s">
        <v>5969</v>
      </c>
      <c r="E4379" s="162" t="s">
        <v>6414</v>
      </c>
      <c r="F4379" s="161" t="s">
        <v>644</v>
      </c>
      <c r="G4379" s="161" t="s">
        <v>785</v>
      </c>
      <c r="H4379" s="161" t="s">
        <v>1559</v>
      </c>
      <c r="I4379" s="15"/>
      <c r="J4379"/>
      <c r="K4379"/>
    </row>
    <row r="4380" spans="1:11" ht="15" customHeight="1" x14ac:dyDescent="0.35">
      <c r="A4380" s="160">
        <v>1106652</v>
      </c>
      <c r="B4380" s="161" t="s">
        <v>2421</v>
      </c>
      <c r="C4380" s="160">
        <v>503990</v>
      </c>
      <c r="D4380" s="161" t="s">
        <v>2421</v>
      </c>
      <c r="E4380" s="162" t="s">
        <v>6414</v>
      </c>
      <c r="F4380" s="161" t="s">
        <v>644</v>
      </c>
      <c r="G4380" s="164" t="s">
        <v>785</v>
      </c>
      <c r="H4380" s="161" t="s">
        <v>1559</v>
      </c>
      <c r="I4380" s="15"/>
      <c r="J4380"/>
      <c r="K4380"/>
    </row>
    <row r="4381" spans="1:11" ht="15" customHeight="1" x14ac:dyDescent="0.35">
      <c r="A4381" s="160">
        <v>1106672</v>
      </c>
      <c r="B4381" s="161" t="s">
        <v>855</v>
      </c>
      <c r="C4381" s="160">
        <v>504026</v>
      </c>
      <c r="D4381" s="161" t="s">
        <v>855</v>
      </c>
      <c r="E4381" s="162" t="s">
        <v>6414</v>
      </c>
      <c r="F4381" s="161" t="s">
        <v>644</v>
      </c>
      <c r="G4381" s="164" t="s">
        <v>785</v>
      </c>
      <c r="H4381" s="161" t="s">
        <v>1559</v>
      </c>
      <c r="I4381" s="15"/>
      <c r="J4381"/>
      <c r="K4381"/>
    </row>
    <row r="4382" spans="1:11" ht="15" customHeight="1" x14ac:dyDescent="0.35">
      <c r="A4382" s="160">
        <v>1111058</v>
      </c>
      <c r="B4382" s="161" t="s">
        <v>5970</v>
      </c>
      <c r="C4382" s="160">
        <v>504117</v>
      </c>
      <c r="D4382" s="161" t="s">
        <v>5970</v>
      </c>
      <c r="E4382" s="162" t="s">
        <v>6414</v>
      </c>
      <c r="F4382" s="161" t="s">
        <v>644</v>
      </c>
      <c r="G4382" s="164" t="s">
        <v>1094</v>
      </c>
      <c r="H4382" s="161" t="s">
        <v>1559</v>
      </c>
      <c r="I4382" s="15"/>
      <c r="J4382"/>
      <c r="K4382"/>
    </row>
    <row r="4383" spans="1:11" ht="15" customHeight="1" x14ac:dyDescent="0.35">
      <c r="A4383" s="160">
        <v>1105867</v>
      </c>
      <c r="B4383" s="161" t="s">
        <v>5971</v>
      </c>
      <c r="C4383" s="160">
        <v>504129</v>
      </c>
      <c r="D4383" s="161" t="s">
        <v>5971</v>
      </c>
      <c r="E4383" s="162" t="s">
        <v>6414</v>
      </c>
      <c r="F4383" s="161" t="s">
        <v>644</v>
      </c>
      <c r="G4383" s="164" t="s">
        <v>645</v>
      </c>
      <c r="H4383" s="161" t="s">
        <v>1559</v>
      </c>
      <c r="I4383" s="15"/>
      <c r="J4383"/>
      <c r="K4383"/>
    </row>
    <row r="4384" spans="1:11" ht="15" customHeight="1" x14ac:dyDescent="0.35">
      <c r="A4384" s="160">
        <v>1106400</v>
      </c>
      <c r="B4384" s="161" t="s">
        <v>5972</v>
      </c>
      <c r="C4384" s="160">
        <v>504142</v>
      </c>
      <c r="D4384" s="161" t="s">
        <v>5972</v>
      </c>
      <c r="E4384" s="162" t="s">
        <v>6414</v>
      </c>
      <c r="F4384" s="161" t="s">
        <v>644</v>
      </c>
      <c r="G4384" s="164" t="s">
        <v>785</v>
      </c>
      <c r="H4384" s="161" t="s">
        <v>1559</v>
      </c>
      <c r="I4384" s="15"/>
      <c r="J4384"/>
      <c r="K4384"/>
    </row>
    <row r="4385" spans="1:11" ht="15" customHeight="1" x14ac:dyDescent="0.35">
      <c r="A4385" s="160">
        <v>1106119</v>
      </c>
      <c r="B4385" s="161" t="s">
        <v>2389</v>
      </c>
      <c r="C4385" s="160">
        <v>504178</v>
      </c>
      <c r="D4385" s="161" t="s">
        <v>2389</v>
      </c>
      <c r="E4385" s="162" t="s">
        <v>6414</v>
      </c>
      <c r="F4385" s="161" t="s">
        <v>644</v>
      </c>
      <c r="G4385" s="164" t="s">
        <v>785</v>
      </c>
      <c r="H4385" s="161" t="s">
        <v>1559</v>
      </c>
      <c r="I4385" s="15"/>
      <c r="J4385"/>
      <c r="K4385"/>
    </row>
    <row r="4386" spans="1:11" ht="15" customHeight="1" x14ac:dyDescent="0.35">
      <c r="A4386" s="160">
        <v>1110388</v>
      </c>
      <c r="B4386" s="161" t="s">
        <v>5973</v>
      </c>
      <c r="C4386" s="160">
        <v>504180</v>
      </c>
      <c r="D4386" s="161" t="s">
        <v>5973</v>
      </c>
      <c r="E4386" s="162" t="s">
        <v>6414</v>
      </c>
      <c r="F4386" s="161" t="s">
        <v>644</v>
      </c>
      <c r="G4386" s="164" t="s">
        <v>645</v>
      </c>
      <c r="H4386" s="161" t="s">
        <v>1559</v>
      </c>
      <c r="I4386" s="15"/>
      <c r="J4386"/>
      <c r="K4386"/>
    </row>
    <row r="4387" spans="1:11" ht="15" customHeight="1" x14ac:dyDescent="0.35">
      <c r="A4387" s="160">
        <v>1106148</v>
      </c>
      <c r="B4387" s="161" t="s">
        <v>5974</v>
      </c>
      <c r="C4387" s="160">
        <v>504210</v>
      </c>
      <c r="D4387" s="161" t="s">
        <v>5974</v>
      </c>
      <c r="E4387" s="162" t="s">
        <v>6414</v>
      </c>
      <c r="F4387" s="161" t="s">
        <v>644</v>
      </c>
      <c r="G4387" s="161" t="s">
        <v>785</v>
      </c>
      <c r="H4387" s="161" t="s">
        <v>1559</v>
      </c>
      <c r="I4387" s="15"/>
      <c r="J4387"/>
      <c r="K4387"/>
    </row>
    <row r="4388" spans="1:11" ht="15" customHeight="1" x14ac:dyDescent="0.35">
      <c r="A4388" s="160">
        <v>1106425</v>
      </c>
      <c r="B4388" s="161" t="s">
        <v>856</v>
      </c>
      <c r="C4388" s="160">
        <v>504221</v>
      </c>
      <c r="D4388" s="161" t="s">
        <v>856</v>
      </c>
      <c r="E4388" s="162" t="s">
        <v>6414</v>
      </c>
      <c r="F4388" s="161" t="s">
        <v>644</v>
      </c>
      <c r="G4388" s="164" t="s">
        <v>785</v>
      </c>
      <c r="H4388" s="161" t="s">
        <v>1559</v>
      </c>
      <c r="I4388" s="15"/>
      <c r="J4388"/>
      <c r="K4388"/>
    </row>
    <row r="4389" spans="1:11" ht="15" customHeight="1" x14ac:dyDescent="0.35">
      <c r="A4389" s="160">
        <v>1110245</v>
      </c>
      <c r="B4389" s="161" t="s">
        <v>5975</v>
      </c>
      <c r="C4389" s="160">
        <v>504257</v>
      </c>
      <c r="D4389" s="161" t="s">
        <v>5975</v>
      </c>
      <c r="E4389" s="162" t="s">
        <v>6414</v>
      </c>
      <c r="F4389" s="161" t="s">
        <v>644</v>
      </c>
      <c r="G4389" s="164" t="s">
        <v>645</v>
      </c>
      <c r="H4389" s="161" t="s">
        <v>1559</v>
      </c>
      <c r="I4389" s="15"/>
      <c r="J4389"/>
      <c r="K4389"/>
    </row>
    <row r="4390" spans="1:11" ht="15" customHeight="1" x14ac:dyDescent="0.35">
      <c r="A4390" s="160">
        <v>1105928</v>
      </c>
      <c r="B4390" s="161" t="s">
        <v>5976</v>
      </c>
      <c r="C4390" s="160">
        <v>504270</v>
      </c>
      <c r="D4390" s="161" t="s">
        <v>5976</v>
      </c>
      <c r="E4390" s="162" t="s">
        <v>6414</v>
      </c>
      <c r="F4390" s="161" t="s">
        <v>644</v>
      </c>
      <c r="G4390" s="164" t="s">
        <v>645</v>
      </c>
      <c r="H4390" s="161" t="s">
        <v>1559</v>
      </c>
      <c r="I4390" s="15"/>
      <c r="J4390"/>
      <c r="K4390"/>
    </row>
    <row r="4391" spans="1:11" ht="15" customHeight="1" x14ac:dyDescent="0.35">
      <c r="A4391" s="160">
        <v>1106378</v>
      </c>
      <c r="B4391" s="161" t="s">
        <v>2855</v>
      </c>
      <c r="C4391" s="160">
        <v>504294</v>
      </c>
      <c r="D4391" s="161" t="s">
        <v>2855</v>
      </c>
      <c r="E4391" s="162" t="s">
        <v>6414</v>
      </c>
      <c r="F4391" s="161" t="s">
        <v>644</v>
      </c>
      <c r="G4391" s="164" t="s">
        <v>785</v>
      </c>
      <c r="H4391" s="161" t="s">
        <v>1559</v>
      </c>
      <c r="I4391" s="15"/>
      <c r="J4391"/>
      <c r="K4391"/>
    </row>
    <row r="4392" spans="1:11" ht="15" customHeight="1" x14ac:dyDescent="0.35">
      <c r="A4392" s="160">
        <v>1113405</v>
      </c>
      <c r="B4392" s="161" t="s">
        <v>5977</v>
      </c>
      <c r="C4392" s="160">
        <v>504300</v>
      </c>
      <c r="D4392" s="161" t="s">
        <v>5977</v>
      </c>
      <c r="E4392" s="162" t="s">
        <v>6414</v>
      </c>
      <c r="F4392" s="161" t="s">
        <v>644</v>
      </c>
      <c r="G4392" s="164" t="s">
        <v>933</v>
      </c>
      <c r="H4392" s="161" t="s">
        <v>1559</v>
      </c>
      <c r="I4392" s="15"/>
      <c r="J4392"/>
      <c r="K4392"/>
    </row>
    <row r="4393" spans="1:11" ht="15" customHeight="1" x14ac:dyDescent="0.35">
      <c r="A4393" s="160">
        <v>1106569</v>
      </c>
      <c r="B4393" s="161" t="s">
        <v>857</v>
      </c>
      <c r="C4393" s="160">
        <v>504336</v>
      </c>
      <c r="D4393" s="161" t="s">
        <v>857</v>
      </c>
      <c r="E4393" s="162" t="s">
        <v>6414</v>
      </c>
      <c r="F4393" s="161" t="s">
        <v>644</v>
      </c>
      <c r="G4393" s="164" t="s">
        <v>785</v>
      </c>
      <c r="H4393" s="161" t="s">
        <v>1559</v>
      </c>
      <c r="I4393" s="15"/>
      <c r="J4393"/>
      <c r="K4393"/>
    </row>
    <row r="4394" spans="1:11" ht="15" customHeight="1" x14ac:dyDescent="0.35">
      <c r="A4394" s="160">
        <v>1115140</v>
      </c>
      <c r="B4394" s="161" t="s">
        <v>5978</v>
      </c>
      <c r="C4394" s="160">
        <v>504361</v>
      </c>
      <c r="D4394" s="161" t="s">
        <v>5978</v>
      </c>
      <c r="E4394" s="162" t="s">
        <v>6414</v>
      </c>
      <c r="F4394" s="161" t="s">
        <v>644</v>
      </c>
      <c r="G4394" s="164" t="s">
        <v>645</v>
      </c>
      <c r="H4394" s="161" t="s">
        <v>1559</v>
      </c>
      <c r="I4394" s="15"/>
      <c r="J4394"/>
      <c r="K4394"/>
    </row>
    <row r="4395" spans="1:11" ht="15" customHeight="1" x14ac:dyDescent="0.35">
      <c r="A4395" s="160">
        <v>1106027</v>
      </c>
      <c r="B4395" s="161" t="s">
        <v>5979</v>
      </c>
      <c r="C4395" s="160">
        <v>504373</v>
      </c>
      <c r="D4395" s="161" t="s">
        <v>5979</v>
      </c>
      <c r="E4395" s="162" t="s">
        <v>6414</v>
      </c>
      <c r="F4395" s="161" t="s">
        <v>644</v>
      </c>
      <c r="G4395" s="164" t="s">
        <v>785</v>
      </c>
      <c r="H4395" s="161" t="s">
        <v>1559</v>
      </c>
      <c r="I4395" s="15"/>
      <c r="J4395"/>
      <c r="K4395"/>
    </row>
    <row r="4396" spans="1:11" ht="15" customHeight="1" x14ac:dyDescent="0.35">
      <c r="A4396" s="160">
        <v>1106064</v>
      </c>
      <c r="B4396" s="161" t="s">
        <v>5980</v>
      </c>
      <c r="C4396" s="160">
        <v>504415</v>
      </c>
      <c r="D4396" s="161" t="s">
        <v>5980</v>
      </c>
      <c r="E4396" s="162" t="s">
        <v>6414</v>
      </c>
      <c r="F4396" s="161" t="s">
        <v>644</v>
      </c>
      <c r="G4396" s="164" t="s">
        <v>785</v>
      </c>
      <c r="H4396" s="161" t="s">
        <v>1559</v>
      </c>
      <c r="I4396" s="15"/>
      <c r="J4396"/>
      <c r="K4396"/>
    </row>
    <row r="4397" spans="1:11" ht="15" customHeight="1" x14ac:dyDescent="0.35">
      <c r="A4397" s="160">
        <v>1106644</v>
      </c>
      <c r="B4397" s="161" t="s">
        <v>5981</v>
      </c>
      <c r="C4397" s="160">
        <v>504440</v>
      </c>
      <c r="D4397" s="161" t="s">
        <v>5981</v>
      </c>
      <c r="E4397" s="162" t="s">
        <v>6414</v>
      </c>
      <c r="F4397" s="161" t="s">
        <v>644</v>
      </c>
      <c r="G4397" s="161" t="s">
        <v>785</v>
      </c>
      <c r="H4397" s="161" t="s">
        <v>1559</v>
      </c>
      <c r="I4397" s="15"/>
      <c r="J4397"/>
      <c r="K4397"/>
    </row>
    <row r="4398" spans="1:11" ht="15" customHeight="1" x14ac:dyDescent="0.35">
      <c r="A4398" s="160">
        <v>1107952</v>
      </c>
      <c r="B4398" s="161" t="s">
        <v>5982</v>
      </c>
      <c r="C4398" s="160">
        <v>504464</v>
      </c>
      <c r="D4398" s="161" t="s">
        <v>5982</v>
      </c>
      <c r="E4398" s="162" t="s">
        <v>6414</v>
      </c>
      <c r="F4398" s="161" t="s">
        <v>644</v>
      </c>
      <c r="G4398" s="164" t="s">
        <v>874</v>
      </c>
      <c r="H4398" s="161" t="s">
        <v>1559</v>
      </c>
      <c r="I4398" s="15"/>
      <c r="J4398"/>
      <c r="K4398"/>
    </row>
    <row r="4399" spans="1:11" ht="15" customHeight="1" x14ac:dyDescent="0.35">
      <c r="A4399" s="160">
        <v>1106464</v>
      </c>
      <c r="B4399" s="161" t="s">
        <v>5983</v>
      </c>
      <c r="C4399" s="160">
        <v>504488</v>
      </c>
      <c r="D4399" s="161" t="s">
        <v>5983</v>
      </c>
      <c r="E4399" s="162" t="s">
        <v>6414</v>
      </c>
      <c r="F4399" s="161" t="s">
        <v>644</v>
      </c>
      <c r="G4399" s="164" t="s">
        <v>785</v>
      </c>
      <c r="H4399" s="161" t="s">
        <v>1559</v>
      </c>
      <c r="I4399" s="15"/>
      <c r="J4399"/>
      <c r="K4399"/>
    </row>
    <row r="4400" spans="1:11" ht="15" customHeight="1" x14ac:dyDescent="0.35">
      <c r="A4400" s="160">
        <v>1111691</v>
      </c>
      <c r="B4400" s="161" t="s">
        <v>5984</v>
      </c>
      <c r="C4400" s="160">
        <v>504520</v>
      </c>
      <c r="D4400" s="161" t="s">
        <v>5984</v>
      </c>
      <c r="E4400" s="162" t="s">
        <v>6414</v>
      </c>
      <c r="F4400" s="161" t="s">
        <v>644</v>
      </c>
      <c r="G4400" s="164" t="s">
        <v>1094</v>
      </c>
      <c r="H4400" s="161" t="s">
        <v>1559</v>
      </c>
      <c r="I4400" s="15"/>
      <c r="J4400"/>
      <c r="K4400"/>
    </row>
    <row r="4401" spans="1:11" ht="15" customHeight="1" x14ac:dyDescent="0.35">
      <c r="A4401" s="160">
        <v>1107189</v>
      </c>
      <c r="B4401" s="161" t="s">
        <v>5985</v>
      </c>
      <c r="C4401" s="160">
        <v>504543</v>
      </c>
      <c r="D4401" s="161" t="s">
        <v>5985</v>
      </c>
      <c r="E4401" s="162" t="s">
        <v>6414</v>
      </c>
      <c r="F4401" s="161" t="s">
        <v>644</v>
      </c>
      <c r="G4401" s="161" t="s">
        <v>874</v>
      </c>
      <c r="H4401" s="161" t="s">
        <v>1559</v>
      </c>
      <c r="I4401" s="15"/>
      <c r="J4401"/>
      <c r="K4401"/>
    </row>
    <row r="4402" spans="1:11" ht="15" customHeight="1" x14ac:dyDescent="0.35">
      <c r="A4402" s="160">
        <v>1106137</v>
      </c>
      <c r="B4402" s="161" t="s">
        <v>5986</v>
      </c>
      <c r="C4402" s="160">
        <v>504555</v>
      </c>
      <c r="D4402" s="161" t="s">
        <v>5986</v>
      </c>
      <c r="E4402" s="162" t="s">
        <v>6414</v>
      </c>
      <c r="F4402" s="161" t="s">
        <v>644</v>
      </c>
      <c r="G4402" s="164" t="s">
        <v>785</v>
      </c>
      <c r="H4402" s="161" t="s">
        <v>1559</v>
      </c>
      <c r="I4402" s="15"/>
      <c r="J4402"/>
      <c r="K4402"/>
    </row>
    <row r="4403" spans="1:11" ht="15" customHeight="1" x14ac:dyDescent="0.35">
      <c r="A4403" s="160">
        <v>1106262</v>
      </c>
      <c r="B4403" s="161" t="s">
        <v>2380</v>
      </c>
      <c r="C4403" s="160">
        <v>504580</v>
      </c>
      <c r="D4403" s="161" t="s">
        <v>2380</v>
      </c>
      <c r="E4403" s="162" t="s">
        <v>6414</v>
      </c>
      <c r="F4403" s="161" t="s">
        <v>644</v>
      </c>
      <c r="G4403" s="164" t="s">
        <v>785</v>
      </c>
      <c r="H4403" s="161" t="s">
        <v>1559</v>
      </c>
      <c r="I4403" s="15"/>
      <c r="J4403"/>
      <c r="K4403"/>
    </row>
    <row r="4404" spans="1:11" ht="15" customHeight="1" x14ac:dyDescent="0.35">
      <c r="A4404" s="160">
        <v>1111050</v>
      </c>
      <c r="B4404" s="161" t="s">
        <v>2538</v>
      </c>
      <c r="C4404" s="160">
        <v>504592</v>
      </c>
      <c r="D4404" s="161" t="s">
        <v>2538</v>
      </c>
      <c r="E4404" s="162" t="s">
        <v>6414</v>
      </c>
      <c r="F4404" s="161" t="s">
        <v>644</v>
      </c>
      <c r="G4404" s="164" t="s">
        <v>1094</v>
      </c>
      <c r="H4404" s="161" t="s">
        <v>1559</v>
      </c>
      <c r="I4404" s="15"/>
      <c r="J4404"/>
      <c r="K4404"/>
    </row>
    <row r="4405" spans="1:11" ht="15" customHeight="1" x14ac:dyDescent="0.35">
      <c r="A4405" s="160">
        <v>1106199</v>
      </c>
      <c r="B4405" s="161" t="s">
        <v>5987</v>
      </c>
      <c r="C4405" s="160">
        <v>504610</v>
      </c>
      <c r="D4405" s="161" t="s">
        <v>5987</v>
      </c>
      <c r="E4405" s="162" t="s">
        <v>6414</v>
      </c>
      <c r="F4405" s="161" t="s">
        <v>644</v>
      </c>
      <c r="G4405" s="164" t="s">
        <v>785</v>
      </c>
      <c r="H4405" s="161" t="s">
        <v>1559</v>
      </c>
      <c r="I4405" s="15"/>
      <c r="J4405"/>
      <c r="K4405"/>
    </row>
    <row r="4406" spans="1:11" ht="15" customHeight="1" x14ac:dyDescent="0.35">
      <c r="A4406" s="160">
        <v>1106852</v>
      </c>
      <c r="B4406" s="161" t="s">
        <v>5988</v>
      </c>
      <c r="C4406" s="160">
        <v>504646</v>
      </c>
      <c r="D4406" s="161" t="s">
        <v>5988</v>
      </c>
      <c r="E4406" s="162" t="s">
        <v>6414</v>
      </c>
      <c r="F4406" s="161" t="s">
        <v>644</v>
      </c>
      <c r="G4406" s="164" t="s">
        <v>785</v>
      </c>
      <c r="H4406" s="161" t="s">
        <v>1559</v>
      </c>
      <c r="I4406" s="15"/>
      <c r="J4406"/>
      <c r="K4406"/>
    </row>
    <row r="4407" spans="1:11" ht="15" customHeight="1" x14ac:dyDescent="0.35">
      <c r="A4407" s="160">
        <v>1106975</v>
      </c>
      <c r="B4407" s="161" t="s">
        <v>5989</v>
      </c>
      <c r="C4407" s="160">
        <v>504737</v>
      </c>
      <c r="D4407" s="161" t="s">
        <v>5989</v>
      </c>
      <c r="E4407" s="162" t="s">
        <v>6414</v>
      </c>
      <c r="F4407" s="161" t="s">
        <v>644</v>
      </c>
      <c r="G4407" s="161" t="s">
        <v>785</v>
      </c>
      <c r="H4407" s="161" t="s">
        <v>1559</v>
      </c>
      <c r="I4407" s="15"/>
      <c r="J4407"/>
      <c r="K4407"/>
    </row>
    <row r="4408" spans="1:11" ht="15" customHeight="1" x14ac:dyDescent="0.35">
      <c r="A4408" s="160">
        <v>1106133</v>
      </c>
      <c r="B4408" s="161" t="s">
        <v>5990</v>
      </c>
      <c r="C4408" s="160">
        <v>504804</v>
      </c>
      <c r="D4408" s="161" t="s">
        <v>5990</v>
      </c>
      <c r="E4408" s="162" t="s">
        <v>6414</v>
      </c>
      <c r="F4408" s="161" t="s">
        <v>644</v>
      </c>
      <c r="G4408" s="164" t="s">
        <v>785</v>
      </c>
      <c r="H4408" s="161" t="s">
        <v>1559</v>
      </c>
      <c r="I4408" s="15"/>
      <c r="J4408"/>
      <c r="K4408"/>
    </row>
    <row r="4409" spans="1:11" ht="15" customHeight="1" x14ac:dyDescent="0.35">
      <c r="A4409" s="160">
        <v>1106094</v>
      </c>
      <c r="B4409" s="161" t="s">
        <v>873</v>
      </c>
      <c r="C4409" s="160">
        <v>504828</v>
      </c>
      <c r="D4409" s="161" t="s">
        <v>873</v>
      </c>
      <c r="E4409" s="162" t="s">
        <v>6414</v>
      </c>
      <c r="F4409" s="161" t="s">
        <v>644</v>
      </c>
      <c r="G4409" s="164" t="s">
        <v>785</v>
      </c>
      <c r="H4409" s="161" t="s">
        <v>1559</v>
      </c>
      <c r="I4409" s="15"/>
      <c r="J4409"/>
      <c r="K4409"/>
    </row>
    <row r="4410" spans="1:11" ht="15" customHeight="1" x14ac:dyDescent="0.35">
      <c r="A4410" s="160">
        <v>1106868</v>
      </c>
      <c r="B4410" s="161" t="s">
        <v>5991</v>
      </c>
      <c r="C4410" s="160">
        <v>504841</v>
      </c>
      <c r="D4410" s="161" t="s">
        <v>5991</v>
      </c>
      <c r="E4410" s="162" t="s">
        <v>6414</v>
      </c>
      <c r="F4410" s="161" t="s">
        <v>644</v>
      </c>
      <c r="G4410" s="164" t="s">
        <v>785</v>
      </c>
      <c r="H4410" s="161" t="s">
        <v>1559</v>
      </c>
      <c r="I4410" s="15"/>
      <c r="J4410"/>
      <c r="K4410"/>
    </row>
    <row r="4411" spans="1:11" ht="15" customHeight="1" x14ac:dyDescent="0.35">
      <c r="A4411" s="160">
        <v>1105159</v>
      </c>
      <c r="B4411" s="161" t="s">
        <v>705</v>
      </c>
      <c r="C4411" s="160">
        <v>504877</v>
      </c>
      <c r="D4411" s="161" t="s">
        <v>705</v>
      </c>
      <c r="E4411" s="162" t="s">
        <v>6414</v>
      </c>
      <c r="F4411" s="161" t="s">
        <v>644</v>
      </c>
      <c r="G4411" s="164" t="s">
        <v>645</v>
      </c>
      <c r="H4411" s="161" t="s">
        <v>1559</v>
      </c>
      <c r="I4411" s="15"/>
      <c r="J4411"/>
      <c r="K4411"/>
    </row>
    <row r="4412" spans="1:11" ht="15" customHeight="1" x14ac:dyDescent="0.35">
      <c r="A4412" s="160">
        <v>1106512</v>
      </c>
      <c r="B4412" s="161" t="s">
        <v>5992</v>
      </c>
      <c r="C4412" s="160">
        <v>504981</v>
      </c>
      <c r="D4412" s="161" t="s">
        <v>5992</v>
      </c>
      <c r="E4412" s="162" t="s">
        <v>6414</v>
      </c>
      <c r="F4412" s="161" t="s">
        <v>644</v>
      </c>
      <c r="G4412" s="161" t="s">
        <v>785</v>
      </c>
      <c r="H4412" s="161" t="s">
        <v>1559</v>
      </c>
      <c r="I4412" s="15"/>
      <c r="J4412"/>
      <c r="K4412"/>
    </row>
    <row r="4413" spans="1:11" ht="15" customHeight="1" x14ac:dyDescent="0.35">
      <c r="A4413" s="160">
        <v>1105514</v>
      </c>
      <c r="B4413" s="161" t="s">
        <v>2345</v>
      </c>
      <c r="C4413" s="160">
        <v>505006</v>
      </c>
      <c r="D4413" s="161" t="s">
        <v>2345</v>
      </c>
      <c r="E4413" s="162" t="s">
        <v>6414</v>
      </c>
      <c r="F4413" s="161" t="s">
        <v>644</v>
      </c>
      <c r="G4413" s="161" t="s">
        <v>645</v>
      </c>
      <c r="H4413" s="161" t="s">
        <v>1559</v>
      </c>
      <c r="I4413" s="15"/>
      <c r="J4413"/>
      <c r="K4413"/>
    </row>
    <row r="4414" spans="1:11" ht="15" customHeight="1" x14ac:dyDescent="0.35">
      <c r="A4414" s="160">
        <v>1105291</v>
      </c>
      <c r="B4414" s="161" t="s">
        <v>2339</v>
      </c>
      <c r="C4414" s="160">
        <v>505020</v>
      </c>
      <c r="D4414" s="161" t="s">
        <v>2339</v>
      </c>
      <c r="E4414" s="162" t="s">
        <v>6414</v>
      </c>
      <c r="F4414" s="161" t="s">
        <v>644</v>
      </c>
      <c r="G4414" s="164" t="s">
        <v>645</v>
      </c>
      <c r="H4414" s="161" t="s">
        <v>1559</v>
      </c>
      <c r="I4414" s="15"/>
      <c r="J4414"/>
      <c r="K4414"/>
    </row>
    <row r="4415" spans="1:11" ht="15" customHeight="1" x14ac:dyDescent="0.35">
      <c r="A4415" s="160">
        <v>1115724</v>
      </c>
      <c r="B4415" s="161" t="s">
        <v>5993</v>
      </c>
      <c r="C4415" s="160">
        <v>505031</v>
      </c>
      <c r="D4415" s="161" t="s">
        <v>5993</v>
      </c>
      <c r="E4415" s="162" t="s">
        <v>6414</v>
      </c>
      <c r="F4415" s="161" t="s">
        <v>644</v>
      </c>
      <c r="G4415" s="164" t="s">
        <v>645</v>
      </c>
      <c r="H4415" s="161" t="s">
        <v>1559</v>
      </c>
      <c r="I4415" s="15"/>
      <c r="J4415"/>
      <c r="K4415"/>
    </row>
    <row r="4416" spans="1:11" ht="15" customHeight="1" x14ac:dyDescent="0.35">
      <c r="A4416" s="160">
        <v>1106863</v>
      </c>
      <c r="B4416" s="161" t="s">
        <v>2376</v>
      </c>
      <c r="C4416" s="160">
        <v>505079</v>
      </c>
      <c r="D4416" s="161" t="s">
        <v>2376</v>
      </c>
      <c r="E4416" s="162" t="s">
        <v>6414</v>
      </c>
      <c r="F4416" s="161" t="s">
        <v>644</v>
      </c>
      <c r="G4416" s="164" t="s">
        <v>785</v>
      </c>
      <c r="H4416" s="161" t="s">
        <v>1559</v>
      </c>
      <c r="I4416" s="15"/>
      <c r="J4416"/>
      <c r="K4416"/>
    </row>
    <row r="4417" spans="1:11" ht="15" customHeight="1" x14ac:dyDescent="0.35">
      <c r="A4417" s="160">
        <v>1106765</v>
      </c>
      <c r="B4417" s="161" t="s">
        <v>5994</v>
      </c>
      <c r="C4417" s="160">
        <v>505080</v>
      </c>
      <c r="D4417" s="161" t="s">
        <v>5994</v>
      </c>
      <c r="E4417" s="162" t="s">
        <v>6414</v>
      </c>
      <c r="F4417" s="161" t="s">
        <v>644</v>
      </c>
      <c r="G4417" s="164" t="s">
        <v>785</v>
      </c>
      <c r="H4417" s="161" t="s">
        <v>1559</v>
      </c>
      <c r="I4417" s="15"/>
      <c r="J4417"/>
      <c r="K4417"/>
    </row>
    <row r="4418" spans="1:11" ht="15" customHeight="1" x14ac:dyDescent="0.35">
      <c r="A4418" s="160">
        <v>1111919</v>
      </c>
      <c r="B4418" s="161" t="s">
        <v>5995</v>
      </c>
      <c r="C4418" s="160">
        <v>505122</v>
      </c>
      <c r="D4418" s="161" t="s">
        <v>5995</v>
      </c>
      <c r="E4418" s="162" t="s">
        <v>6414</v>
      </c>
      <c r="F4418" s="161" t="s">
        <v>644</v>
      </c>
      <c r="G4418" s="161" t="s">
        <v>1094</v>
      </c>
      <c r="H4418" s="161" t="s">
        <v>1559</v>
      </c>
      <c r="I4418" s="15"/>
      <c r="J4418"/>
      <c r="K4418"/>
    </row>
    <row r="4419" spans="1:11" ht="15" customHeight="1" x14ac:dyDescent="0.35">
      <c r="A4419" s="160">
        <v>1105920</v>
      </c>
      <c r="B4419" s="161" t="s">
        <v>5996</v>
      </c>
      <c r="C4419" s="160">
        <v>505158</v>
      </c>
      <c r="D4419" s="161" t="s">
        <v>5996</v>
      </c>
      <c r="E4419" s="162" t="s">
        <v>6414</v>
      </c>
      <c r="F4419" s="161" t="s">
        <v>644</v>
      </c>
      <c r="G4419" s="164" t="s">
        <v>645</v>
      </c>
      <c r="H4419" s="161" t="s">
        <v>1559</v>
      </c>
      <c r="I4419" s="15"/>
      <c r="J4419"/>
      <c r="K4419"/>
    </row>
    <row r="4420" spans="1:11" ht="15" customHeight="1" x14ac:dyDescent="0.35">
      <c r="A4420" s="160">
        <v>1106751</v>
      </c>
      <c r="B4420" s="161" t="s">
        <v>2384</v>
      </c>
      <c r="C4420" s="160">
        <v>505160</v>
      </c>
      <c r="D4420" s="161" t="s">
        <v>2384</v>
      </c>
      <c r="E4420" s="162" t="s">
        <v>6414</v>
      </c>
      <c r="F4420" s="161" t="s">
        <v>644</v>
      </c>
      <c r="G4420" s="164" t="s">
        <v>785</v>
      </c>
      <c r="H4420" s="161" t="s">
        <v>1559</v>
      </c>
      <c r="I4420" s="15"/>
      <c r="J4420"/>
      <c r="K4420"/>
    </row>
    <row r="4421" spans="1:11" ht="15" customHeight="1" x14ac:dyDescent="0.35">
      <c r="A4421" s="160">
        <v>1106504</v>
      </c>
      <c r="B4421" s="161" t="s">
        <v>858</v>
      </c>
      <c r="C4421" s="160">
        <v>505195</v>
      </c>
      <c r="D4421" s="161" t="s">
        <v>858</v>
      </c>
      <c r="E4421" s="162" t="s">
        <v>6414</v>
      </c>
      <c r="F4421" s="161" t="s">
        <v>644</v>
      </c>
      <c r="G4421" s="164" t="s">
        <v>785</v>
      </c>
      <c r="H4421" s="161" t="s">
        <v>1559</v>
      </c>
      <c r="I4421" s="15"/>
      <c r="J4421"/>
      <c r="K4421"/>
    </row>
    <row r="4422" spans="1:11" ht="15" customHeight="1" x14ac:dyDescent="0.35">
      <c r="A4422" s="160">
        <v>1106313</v>
      </c>
      <c r="B4422" s="161" t="s">
        <v>2418</v>
      </c>
      <c r="C4422" s="160">
        <v>505201</v>
      </c>
      <c r="D4422" s="161" t="s">
        <v>2418</v>
      </c>
      <c r="E4422" s="162" t="s">
        <v>6414</v>
      </c>
      <c r="F4422" s="161" t="s">
        <v>644</v>
      </c>
      <c r="G4422" s="164" t="s">
        <v>785</v>
      </c>
      <c r="H4422" s="161" t="s">
        <v>1559</v>
      </c>
      <c r="I4422" s="15"/>
      <c r="J4422"/>
      <c r="K4422"/>
    </row>
    <row r="4423" spans="1:11" ht="15" customHeight="1" x14ac:dyDescent="0.35">
      <c r="A4423" s="160">
        <v>1107214</v>
      </c>
      <c r="B4423" s="161" t="s">
        <v>859</v>
      </c>
      <c r="C4423" s="160">
        <v>505213</v>
      </c>
      <c r="D4423" s="161" t="s">
        <v>859</v>
      </c>
      <c r="E4423" s="162" t="s">
        <v>6414</v>
      </c>
      <c r="F4423" s="161" t="s">
        <v>644</v>
      </c>
      <c r="G4423" s="164" t="s">
        <v>785</v>
      </c>
      <c r="H4423" s="161" t="s">
        <v>1559</v>
      </c>
      <c r="I4423" s="15"/>
      <c r="J4423"/>
      <c r="K4423"/>
    </row>
    <row r="4424" spans="1:11" ht="15" customHeight="1" x14ac:dyDescent="0.35">
      <c r="A4424" s="160">
        <v>1110496</v>
      </c>
      <c r="B4424" s="161" t="s">
        <v>2516</v>
      </c>
      <c r="C4424" s="160">
        <v>505249</v>
      </c>
      <c r="D4424" s="161" t="s">
        <v>2516</v>
      </c>
      <c r="E4424" s="162" t="s">
        <v>6414</v>
      </c>
      <c r="F4424" s="161" t="s">
        <v>644</v>
      </c>
      <c r="G4424" s="164" t="s">
        <v>645</v>
      </c>
      <c r="H4424" s="161" t="s">
        <v>1559</v>
      </c>
      <c r="I4424" s="15"/>
      <c r="J4424"/>
      <c r="K4424"/>
    </row>
    <row r="4425" spans="1:11" ht="15" customHeight="1" x14ac:dyDescent="0.35">
      <c r="A4425" s="160">
        <v>1115113</v>
      </c>
      <c r="B4425" s="161" t="s">
        <v>5997</v>
      </c>
      <c r="C4425" s="160">
        <v>505262</v>
      </c>
      <c r="D4425" s="161" t="s">
        <v>5997</v>
      </c>
      <c r="E4425" s="162" t="s">
        <v>6414</v>
      </c>
      <c r="F4425" s="161" t="s">
        <v>644</v>
      </c>
      <c r="G4425" s="164" t="s">
        <v>645</v>
      </c>
      <c r="H4425" s="161" t="s">
        <v>1559</v>
      </c>
      <c r="I4425" s="15"/>
      <c r="J4425"/>
      <c r="K4425"/>
    </row>
    <row r="4426" spans="1:11" ht="15" customHeight="1" x14ac:dyDescent="0.35">
      <c r="A4426" s="160">
        <v>1106864</v>
      </c>
      <c r="B4426" s="161" t="s">
        <v>2390</v>
      </c>
      <c r="C4426" s="160">
        <v>505274</v>
      </c>
      <c r="D4426" s="161" t="s">
        <v>2390</v>
      </c>
      <c r="E4426" s="162" t="s">
        <v>6414</v>
      </c>
      <c r="F4426" s="161" t="s">
        <v>644</v>
      </c>
      <c r="G4426" s="164" t="s">
        <v>785</v>
      </c>
      <c r="H4426" s="161" t="s">
        <v>1559</v>
      </c>
      <c r="I4426" s="15"/>
      <c r="J4426"/>
      <c r="K4426"/>
    </row>
    <row r="4427" spans="1:11" ht="15" customHeight="1" x14ac:dyDescent="0.35">
      <c r="A4427" s="160">
        <v>1207112</v>
      </c>
      <c r="B4427" s="161" t="s">
        <v>2786</v>
      </c>
      <c r="C4427" s="160">
        <v>505316</v>
      </c>
      <c r="D4427" s="161" t="s">
        <v>2786</v>
      </c>
      <c r="E4427" s="162" t="s">
        <v>6414</v>
      </c>
      <c r="F4427" s="161" t="s">
        <v>2725</v>
      </c>
      <c r="G4427" s="164" t="s">
        <v>1441</v>
      </c>
      <c r="H4427" s="161" t="s">
        <v>1559</v>
      </c>
      <c r="I4427" s="15"/>
      <c r="J4427"/>
      <c r="K4427"/>
    </row>
    <row r="4428" spans="1:11" ht="15" customHeight="1" x14ac:dyDescent="0.35">
      <c r="A4428" s="160">
        <v>1213203</v>
      </c>
      <c r="B4428" s="161" t="s">
        <v>5998</v>
      </c>
      <c r="C4428" s="160">
        <v>505328</v>
      </c>
      <c r="D4428" s="161" t="s">
        <v>5998</v>
      </c>
      <c r="E4428" s="162" t="s">
        <v>6414</v>
      </c>
      <c r="F4428" s="161" t="s">
        <v>2725</v>
      </c>
      <c r="G4428" s="161" t="s">
        <v>1441</v>
      </c>
      <c r="H4428" s="161" t="s">
        <v>1559</v>
      </c>
      <c r="I4428" s="15"/>
      <c r="J4428"/>
      <c r="K4428"/>
    </row>
    <row r="4429" spans="1:11" ht="15" customHeight="1" x14ac:dyDescent="0.35">
      <c r="A4429" s="160">
        <v>1315528</v>
      </c>
      <c r="B4429" s="161" t="s">
        <v>5999</v>
      </c>
      <c r="C4429" s="160">
        <v>505456</v>
      </c>
      <c r="D4429" s="161" t="s">
        <v>5999</v>
      </c>
      <c r="E4429" s="162" t="s">
        <v>6414</v>
      </c>
      <c r="F4429" s="161" t="s">
        <v>1558</v>
      </c>
      <c r="G4429" s="161" t="s">
        <v>8</v>
      </c>
      <c r="H4429" s="161" t="s">
        <v>1559</v>
      </c>
      <c r="I4429" s="15"/>
      <c r="J4429"/>
      <c r="K4429"/>
    </row>
    <row r="4430" spans="1:11" ht="15" customHeight="1" x14ac:dyDescent="0.35">
      <c r="A4430" s="160">
        <v>1305136</v>
      </c>
      <c r="B4430" s="161" t="s">
        <v>396</v>
      </c>
      <c r="C4430" s="160">
        <v>505470</v>
      </c>
      <c r="D4430" s="161" t="s">
        <v>396</v>
      </c>
      <c r="E4430" s="162" t="s">
        <v>6414</v>
      </c>
      <c r="F4430" s="161" t="s">
        <v>1558</v>
      </c>
      <c r="G4430" s="164" t="s">
        <v>370</v>
      </c>
      <c r="H4430" s="161" t="s">
        <v>1559</v>
      </c>
      <c r="I4430" s="15"/>
      <c r="J4430"/>
      <c r="K4430"/>
    </row>
    <row r="4431" spans="1:11" ht="15" customHeight="1" x14ac:dyDescent="0.35">
      <c r="A4431" s="160">
        <v>1317215</v>
      </c>
      <c r="B4431" s="161" t="s">
        <v>6000</v>
      </c>
      <c r="C4431" s="160">
        <v>505511</v>
      </c>
      <c r="D4431" s="161" t="s">
        <v>6000</v>
      </c>
      <c r="E4431" s="162" t="s">
        <v>6414</v>
      </c>
      <c r="F4431" s="161" t="s">
        <v>1558</v>
      </c>
      <c r="G4431" s="164" t="s">
        <v>8</v>
      </c>
      <c r="H4431" s="161" t="s">
        <v>1559</v>
      </c>
      <c r="I4431" s="15"/>
      <c r="J4431"/>
      <c r="K4431"/>
    </row>
    <row r="4432" spans="1:11" ht="15" customHeight="1" x14ac:dyDescent="0.35">
      <c r="A4432" s="160">
        <v>1317082</v>
      </c>
      <c r="B4432" s="161" t="s">
        <v>1925</v>
      </c>
      <c r="C4432" s="160">
        <v>505523</v>
      </c>
      <c r="D4432" s="161" t="s">
        <v>1925</v>
      </c>
      <c r="E4432" s="162" t="s">
        <v>6414</v>
      </c>
      <c r="F4432" s="161" t="s">
        <v>1558</v>
      </c>
      <c r="G4432" s="164" t="s">
        <v>8</v>
      </c>
      <c r="H4432" s="161" t="s">
        <v>1559</v>
      </c>
      <c r="I4432" s="15"/>
      <c r="J4432"/>
      <c r="K4432"/>
    </row>
    <row r="4433" spans="1:11" ht="15" customHeight="1" x14ac:dyDescent="0.35">
      <c r="A4433" s="160">
        <v>1304119</v>
      </c>
      <c r="B4433" s="161" t="s">
        <v>1745</v>
      </c>
      <c r="C4433" s="160">
        <v>505547</v>
      </c>
      <c r="D4433" s="161" t="s">
        <v>1745</v>
      </c>
      <c r="E4433" s="162" t="s">
        <v>6414</v>
      </c>
      <c r="F4433" s="161" t="s">
        <v>1558</v>
      </c>
      <c r="G4433" s="164" t="s">
        <v>8</v>
      </c>
      <c r="H4433" s="161" t="s">
        <v>1559</v>
      </c>
      <c r="I4433" s="15"/>
      <c r="J4433"/>
      <c r="K4433"/>
    </row>
    <row r="4434" spans="1:11" ht="15" customHeight="1" x14ac:dyDescent="0.35">
      <c r="A4434" s="160">
        <v>1305010</v>
      </c>
      <c r="B4434" s="161" t="s">
        <v>1757</v>
      </c>
      <c r="C4434" s="160">
        <v>505559</v>
      </c>
      <c r="D4434" s="161" t="s">
        <v>1757</v>
      </c>
      <c r="E4434" s="162" t="s">
        <v>6414</v>
      </c>
      <c r="F4434" s="161" t="s">
        <v>1558</v>
      </c>
      <c r="G4434" s="164" t="s">
        <v>370</v>
      </c>
      <c r="H4434" s="161" t="s">
        <v>1559</v>
      </c>
      <c r="I4434" s="15"/>
      <c r="J4434"/>
      <c r="K4434"/>
    </row>
    <row r="4435" spans="1:11" ht="15" customHeight="1" x14ac:dyDescent="0.35">
      <c r="A4435" s="160">
        <v>1315799</v>
      </c>
      <c r="B4435" s="161" t="s">
        <v>6001</v>
      </c>
      <c r="C4435" s="160">
        <v>505572</v>
      </c>
      <c r="D4435" s="161" t="s">
        <v>6001</v>
      </c>
      <c r="E4435" s="162" t="s">
        <v>6414</v>
      </c>
      <c r="F4435" s="161" t="s">
        <v>1558</v>
      </c>
      <c r="G4435" s="161" t="s">
        <v>8</v>
      </c>
      <c r="H4435" s="161" t="s">
        <v>1559</v>
      </c>
      <c r="I4435" s="15"/>
      <c r="J4435"/>
      <c r="K4435"/>
    </row>
    <row r="4436" spans="1:11" ht="15" customHeight="1" x14ac:dyDescent="0.35">
      <c r="A4436" s="160">
        <v>1306189</v>
      </c>
      <c r="B4436" s="161" t="s">
        <v>1766</v>
      </c>
      <c r="C4436" s="160">
        <v>505626</v>
      </c>
      <c r="D4436" s="161" t="s">
        <v>1766</v>
      </c>
      <c r="E4436" s="162" t="s">
        <v>6414</v>
      </c>
      <c r="F4436" s="161" t="s">
        <v>1558</v>
      </c>
      <c r="G4436" s="164" t="s">
        <v>8</v>
      </c>
      <c r="H4436" s="161" t="s">
        <v>1559</v>
      </c>
      <c r="I4436" s="15"/>
      <c r="J4436"/>
      <c r="K4436"/>
    </row>
    <row r="4437" spans="1:11" ht="15" customHeight="1" x14ac:dyDescent="0.35">
      <c r="A4437" s="160">
        <v>1316192</v>
      </c>
      <c r="B4437" s="161" t="s">
        <v>6002</v>
      </c>
      <c r="C4437" s="160">
        <v>505638</v>
      </c>
      <c r="D4437" s="161" t="s">
        <v>6002</v>
      </c>
      <c r="E4437" s="162" t="s">
        <v>6414</v>
      </c>
      <c r="F4437" s="161" t="s">
        <v>1558</v>
      </c>
      <c r="G4437" s="161" t="s">
        <v>8</v>
      </c>
      <c r="H4437" s="161" t="s">
        <v>1559</v>
      </c>
      <c r="I4437" s="15"/>
      <c r="J4437"/>
      <c r="K4437"/>
    </row>
    <row r="4438" spans="1:11" ht="15" customHeight="1" x14ac:dyDescent="0.35">
      <c r="A4438" s="160">
        <v>1314601</v>
      </c>
      <c r="B4438" s="161" t="s">
        <v>6003</v>
      </c>
      <c r="C4438" s="160">
        <v>505663</v>
      </c>
      <c r="D4438" s="161" t="s">
        <v>6003</v>
      </c>
      <c r="E4438" s="162" t="s">
        <v>6414</v>
      </c>
      <c r="F4438" s="161" t="s">
        <v>1558</v>
      </c>
      <c r="G4438" s="161" t="s">
        <v>8</v>
      </c>
      <c r="H4438" s="161" t="s">
        <v>1559</v>
      </c>
      <c r="I4438" s="15"/>
      <c r="J4438"/>
      <c r="K4438"/>
    </row>
    <row r="4439" spans="1:11" ht="15" customHeight="1" x14ac:dyDescent="0.35">
      <c r="A4439" s="160">
        <v>1312412</v>
      </c>
      <c r="B4439" s="161" t="s">
        <v>1823</v>
      </c>
      <c r="C4439" s="160">
        <v>505675</v>
      </c>
      <c r="D4439" s="161" t="s">
        <v>1823</v>
      </c>
      <c r="E4439" s="162" t="s">
        <v>6414</v>
      </c>
      <c r="F4439" s="161" t="s">
        <v>1558</v>
      </c>
      <c r="G4439" s="164" t="s">
        <v>8</v>
      </c>
      <c r="H4439" s="161" t="s">
        <v>1559</v>
      </c>
      <c r="I4439" s="15"/>
      <c r="J4439"/>
      <c r="K4439"/>
    </row>
    <row r="4440" spans="1:11" ht="15" customHeight="1" x14ac:dyDescent="0.35">
      <c r="A4440" s="160">
        <v>1314540</v>
      </c>
      <c r="B4440" s="161" t="s">
        <v>1897</v>
      </c>
      <c r="C4440" s="160">
        <v>505687</v>
      </c>
      <c r="D4440" s="161" t="s">
        <v>1897</v>
      </c>
      <c r="E4440" s="162" t="s">
        <v>6414</v>
      </c>
      <c r="F4440" s="161" t="s">
        <v>1558</v>
      </c>
      <c r="G4440" s="164" t="s">
        <v>8</v>
      </c>
      <c r="H4440" s="161" t="s">
        <v>1559</v>
      </c>
      <c r="I4440" s="15"/>
      <c r="J4440"/>
      <c r="K4440"/>
    </row>
    <row r="4441" spans="1:11" ht="15" customHeight="1" x14ac:dyDescent="0.35">
      <c r="A4441" s="160">
        <v>1315549</v>
      </c>
      <c r="B4441" s="161" t="s">
        <v>1903</v>
      </c>
      <c r="C4441" s="160">
        <v>505699</v>
      </c>
      <c r="D4441" s="161" t="s">
        <v>1903</v>
      </c>
      <c r="E4441" s="162" t="s">
        <v>6414</v>
      </c>
      <c r="F4441" s="161" t="s">
        <v>1558</v>
      </c>
      <c r="G4441" s="164" t="s">
        <v>8</v>
      </c>
      <c r="H4441" s="161" t="s">
        <v>1559</v>
      </c>
      <c r="I4441" s="15"/>
      <c r="J4441"/>
      <c r="K4441"/>
    </row>
    <row r="4442" spans="1:11" ht="15" customHeight="1" x14ac:dyDescent="0.35">
      <c r="A4442" s="160">
        <v>1315877</v>
      </c>
      <c r="B4442" s="161" t="s">
        <v>1901</v>
      </c>
      <c r="C4442" s="160">
        <v>505729</v>
      </c>
      <c r="D4442" s="161" t="s">
        <v>1901</v>
      </c>
      <c r="E4442" s="162" t="s">
        <v>6414</v>
      </c>
      <c r="F4442" s="161" t="s">
        <v>1558</v>
      </c>
      <c r="G4442" s="164" t="s">
        <v>8</v>
      </c>
      <c r="H4442" s="161" t="s">
        <v>1559</v>
      </c>
      <c r="I4442" s="15"/>
      <c r="J4442"/>
      <c r="K4442"/>
    </row>
    <row r="4443" spans="1:11" ht="15" customHeight="1" x14ac:dyDescent="0.35">
      <c r="A4443" s="160">
        <v>1312829</v>
      </c>
      <c r="B4443" s="161" t="s">
        <v>6004</v>
      </c>
      <c r="C4443" s="160">
        <v>505730</v>
      </c>
      <c r="D4443" s="161" t="s">
        <v>6004</v>
      </c>
      <c r="E4443" s="162" t="s">
        <v>6414</v>
      </c>
      <c r="F4443" s="161" t="s">
        <v>1558</v>
      </c>
      <c r="G4443" s="164" t="s">
        <v>8</v>
      </c>
      <c r="H4443" s="161" t="s">
        <v>1559</v>
      </c>
      <c r="I4443" s="15"/>
      <c r="J4443"/>
      <c r="K4443"/>
    </row>
    <row r="4444" spans="1:11" ht="15" customHeight="1" x14ac:dyDescent="0.35">
      <c r="A4444" s="160">
        <v>1317588</v>
      </c>
      <c r="B4444" s="161" t="s">
        <v>6005</v>
      </c>
      <c r="C4444" s="160">
        <v>505742</v>
      </c>
      <c r="D4444" s="161" t="s">
        <v>6005</v>
      </c>
      <c r="E4444" s="162" t="s">
        <v>6414</v>
      </c>
      <c r="F4444" s="161" t="s">
        <v>1558</v>
      </c>
      <c r="G4444" s="164" t="s">
        <v>8</v>
      </c>
      <c r="H4444" s="161" t="s">
        <v>1559</v>
      </c>
      <c r="I4444" s="15"/>
      <c r="J4444"/>
      <c r="K4444"/>
    </row>
    <row r="4445" spans="1:11" ht="15" customHeight="1" x14ac:dyDescent="0.35">
      <c r="A4445" s="160">
        <v>1312126</v>
      </c>
      <c r="B4445" s="161" t="s">
        <v>6006</v>
      </c>
      <c r="C4445" s="160">
        <v>505780</v>
      </c>
      <c r="D4445" s="161" t="s">
        <v>6006</v>
      </c>
      <c r="E4445" s="162" t="s">
        <v>6414</v>
      </c>
      <c r="F4445" s="161" t="s">
        <v>1558</v>
      </c>
      <c r="G4445" s="164" t="s">
        <v>8</v>
      </c>
      <c r="H4445" s="161" t="s">
        <v>1559</v>
      </c>
      <c r="I4445" s="15"/>
      <c r="J4445"/>
      <c r="K4445"/>
    </row>
    <row r="4446" spans="1:11" ht="15" customHeight="1" x14ac:dyDescent="0.35">
      <c r="A4446" s="160">
        <v>1312156</v>
      </c>
      <c r="B4446" s="161" t="s">
        <v>1824</v>
      </c>
      <c r="C4446" s="160">
        <v>505810</v>
      </c>
      <c r="D4446" s="161" t="s">
        <v>1824</v>
      </c>
      <c r="E4446" s="162" t="s">
        <v>6414</v>
      </c>
      <c r="F4446" s="161" t="s">
        <v>1558</v>
      </c>
      <c r="G4446" s="164" t="s">
        <v>8</v>
      </c>
      <c r="H4446" s="161" t="s">
        <v>1559</v>
      </c>
      <c r="I4446" s="15"/>
      <c r="J4446"/>
      <c r="K4446"/>
    </row>
    <row r="4447" spans="1:11" ht="15" customHeight="1" x14ac:dyDescent="0.35">
      <c r="A4447" s="160">
        <v>1317332</v>
      </c>
      <c r="B4447" s="161" t="s">
        <v>351</v>
      </c>
      <c r="C4447" s="160">
        <v>505821</v>
      </c>
      <c r="D4447" s="161" t="s">
        <v>351</v>
      </c>
      <c r="E4447" s="162" t="s">
        <v>6414</v>
      </c>
      <c r="F4447" s="161" t="s">
        <v>1558</v>
      </c>
      <c r="G4447" s="164" t="s">
        <v>8</v>
      </c>
      <c r="H4447" s="161" t="s">
        <v>1559</v>
      </c>
      <c r="I4447" s="15"/>
      <c r="J4447"/>
      <c r="K4447"/>
    </row>
    <row r="4448" spans="1:11" ht="15" customHeight="1" x14ac:dyDescent="0.35">
      <c r="A4448" s="160">
        <v>1312899</v>
      </c>
      <c r="B4448" s="161" t="s">
        <v>1927</v>
      </c>
      <c r="C4448" s="160">
        <v>505882</v>
      </c>
      <c r="D4448" s="161" t="s">
        <v>1927</v>
      </c>
      <c r="E4448" s="162" t="s">
        <v>6414</v>
      </c>
      <c r="F4448" s="161" t="s">
        <v>1558</v>
      </c>
      <c r="G4448" s="164" t="s">
        <v>8</v>
      </c>
      <c r="H4448" s="161" t="s">
        <v>1559</v>
      </c>
      <c r="I4448" s="15"/>
      <c r="J4448"/>
      <c r="K4448"/>
    </row>
    <row r="4449" spans="1:11" ht="15" customHeight="1" x14ac:dyDescent="0.35">
      <c r="A4449" s="160">
        <v>1312236</v>
      </c>
      <c r="B4449" s="161" t="s">
        <v>6007</v>
      </c>
      <c r="C4449" s="160">
        <v>505936</v>
      </c>
      <c r="D4449" s="161" t="s">
        <v>6007</v>
      </c>
      <c r="E4449" s="162" t="s">
        <v>6414</v>
      </c>
      <c r="F4449" s="161" t="s">
        <v>1558</v>
      </c>
      <c r="G4449" s="164" t="s">
        <v>8</v>
      </c>
      <c r="H4449" s="161" t="s">
        <v>1559</v>
      </c>
      <c r="I4449" s="15"/>
      <c r="J4449"/>
      <c r="K4449"/>
    </row>
    <row r="4450" spans="1:11" ht="15" customHeight="1" x14ac:dyDescent="0.35">
      <c r="A4450" s="160">
        <v>1314257</v>
      </c>
      <c r="B4450" s="161" t="s">
        <v>1887</v>
      </c>
      <c r="C4450" s="160">
        <v>505948</v>
      </c>
      <c r="D4450" s="161" t="s">
        <v>1887</v>
      </c>
      <c r="E4450" s="162" t="s">
        <v>6414</v>
      </c>
      <c r="F4450" s="161" t="s">
        <v>1558</v>
      </c>
      <c r="G4450" s="164" t="s">
        <v>8</v>
      </c>
      <c r="H4450" s="161" t="s">
        <v>1559</v>
      </c>
      <c r="I4450" s="15"/>
      <c r="J4450"/>
      <c r="K4450"/>
    </row>
    <row r="4451" spans="1:11" ht="15" customHeight="1" x14ac:dyDescent="0.35">
      <c r="A4451" s="160">
        <v>1308160</v>
      </c>
      <c r="B4451" s="161" t="s">
        <v>6008</v>
      </c>
      <c r="C4451" s="160">
        <v>505950</v>
      </c>
      <c r="D4451" s="161" t="s">
        <v>6008</v>
      </c>
      <c r="E4451" s="162" t="s">
        <v>6414</v>
      </c>
      <c r="F4451" s="161" t="s">
        <v>1558</v>
      </c>
      <c r="G4451" s="164" t="s">
        <v>8</v>
      </c>
      <c r="H4451" s="161" t="s">
        <v>1559</v>
      </c>
      <c r="I4451" s="15"/>
      <c r="J4451"/>
      <c r="K4451"/>
    </row>
    <row r="4452" spans="1:11" ht="15" customHeight="1" x14ac:dyDescent="0.35">
      <c r="A4452" s="160">
        <v>1312165</v>
      </c>
      <c r="B4452" s="161" t="s">
        <v>1854</v>
      </c>
      <c r="C4452" s="160">
        <v>505961</v>
      </c>
      <c r="D4452" s="161" t="s">
        <v>1854</v>
      </c>
      <c r="E4452" s="162" t="s">
        <v>6414</v>
      </c>
      <c r="F4452" s="161" t="s">
        <v>1558</v>
      </c>
      <c r="G4452" s="164" t="s">
        <v>8</v>
      </c>
      <c r="H4452" s="161" t="s">
        <v>1559</v>
      </c>
      <c r="I4452" s="15"/>
      <c r="J4452"/>
      <c r="K4452"/>
    </row>
    <row r="4453" spans="1:11" ht="15" customHeight="1" x14ac:dyDescent="0.35">
      <c r="A4453" s="160">
        <v>1315574</v>
      </c>
      <c r="B4453" s="161" t="s">
        <v>1904</v>
      </c>
      <c r="C4453" s="160">
        <v>505973</v>
      </c>
      <c r="D4453" s="161" t="s">
        <v>1904</v>
      </c>
      <c r="E4453" s="162" t="s">
        <v>6414</v>
      </c>
      <c r="F4453" s="161" t="s">
        <v>1558</v>
      </c>
      <c r="G4453" s="164" t="s">
        <v>8</v>
      </c>
      <c r="H4453" s="161" t="s">
        <v>1559</v>
      </c>
      <c r="I4453" s="15"/>
      <c r="J4453"/>
      <c r="K4453"/>
    </row>
    <row r="4454" spans="1:11" ht="15" customHeight="1" x14ac:dyDescent="0.35">
      <c r="A4454" s="160">
        <v>1304027</v>
      </c>
      <c r="B4454" s="161" t="s">
        <v>6009</v>
      </c>
      <c r="C4454" s="160">
        <v>506035</v>
      </c>
      <c r="D4454" s="161" t="s">
        <v>6009</v>
      </c>
      <c r="E4454" s="162" t="s">
        <v>6414</v>
      </c>
      <c r="F4454" s="161" t="s">
        <v>1558</v>
      </c>
      <c r="G4454" s="164" t="s">
        <v>8</v>
      </c>
      <c r="H4454" s="161" t="s">
        <v>1559</v>
      </c>
      <c r="I4454" s="15"/>
      <c r="J4454"/>
      <c r="K4454"/>
    </row>
    <row r="4455" spans="1:11" ht="15" customHeight="1" x14ac:dyDescent="0.35">
      <c r="A4455" s="160">
        <v>1312528</v>
      </c>
      <c r="B4455" s="161" t="s">
        <v>1831</v>
      </c>
      <c r="C4455" s="160">
        <v>506060</v>
      </c>
      <c r="D4455" s="161" t="s">
        <v>1831</v>
      </c>
      <c r="E4455" s="162" t="s">
        <v>6414</v>
      </c>
      <c r="F4455" s="161" t="s">
        <v>1558</v>
      </c>
      <c r="G4455" s="164" t="s">
        <v>8</v>
      </c>
      <c r="H4455" s="161" t="s">
        <v>1559</v>
      </c>
      <c r="I4455" s="15"/>
      <c r="J4455"/>
      <c r="K4455"/>
    </row>
    <row r="4456" spans="1:11" ht="15" customHeight="1" x14ac:dyDescent="0.35">
      <c r="A4456" s="160">
        <v>1314414</v>
      </c>
      <c r="B4456" s="161" t="s">
        <v>1888</v>
      </c>
      <c r="C4456" s="160">
        <v>506072</v>
      </c>
      <c r="D4456" s="161" t="s">
        <v>1888</v>
      </c>
      <c r="E4456" s="162" t="s">
        <v>6414</v>
      </c>
      <c r="F4456" s="161" t="s">
        <v>1558</v>
      </c>
      <c r="G4456" s="164" t="s">
        <v>8</v>
      </c>
      <c r="H4456" s="161" t="s">
        <v>1559</v>
      </c>
      <c r="I4456" s="15"/>
      <c r="J4456"/>
      <c r="K4456"/>
    </row>
    <row r="4457" spans="1:11" ht="15" customHeight="1" x14ac:dyDescent="0.35">
      <c r="A4457" s="160">
        <v>1310973</v>
      </c>
      <c r="B4457" s="161" t="s">
        <v>1799</v>
      </c>
      <c r="C4457" s="160">
        <v>506084</v>
      </c>
      <c r="D4457" s="161" t="s">
        <v>1799</v>
      </c>
      <c r="E4457" s="162" t="s">
        <v>6414</v>
      </c>
      <c r="F4457" s="161" t="s">
        <v>1558</v>
      </c>
      <c r="G4457" s="164" t="s">
        <v>370</v>
      </c>
      <c r="H4457" s="161" t="s">
        <v>1559</v>
      </c>
      <c r="I4457" s="15"/>
      <c r="J4457"/>
      <c r="K4457"/>
    </row>
    <row r="4458" spans="1:11" ht="15" customHeight="1" x14ac:dyDescent="0.35">
      <c r="A4458" s="160">
        <v>1304003</v>
      </c>
      <c r="B4458" s="161" t="s">
        <v>1749</v>
      </c>
      <c r="C4458" s="160">
        <v>506114</v>
      </c>
      <c r="D4458" s="161" t="s">
        <v>1749</v>
      </c>
      <c r="E4458" s="162" t="s">
        <v>6414</v>
      </c>
      <c r="F4458" s="161" t="s">
        <v>1558</v>
      </c>
      <c r="G4458" s="161" t="s">
        <v>8</v>
      </c>
      <c r="H4458" s="161" t="s">
        <v>1559</v>
      </c>
      <c r="I4458" s="15"/>
      <c r="J4458"/>
      <c r="K4458"/>
    </row>
    <row r="4459" spans="1:11" ht="15" customHeight="1" x14ac:dyDescent="0.35">
      <c r="A4459" s="160">
        <v>1312904</v>
      </c>
      <c r="B4459" s="161" t="s">
        <v>6010</v>
      </c>
      <c r="C4459" s="160">
        <v>506138</v>
      </c>
      <c r="D4459" s="161" t="s">
        <v>6010</v>
      </c>
      <c r="E4459" s="162" t="s">
        <v>6414</v>
      </c>
      <c r="F4459" s="161" t="s">
        <v>1558</v>
      </c>
      <c r="G4459" s="164" t="s">
        <v>8</v>
      </c>
      <c r="H4459" s="161" t="s">
        <v>1559</v>
      </c>
      <c r="I4459" s="15"/>
      <c r="J4459"/>
      <c r="K4459"/>
    </row>
    <row r="4460" spans="1:11" ht="15" customHeight="1" x14ac:dyDescent="0.35">
      <c r="A4460" s="160">
        <v>1312952</v>
      </c>
      <c r="B4460" s="161" t="s">
        <v>6011</v>
      </c>
      <c r="C4460" s="160">
        <v>506151</v>
      </c>
      <c r="D4460" s="161" t="s">
        <v>6011</v>
      </c>
      <c r="E4460" s="162" t="s">
        <v>6414</v>
      </c>
      <c r="F4460" s="161" t="s">
        <v>1558</v>
      </c>
      <c r="G4460" s="164" t="s">
        <v>8</v>
      </c>
      <c r="H4460" s="161" t="s">
        <v>1559</v>
      </c>
      <c r="I4460" s="15"/>
      <c r="J4460"/>
      <c r="K4460"/>
    </row>
    <row r="4461" spans="1:11" ht="15" customHeight="1" x14ac:dyDescent="0.35">
      <c r="A4461" s="160">
        <v>1312953</v>
      </c>
      <c r="B4461" s="161" t="s">
        <v>6012</v>
      </c>
      <c r="C4461" s="160">
        <v>506217</v>
      </c>
      <c r="D4461" s="161" t="s">
        <v>6012</v>
      </c>
      <c r="E4461" s="162" t="s">
        <v>6414</v>
      </c>
      <c r="F4461" s="161" t="s">
        <v>1558</v>
      </c>
      <c r="G4461" s="164" t="s">
        <v>8</v>
      </c>
      <c r="H4461" s="161" t="s">
        <v>1559</v>
      </c>
      <c r="I4461" s="15"/>
      <c r="J4461"/>
      <c r="K4461"/>
    </row>
    <row r="4462" spans="1:11" ht="15" customHeight="1" x14ac:dyDescent="0.35">
      <c r="A4462" s="160">
        <v>1308542</v>
      </c>
      <c r="B4462" s="161" t="s">
        <v>1787</v>
      </c>
      <c r="C4462" s="160">
        <v>506229</v>
      </c>
      <c r="D4462" s="161" t="s">
        <v>1787</v>
      </c>
      <c r="E4462" s="162" t="s">
        <v>6414</v>
      </c>
      <c r="F4462" s="161" t="s">
        <v>1558</v>
      </c>
      <c r="G4462" s="164" t="s">
        <v>8</v>
      </c>
      <c r="H4462" s="161" t="s">
        <v>1559</v>
      </c>
      <c r="I4462" s="15"/>
      <c r="J4462"/>
      <c r="K4462"/>
    </row>
    <row r="4463" spans="1:11" ht="15" customHeight="1" x14ac:dyDescent="0.35">
      <c r="A4463" s="160">
        <v>1312807</v>
      </c>
      <c r="B4463" s="161" t="s">
        <v>6013</v>
      </c>
      <c r="C4463" s="160">
        <v>506278</v>
      </c>
      <c r="D4463" s="161" t="s">
        <v>6013</v>
      </c>
      <c r="E4463" s="162" t="s">
        <v>6414</v>
      </c>
      <c r="F4463" s="161" t="s">
        <v>1558</v>
      </c>
      <c r="G4463" s="164" t="s">
        <v>8</v>
      </c>
      <c r="H4463" s="161" t="s">
        <v>1559</v>
      </c>
      <c r="I4463" s="15"/>
      <c r="J4463"/>
      <c r="K4463"/>
    </row>
    <row r="4464" spans="1:11" ht="15" customHeight="1" x14ac:dyDescent="0.35">
      <c r="A4464" s="160">
        <v>1303331</v>
      </c>
      <c r="B4464" s="161" t="s">
        <v>6014</v>
      </c>
      <c r="C4464" s="160">
        <v>506280</v>
      </c>
      <c r="D4464" s="161" t="s">
        <v>6014</v>
      </c>
      <c r="E4464" s="162" t="s">
        <v>6414</v>
      </c>
      <c r="F4464" s="161" t="s">
        <v>1558</v>
      </c>
      <c r="G4464" s="164" t="s">
        <v>370</v>
      </c>
      <c r="H4464" s="161" t="s">
        <v>1559</v>
      </c>
      <c r="I4464" s="15"/>
      <c r="J4464"/>
      <c r="K4464"/>
    </row>
    <row r="4465" spans="1:11" ht="15" customHeight="1" x14ac:dyDescent="0.35">
      <c r="A4465" s="160">
        <v>1304792</v>
      </c>
      <c r="B4465" s="161" t="s">
        <v>287</v>
      </c>
      <c r="C4465" s="160">
        <v>506291</v>
      </c>
      <c r="D4465" s="161" t="s">
        <v>287</v>
      </c>
      <c r="E4465" s="162" t="s">
        <v>6414</v>
      </c>
      <c r="F4465" s="161" t="s">
        <v>1558</v>
      </c>
      <c r="G4465" s="164" t="s">
        <v>8</v>
      </c>
      <c r="H4465" s="161" t="s">
        <v>1559</v>
      </c>
      <c r="I4465" s="15"/>
      <c r="J4465"/>
      <c r="K4465"/>
    </row>
    <row r="4466" spans="1:11" ht="15" customHeight="1" x14ac:dyDescent="0.35">
      <c r="A4466" s="160">
        <v>1312990</v>
      </c>
      <c r="B4466" s="161" t="s">
        <v>286</v>
      </c>
      <c r="C4466" s="160">
        <v>506308</v>
      </c>
      <c r="D4466" s="161" t="s">
        <v>286</v>
      </c>
      <c r="E4466" s="162" t="s">
        <v>6414</v>
      </c>
      <c r="F4466" s="161" t="s">
        <v>1558</v>
      </c>
      <c r="G4466" s="164" t="s">
        <v>8</v>
      </c>
      <c r="H4466" s="161" t="s">
        <v>1559</v>
      </c>
      <c r="I4466" s="15"/>
      <c r="J4466"/>
      <c r="K4466"/>
    </row>
    <row r="4467" spans="1:11" ht="15" customHeight="1" x14ac:dyDescent="0.35">
      <c r="A4467" s="160">
        <v>1306143</v>
      </c>
      <c r="B4467" s="161" t="s">
        <v>6015</v>
      </c>
      <c r="C4467" s="160">
        <v>506412</v>
      </c>
      <c r="D4467" s="161" t="s">
        <v>6015</v>
      </c>
      <c r="E4467" s="162" t="s">
        <v>6414</v>
      </c>
      <c r="F4467" s="161" t="s">
        <v>1558</v>
      </c>
      <c r="G4467" s="164" t="s">
        <v>8</v>
      </c>
      <c r="H4467" s="161" t="s">
        <v>1559</v>
      </c>
      <c r="I4467" s="15"/>
      <c r="J4467"/>
      <c r="K4467"/>
    </row>
    <row r="4468" spans="1:11" ht="15" customHeight="1" x14ac:dyDescent="0.35">
      <c r="A4468" s="160">
        <v>1312798</v>
      </c>
      <c r="B4468" s="161" t="s">
        <v>1861</v>
      </c>
      <c r="C4468" s="160">
        <v>506461</v>
      </c>
      <c r="D4468" s="161" t="s">
        <v>1861</v>
      </c>
      <c r="E4468" s="162" t="s">
        <v>6414</v>
      </c>
      <c r="F4468" s="161" t="s">
        <v>1558</v>
      </c>
      <c r="G4468" s="161" t="s">
        <v>8</v>
      </c>
      <c r="H4468" s="161" t="s">
        <v>1559</v>
      </c>
      <c r="I4468" s="15"/>
      <c r="J4468"/>
      <c r="K4468"/>
    </row>
    <row r="4469" spans="1:11" ht="15" customHeight="1" x14ac:dyDescent="0.35">
      <c r="A4469" s="160">
        <v>1312591</v>
      </c>
      <c r="B4469" s="161" t="s">
        <v>1826</v>
      </c>
      <c r="C4469" s="160">
        <v>506473</v>
      </c>
      <c r="D4469" s="161" t="s">
        <v>1826</v>
      </c>
      <c r="E4469" s="162" t="s">
        <v>6414</v>
      </c>
      <c r="F4469" s="161" t="s">
        <v>1558</v>
      </c>
      <c r="G4469" s="164" t="s">
        <v>8</v>
      </c>
      <c r="H4469" s="161" t="s">
        <v>1559</v>
      </c>
      <c r="I4469" s="15"/>
      <c r="J4469"/>
      <c r="K4469"/>
    </row>
    <row r="4470" spans="1:11" ht="15" customHeight="1" x14ac:dyDescent="0.35">
      <c r="A4470" s="160">
        <v>1312271</v>
      </c>
      <c r="B4470" s="161" t="s">
        <v>295</v>
      </c>
      <c r="C4470" s="160">
        <v>506485</v>
      </c>
      <c r="D4470" s="161" t="s">
        <v>295</v>
      </c>
      <c r="E4470" s="162" t="s">
        <v>6414</v>
      </c>
      <c r="F4470" s="161" t="s">
        <v>1558</v>
      </c>
      <c r="G4470" s="161" t="s">
        <v>8</v>
      </c>
      <c r="H4470" s="161" t="s">
        <v>1559</v>
      </c>
      <c r="I4470" s="15"/>
      <c r="J4470"/>
      <c r="K4470"/>
    </row>
    <row r="4471" spans="1:11" ht="15" customHeight="1" x14ac:dyDescent="0.35">
      <c r="A4471" s="160">
        <v>1312477</v>
      </c>
      <c r="B4471" s="161" t="s">
        <v>1834</v>
      </c>
      <c r="C4471" s="160">
        <v>506540</v>
      </c>
      <c r="D4471" s="161" t="s">
        <v>1834</v>
      </c>
      <c r="E4471" s="162" t="s">
        <v>6414</v>
      </c>
      <c r="F4471" s="161" t="s">
        <v>1558</v>
      </c>
      <c r="G4471" s="164" t="s">
        <v>8</v>
      </c>
      <c r="H4471" s="161" t="s">
        <v>1559</v>
      </c>
      <c r="I4471" s="15"/>
      <c r="J4471"/>
      <c r="K4471"/>
    </row>
    <row r="4472" spans="1:11" ht="15" customHeight="1" x14ac:dyDescent="0.35">
      <c r="A4472" s="160">
        <v>1312398</v>
      </c>
      <c r="B4472" s="161" t="s">
        <v>1825</v>
      </c>
      <c r="C4472" s="160">
        <v>506576</v>
      </c>
      <c r="D4472" s="161" t="s">
        <v>1825</v>
      </c>
      <c r="E4472" s="162" t="s">
        <v>6414</v>
      </c>
      <c r="F4472" s="161" t="s">
        <v>1558</v>
      </c>
      <c r="G4472" s="164" t="s">
        <v>8</v>
      </c>
      <c r="H4472" s="161" t="s">
        <v>1559</v>
      </c>
      <c r="I4472" s="15"/>
      <c r="J4472"/>
      <c r="K4472"/>
    </row>
    <row r="4473" spans="1:11" ht="15" customHeight="1" x14ac:dyDescent="0.35">
      <c r="A4473" s="160">
        <v>1317125</v>
      </c>
      <c r="B4473" s="161" t="s">
        <v>6016</v>
      </c>
      <c r="C4473" s="160">
        <v>506606</v>
      </c>
      <c r="D4473" s="161" t="s">
        <v>6016</v>
      </c>
      <c r="E4473" s="162" t="s">
        <v>6414</v>
      </c>
      <c r="F4473" s="161" t="s">
        <v>1558</v>
      </c>
      <c r="G4473" s="164" t="s">
        <v>8</v>
      </c>
      <c r="H4473" s="161" t="s">
        <v>1559</v>
      </c>
      <c r="I4473" s="15"/>
      <c r="J4473"/>
      <c r="K4473"/>
    </row>
    <row r="4474" spans="1:11" ht="15" customHeight="1" x14ac:dyDescent="0.35">
      <c r="A4474" s="160">
        <v>1304158</v>
      </c>
      <c r="B4474" s="161" t="s">
        <v>6017</v>
      </c>
      <c r="C4474" s="160">
        <v>506618</v>
      </c>
      <c r="D4474" s="161" t="s">
        <v>6017</v>
      </c>
      <c r="E4474" s="162" t="s">
        <v>6414</v>
      </c>
      <c r="F4474" s="161" t="s">
        <v>1558</v>
      </c>
      <c r="G4474" s="164" t="s">
        <v>8</v>
      </c>
      <c r="H4474" s="161" t="s">
        <v>1559</v>
      </c>
      <c r="I4474" s="15"/>
      <c r="J4474"/>
      <c r="K4474"/>
    </row>
    <row r="4475" spans="1:11" ht="15" customHeight="1" x14ac:dyDescent="0.35">
      <c r="A4475" s="160">
        <v>1312718</v>
      </c>
      <c r="B4475" s="161" t="s">
        <v>6018</v>
      </c>
      <c r="C4475" s="160">
        <v>506631</v>
      </c>
      <c r="D4475" s="161" t="s">
        <v>6018</v>
      </c>
      <c r="E4475" s="162" t="s">
        <v>6414</v>
      </c>
      <c r="F4475" s="161" t="s">
        <v>1558</v>
      </c>
      <c r="G4475" s="161" t="s">
        <v>8</v>
      </c>
      <c r="H4475" s="161" t="s">
        <v>1559</v>
      </c>
      <c r="I4475" s="15"/>
      <c r="J4475"/>
      <c r="K4475"/>
    </row>
    <row r="4476" spans="1:11" ht="15" customHeight="1" x14ac:dyDescent="0.35">
      <c r="A4476" s="160">
        <v>1312419</v>
      </c>
      <c r="B4476" s="161" t="s">
        <v>1856</v>
      </c>
      <c r="C4476" s="160">
        <v>506655</v>
      </c>
      <c r="D4476" s="161" t="s">
        <v>1856</v>
      </c>
      <c r="E4476" s="162" t="s">
        <v>6414</v>
      </c>
      <c r="F4476" s="161" t="s">
        <v>1558</v>
      </c>
      <c r="G4476" s="161" t="s">
        <v>8</v>
      </c>
      <c r="H4476" s="161" t="s">
        <v>1559</v>
      </c>
      <c r="I4476" s="15"/>
      <c r="J4476"/>
      <c r="K4476"/>
    </row>
    <row r="4477" spans="1:11" ht="15" customHeight="1" x14ac:dyDescent="0.35">
      <c r="A4477" s="160">
        <v>1401710</v>
      </c>
      <c r="B4477" s="161" t="s">
        <v>6019</v>
      </c>
      <c r="C4477" s="160">
        <v>506758</v>
      </c>
      <c r="D4477" s="161" t="s">
        <v>6019</v>
      </c>
      <c r="E4477" s="162" t="s">
        <v>6414</v>
      </c>
      <c r="F4477" s="161" t="s">
        <v>644</v>
      </c>
      <c r="G4477" s="165" t="s">
        <v>708</v>
      </c>
      <c r="H4477" s="161" t="s">
        <v>1559</v>
      </c>
      <c r="I4477" s="15"/>
      <c r="J4477"/>
      <c r="K4477"/>
    </row>
    <row r="4478" spans="1:11" ht="15" customHeight="1" x14ac:dyDescent="0.35">
      <c r="A4478" s="160">
        <v>1421961</v>
      </c>
      <c r="B4478" s="161" t="s">
        <v>6020</v>
      </c>
      <c r="C4478" s="160">
        <v>506850</v>
      </c>
      <c r="D4478" s="161" t="s">
        <v>6020</v>
      </c>
      <c r="E4478" s="162" t="s">
        <v>6414</v>
      </c>
      <c r="F4478" s="161" t="s">
        <v>644</v>
      </c>
      <c r="G4478" s="164" t="s">
        <v>992</v>
      </c>
      <c r="H4478" s="161" t="s">
        <v>1559</v>
      </c>
      <c r="I4478" s="15"/>
      <c r="J4478"/>
      <c r="K4478"/>
    </row>
    <row r="4479" spans="1:11" ht="15" customHeight="1" x14ac:dyDescent="0.35">
      <c r="A4479" s="160">
        <v>1508799</v>
      </c>
      <c r="B4479" s="161" t="s">
        <v>2687</v>
      </c>
      <c r="C4479" s="160">
        <v>506928</v>
      </c>
      <c r="D4479" s="161" t="s">
        <v>2687</v>
      </c>
      <c r="E4479" s="162" t="s">
        <v>6414</v>
      </c>
      <c r="F4479" s="161" t="s">
        <v>644</v>
      </c>
      <c r="G4479" s="164" t="s">
        <v>992</v>
      </c>
      <c r="H4479" s="161" t="s">
        <v>1559</v>
      </c>
      <c r="I4479" s="15"/>
      <c r="J4479"/>
      <c r="K4479"/>
    </row>
    <row r="4480" spans="1:11" ht="15" customHeight="1" x14ac:dyDescent="0.35">
      <c r="A4480" s="160">
        <v>1510498</v>
      </c>
      <c r="B4480" s="161" t="s">
        <v>6021</v>
      </c>
      <c r="C4480" s="160">
        <v>506941</v>
      </c>
      <c r="D4480" s="161" t="s">
        <v>6021</v>
      </c>
      <c r="E4480" s="162" t="s">
        <v>6414</v>
      </c>
      <c r="F4480" s="161" t="s">
        <v>644</v>
      </c>
      <c r="G4480" s="164" t="s">
        <v>992</v>
      </c>
      <c r="H4480" s="161" t="s">
        <v>1559</v>
      </c>
      <c r="I4480" s="15"/>
      <c r="J4480"/>
      <c r="K4480"/>
    </row>
    <row r="4481" spans="1:11" ht="15" customHeight="1" x14ac:dyDescent="0.35">
      <c r="A4481" s="160">
        <v>1512343</v>
      </c>
      <c r="B4481" s="161" t="s">
        <v>6022</v>
      </c>
      <c r="C4481" s="160">
        <v>506953</v>
      </c>
      <c r="D4481" s="161" t="s">
        <v>6022</v>
      </c>
      <c r="E4481" s="162" t="s">
        <v>6414</v>
      </c>
      <c r="F4481" s="161" t="s">
        <v>644</v>
      </c>
      <c r="G4481" s="164" t="s">
        <v>992</v>
      </c>
      <c r="H4481" s="161" t="s">
        <v>1559</v>
      </c>
      <c r="I4481" s="15"/>
      <c r="J4481"/>
      <c r="K4481"/>
    </row>
    <row r="4482" spans="1:11" ht="15" customHeight="1" x14ac:dyDescent="0.35">
      <c r="A4482" s="160">
        <v>1503670</v>
      </c>
      <c r="B4482" s="161" t="s">
        <v>6023</v>
      </c>
      <c r="C4482" s="160">
        <v>506965</v>
      </c>
      <c r="D4482" s="161" t="s">
        <v>6023</v>
      </c>
      <c r="E4482" s="162" t="s">
        <v>6414</v>
      </c>
      <c r="F4482" s="161" t="s">
        <v>644</v>
      </c>
      <c r="G4482" s="164" t="s">
        <v>992</v>
      </c>
      <c r="H4482" s="161" t="s">
        <v>1559</v>
      </c>
      <c r="I4482" s="15"/>
      <c r="J4482"/>
      <c r="K4482"/>
    </row>
    <row r="4483" spans="1:11" ht="15" customHeight="1" x14ac:dyDescent="0.35">
      <c r="A4483" s="160">
        <v>1503050</v>
      </c>
      <c r="B4483" s="161" t="s">
        <v>6024</v>
      </c>
      <c r="C4483" s="160">
        <v>507027</v>
      </c>
      <c r="D4483" s="161" t="s">
        <v>6024</v>
      </c>
      <c r="E4483" s="162" t="s">
        <v>6414</v>
      </c>
      <c r="F4483" s="161" t="s">
        <v>644</v>
      </c>
      <c r="G4483" s="164" t="s">
        <v>992</v>
      </c>
      <c r="H4483" s="161" t="s">
        <v>1559</v>
      </c>
      <c r="I4483" s="15"/>
      <c r="J4483"/>
      <c r="K4483"/>
    </row>
    <row r="4484" spans="1:11" ht="15" customHeight="1" x14ac:dyDescent="0.35">
      <c r="A4484" s="160">
        <v>1503325</v>
      </c>
      <c r="B4484" s="161" t="s">
        <v>1093</v>
      </c>
      <c r="C4484" s="160">
        <v>507246</v>
      </c>
      <c r="D4484" s="161" t="s">
        <v>1093</v>
      </c>
      <c r="E4484" s="162" t="s">
        <v>6414</v>
      </c>
      <c r="F4484" s="161" t="s">
        <v>644</v>
      </c>
      <c r="G4484" s="164" t="s">
        <v>992</v>
      </c>
      <c r="H4484" s="161" t="s">
        <v>1559</v>
      </c>
      <c r="I4484" s="15"/>
      <c r="J4484"/>
      <c r="K4484"/>
    </row>
    <row r="4485" spans="1:11" ht="15" customHeight="1" x14ac:dyDescent="0.35">
      <c r="A4485" s="160">
        <v>1503915</v>
      </c>
      <c r="B4485" s="161" t="s">
        <v>6025</v>
      </c>
      <c r="C4485" s="160">
        <v>507260</v>
      </c>
      <c r="D4485" s="161" t="s">
        <v>6025</v>
      </c>
      <c r="E4485" s="162" t="s">
        <v>6414</v>
      </c>
      <c r="F4485" s="161" t="s">
        <v>644</v>
      </c>
      <c r="G4485" s="164" t="s">
        <v>992</v>
      </c>
      <c r="H4485" s="161" t="s">
        <v>1559</v>
      </c>
      <c r="I4485" s="15"/>
      <c r="J4485"/>
      <c r="K4485"/>
    </row>
    <row r="4486" spans="1:11" ht="15" customHeight="1" x14ac:dyDescent="0.35">
      <c r="A4486" s="160">
        <v>1504524</v>
      </c>
      <c r="B4486" s="161" t="s">
        <v>6026</v>
      </c>
      <c r="C4486" s="160">
        <v>507301</v>
      </c>
      <c r="D4486" s="161" t="s">
        <v>6026</v>
      </c>
      <c r="E4486" s="162" t="s">
        <v>6414</v>
      </c>
      <c r="F4486" s="161" t="s">
        <v>644</v>
      </c>
      <c r="G4486" s="164" t="s">
        <v>992</v>
      </c>
      <c r="H4486" s="161" t="s">
        <v>1559</v>
      </c>
      <c r="I4486" s="15"/>
      <c r="J4486"/>
      <c r="K4486"/>
    </row>
    <row r="4487" spans="1:11" ht="15" customHeight="1" x14ac:dyDescent="0.35">
      <c r="A4487" s="160">
        <v>1510119</v>
      </c>
      <c r="B4487" s="161" t="s">
        <v>6027</v>
      </c>
      <c r="C4487" s="160">
        <v>507325</v>
      </c>
      <c r="D4487" s="161" t="s">
        <v>6027</v>
      </c>
      <c r="E4487" s="162" t="s">
        <v>6414</v>
      </c>
      <c r="F4487" s="161" t="s">
        <v>644</v>
      </c>
      <c r="G4487" s="164" t="s">
        <v>992</v>
      </c>
      <c r="H4487" s="161" t="s">
        <v>1559</v>
      </c>
      <c r="I4487" s="15"/>
      <c r="J4487"/>
      <c r="K4487"/>
    </row>
    <row r="4488" spans="1:11" ht="15" customHeight="1" x14ac:dyDescent="0.35">
      <c r="A4488" s="160">
        <v>1510678</v>
      </c>
      <c r="B4488" s="161" t="s">
        <v>6028</v>
      </c>
      <c r="C4488" s="160">
        <v>507337</v>
      </c>
      <c r="D4488" s="161" t="s">
        <v>6028</v>
      </c>
      <c r="E4488" s="162" t="s">
        <v>6414</v>
      </c>
      <c r="F4488" s="161" t="s">
        <v>644</v>
      </c>
      <c r="G4488" s="164" t="s">
        <v>992</v>
      </c>
      <c r="H4488" s="161" t="s">
        <v>1559</v>
      </c>
      <c r="I4488" s="15"/>
      <c r="J4488"/>
      <c r="K4488"/>
    </row>
    <row r="4489" spans="1:11" ht="15" customHeight="1" x14ac:dyDescent="0.35">
      <c r="A4489" s="160">
        <v>1503645</v>
      </c>
      <c r="B4489" s="161" t="s">
        <v>6029</v>
      </c>
      <c r="C4489" s="160">
        <v>507398</v>
      </c>
      <c r="D4489" s="161" t="s">
        <v>6029</v>
      </c>
      <c r="E4489" s="162" t="s">
        <v>6414</v>
      </c>
      <c r="F4489" s="161" t="s">
        <v>644</v>
      </c>
      <c r="G4489" s="164" t="s">
        <v>992</v>
      </c>
      <c r="H4489" s="161" t="s">
        <v>1559</v>
      </c>
      <c r="I4489" s="15"/>
      <c r="J4489"/>
      <c r="K4489"/>
    </row>
    <row r="4490" spans="1:11" ht="15" customHeight="1" x14ac:dyDescent="0.35">
      <c r="A4490" s="160">
        <v>1504009</v>
      </c>
      <c r="B4490" s="161" t="s">
        <v>1087</v>
      </c>
      <c r="C4490" s="160">
        <v>507465</v>
      </c>
      <c r="D4490" s="161" t="s">
        <v>1087</v>
      </c>
      <c r="E4490" s="162" t="s">
        <v>6414</v>
      </c>
      <c r="F4490" s="161" t="s">
        <v>644</v>
      </c>
      <c r="G4490" s="164" t="s">
        <v>992</v>
      </c>
      <c r="H4490" s="161" t="s">
        <v>1559</v>
      </c>
      <c r="I4490" s="15"/>
      <c r="J4490"/>
      <c r="K4490"/>
    </row>
    <row r="4491" spans="1:11" ht="15" customHeight="1" x14ac:dyDescent="0.35">
      <c r="A4491" s="160">
        <v>1510123</v>
      </c>
      <c r="B4491" s="161" t="s">
        <v>6030</v>
      </c>
      <c r="C4491" s="160">
        <v>507490</v>
      </c>
      <c r="D4491" s="161" t="s">
        <v>6030</v>
      </c>
      <c r="E4491" s="162" t="s">
        <v>6414</v>
      </c>
      <c r="F4491" s="161" t="s">
        <v>644</v>
      </c>
      <c r="G4491" s="164" t="s">
        <v>992</v>
      </c>
      <c r="H4491" s="161" t="s">
        <v>1559</v>
      </c>
      <c r="I4491" s="15"/>
      <c r="J4491"/>
      <c r="K4491"/>
    </row>
    <row r="4492" spans="1:11" ht="15" customHeight="1" x14ac:dyDescent="0.35">
      <c r="A4492" s="160">
        <v>1510666</v>
      </c>
      <c r="B4492" s="161" t="s">
        <v>2696</v>
      </c>
      <c r="C4492" s="160">
        <v>507544</v>
      </c>
      <c r="D4492" s="161" t="s">
        <v>2696</v>
      </c>
      <c r="E4492" s="162" t="s">
        <v>6414</v>
      </c>
      <c r="F4492" s="161" t="s">
        <v>644</v>
      </c>
      <c r="G4492" s="161" t="s">
        <v>992</v>
      </c>
      <c r="H4492" s="161" t="s">
        <v>1559</v>
      </c>
      <c r="I4492" s="15"/>
      <c r="J4492"/>
      <c r="K4492"/>
    </row>
    <row r="4493" spans="1:11" ht="15" customHeight="1" x14ac:dyDescent="0.35">
      <c r="A4493" s="160">
        <v>1510775</v>
      </c>
      <c r="B4493" s="161" t="s">
        <v>1088</v>
      </c>
      <c r="C4493" s="160">
        <v>507570</v>
      </c>
      <c r="D4493" s="161" t="s">
        <v>1088</v>
      </c>
      <c r="E4493" s="162" t="s">
        <v>6414</v>
      </c>
      <c r="F4493" s="161" t="s">
        <v>644</v>
      </c>
      <c r="G4493" s="164" t="s">
        <v>992</v>
      </c>
      <c r="H4493" s="161" t="s">
        <v>1559</v>
      </c>
      <c r="I4493" s="15"/>
      <c r="J4493"/>
      <c r="K4493"/>
    </row>
    <row r="4494" spans="1:11" ht="15" customHeight="1" x14ac:dyDescent="0.35">
      <c r="A4494" s="160">
        <v>1510528</v>
      </c>
      <c r="B4494" s="161" t="s">
        <v>6031</v>
      </c>
      <c r="C4494" s="160">
        <v>507635</v>
      </c>
      <c r="D4494" s="161" t="s">
        <v>6031</v>
      </c>
      <c r="E4494" s="162" t="s">
        <v>6414</v>
      </c>
      <c r="F4494" s="161" t="s">
        <v>644</v>
      </c>
      <c r="G4494" s="164" t="s">
        <v>992</v>
      </c>
      <c r="H4494" s="161" t="s">
        <v>1559</v>
      </c>
      <c r="I4494" s="15"/>
      <c r="J4494"/>
      <c r="K4494"/>
    </row>
    <row r="4495" spans="1:11" ht="15" customHeight="1" x14ac:dyDescent="0.35">
      <c r="A4495" s="160">
        <v>1503414</v>
      </c>
      <c r="B4495" s="161" t="s">
        <v>6032</v>
      </c>
      <c r="C4495" s="160">
        <v>507684</v>
      </c>
      <c r="D4495" s="161" t="s">
        <v>6032</v>
      </c>
      <c r="E4495" s="162" t="s">
        <v>6414</v>
      </c>
      <c r="F4495" s="161" t="s">
        <v>644</v>
      </c>
      <c r="G4495" s="164" t="s">
        <v>992</v>
      </c>
      <c r="H4495" s="161" t="s">
        <v>1559</v>
      </c>
      <c r="I4495" s="15"/>
      <c r="J4495"/>
      <c r="K4495"/>
    </row>
    <row r="4496" spans="1:11" ht="15" customHeight="1" x14ac:dyDescent="0.35">
      <c r="A4496" s="160">
        <v>1503275</v>
      </c>
      <c r="B4496" s="161" t="s">
        <v>6033</v>
      </c>
      <c r="C4496" s="160">
        <v>507696</v>
      </c>
      <c r="D4496" s="161" t="s">
        <v>6033</v>
      </c>
      <c r="E4496" s="162" t="s">
        <v>6414</v>
      </c>
      <c r="F4496" s="161" t="s">
        <v>644</v>
      </c>
      <c r="G4496" s="164" t="s">
        <v>992</v>
      </c>
      <c r="H4496" s="161" t="s">
        <v>1559</v>
      </c>
      <c r="I4496" s="15"/>
      <c r="J4496"/>
      <c r="K4496"/>
    </row>
    <row r="4497" spans="1:11" ht="15" customHeight="1" x14ac:dyDescent="0.35">
      <c r="A4497" s="160">
        <v>1508020</v>
      </c>
      <c r="B4497" s="161" t="s">
        <v>2689</v>
      </c>
      <c r="C4497" s="160">
        <v>507702</v>
      </c>
      <c r="D4497" s="161" t="s">
        <v>2689</v>
      </c>
      <c r="E4497" s="162" t="s">
        <v>6414</v>
      </c>
      <c r="F4497" s="161" t="s">
        <v>644</v>
      </c>
      <c r="G4497" s="161" t="s">
        <v>992</v>
      </c>
      <c r="H4497" s="161" t="s">
        <v>1559</v>
      </c>
      <c r="I4497" s="15"/>
      <c r="J4497"/>
      <c r="K4497"/>
    </row>
    <row r="4498" spans="1:11" ht="15" customHeight="1" x14ac:dyDescent="0.35">
      <c r="A4498" s="160">
        <v>1503308</v>
      </c>
      <c r="B4498" s="161" t="s">
        <v>1089</v>
      </c>
      <c r="C4498" s="160">
        <v>507751</v>
      </c>
      <c r="D4498" s="161" t="s">
        <v>1089</v>
      </c>
      <c r="E4498" s="162" t="s">
        <v>6414</v>
      </c>
      <c r="F4498" s="161" t="s">
        <v>644</v>
      </c>
      <c r="G4498" s="164" t="s">
        <v>992</v>
      </c>
      <c r="H4498" s="161" t="s">
        <v>1559</v>
      </c>
      <c r="I4498" s="15"/>
      <c r="J4498"/>
      <c r="K4498"/>
    </row>
    <row r="4499" spans="1:11" ht="15" customHeight="1" x14ac:dyDescent="0.35">
      <c r="A4499" s="160">
        <v>1503471</v>
      </c>
      <c r="B4499" s="161" t="s">
        <v>6034</v>
      </c>
      <c r="C4499" s="160">
        <v>507775</v>
      </c>
      <c r="D4499" s="161" t="s">
        <v>6034</v>
      </c>
      <c r="E4499" s="162" t="s">
        <v>6414</v>
      </c>
      <c r="F4499" s="161" t="s">
        <v>644</v>
      </c>
      <c r="G4499" s="164" t="s">
        <v>992</v>
      </c>
      <c r="H4499" s="161" t="s">
        <v>1559</v>
      </c>
      <c r="I4499" s="15"/>
      <c r="J4499"/>
      <c r="K4499"/>
    </row>
    <row r="4500" spans="1:11" ht="15" customHeight="1" x14ac:dyDescent="0.35">
      <c r="A4500" s="160">
        <v>1512238</v>
      </c>
      <c r="B4500" s="161" t="s">
        <v>2710</v>
      </c>
      <c r="C4500" s="160">
        <v>507799</v>
      </c>
      <c r="D4500" s="161" t="s">
        <v>2710</v>
      </c>
      <c r="E4500" s="162" t="s">
        <v>6414</v>
      </c>
      <c r="F4500" s="161" t="s">
        <v>644</v>
      </c>
      <c r="G4500" s="164" t="s">
        <v>992</v>
      </c>
      <c r="H4500" s="161" t="s">
        <v>1559</v>
      </c>
      <c r="I4500" s="15"/>
      <c r="J4500"/>
      <c r="K4500"/>
    </row>
    <row r="4501" spans="1:11" ht="15" customHeight="1" x14ac:dyDescent="0.35">
      <c r="A4501" s="160">
        <v>1503751</v>
      </c>
      <c r="B4501" s="161" t="s">
        <v>1090</v>
      </c>
      <c r="C4501" s="160">
        <v>507829</v>
      </c>
      <c r="D4501" s="161" t="s">
        <v>1090</v>
      </c>
      <c r="E4501" s="162" t="s">
        <v>6414</v>
      </c>
      <c r="F4501" s="161" t="s">
        <v>644</v>
      </c>
      <c r="G4501" s="164" t="s">
        <v>992</v>
      </c>
      <c r="H4501" s="161" t="s">
        <v>1559</v>
      </c>
      <c r="I4501" s="15"/>
      <c r="J4501"/>
      <c r="K4501"/>
    </row>
    <row r="4502" spans="1:11" ht="15" customHeight="1" x14ac:dyDescent="0.35">
      <c r="A4502" s="160">
        <v>1703557</v>
      </c>
      <c r="B4502" s="161" t="s">
        <v>6035</v>
      </c>
      <c r="C4502" s="160">
        <v>507908</v>
      </c>
      <c r="D4502" s="161" t="s">
        <v>6035</v>
      </c>
      <c r="E4502" s="162" t="s">
        <v>6414</v>
      </c>
      <c r="F4502" s="161" t="s">
        <v>1558</v>
      </c>
      <c r="G4502" s="164" t="s">
        <v>482</v>
      </c>
      <c r="H4502" s="161" t="s">
        <v>1559</v>
      </c>
      <c r="I4502" s="15"/>
      <c r="J4502"/>
      <c r="K4502"/>
    </row>
    <row r="4503" spans="1:11" ht="15" customHeight="1" x14ac:dyDescent="0.35">
      <c r="A4503" s="160">
        <v>1714915</v>
      </c>
      <c r="B4503" s="161" t="s">
        <v>2004</v>
      </c>
      <c r="C4503" s="160">
        <v>507970</v>
      </c>
      <c r="D4503" s="161" t="s">
        <v>2004</v>
      </c>
      <c r="E4503" s="162" t="s">
        <v>6414</v>
      </c>
      <c r="F4503" s="161" t="s">
        <v>1558</v>
      </c>
      <c r="G4503" s="164" t="s">
        <v>482</v>
      </c>
      <c r="H4503" s="161" t="s">
        <v>1559</v>
      </c>
      <c r="I4503" s="15"/>
      <c r="J4503"/>
      <c r="K4503"/>
    </row>
    <row r="4504" spans="1:11" ht="15" customHeight="1" x14ac:dyDescent="0.35">
      <c r="A4504" s="160">
        <v>1703992</v>
      </c>
      <c r="B4504" s="161" t="s">
        <v>6036</v>
      </c>
      <c r="C4504" s="160">
        <v>508020</v>
      </c>
      <c r="D4504" s="161" t="s">
        <v>6036</v>
      </c>
      <c r="E4504" s="162" t="s">
        <v>6414</v>
      </c>
      <c r="F4504" s="161" t="s">
        <v>1558</v>
      </c>
      <c r="G4504" s="164" t="s">
        <v>482</v>
      </c>
      <c r="H4504" s="161" t="s">
        <v>1559</v>
      </c>
      <c r="I4504" s="15"/>
      <c r="J4504"/>
      <c r="K4504"/>
    </row>
    <row r="4505" spans="1:11" ht="15" customHeight="1" x14ac:dyDescent="0.35">
      <c r="A4505" s="160">
        <v>303816</v>
      </c>
      <c r="B4505" s="161" t="s">
        <v>6037</v>
      </c>
      <c r="C4505" s="160">
        <v>508111</v>
      </c>
      <c r="D4505" s="161" t="s">
        <v>6037</v>
      </c>
      <c r="E4505" s="162" t="s">
        <v>6414</v>
      </c>
      <c r="F4505" s="161" t="s">
        <v>1558</v>
      </c>
      <c r="G4505" s="161" t="s">
        <v>14</v>
      </c>
      <c r="H4505" s="161" t="s">
        <v>1559</v>
      </c>
      <c r="I4505" s="15"/>
      <c r="J4505"/>
      <c r="K4505"/>
    </row>
    <row r="4506" spans="1:11" ht="15" customHeight="1" x14ac:dyDescent="0.35">
      <c r="A4506" s="160">
        <v>1308148</v>
      </c>
      <c r="B4506" s="161" t="s">
        <v>6038</v>
      </c>
      <c r="C4506" s="160">
        <v>508160</v>
      </c>
      <c r="D4506" s="161" t="s">
        <v>6038</v>
      </c>
      <c r="E4506" s="162" t="s">
        <v>6414</v>
      </c>
      <c r="F4506" s="161" t="s">
        <v>1558</v>
      </c>
      <c r="G4506" s="161" t="s">
        <v>8</v>
      </c>
      <c r="H4506" s="161" t="s">
        <v>1559</v>
      </c>
      <c r="I4506" s="15"/>
      <c r="J4506"/>
      <c r="K4506"/>
    </row>
    <row r="4507" spans="1:11" ht="15" customHeight="1" x14ac:dyDescent="0.35">
      <c r="A4507" s="160">
        <v>1311283</v>
      </c>
      <c r="B4507" s="161" t="s">
        <v>6039</v>
      </c>
      <c r="C4507" s="160">
        <v>508172</v>
      </c>
      <c r="D4507" s="161" t="s">
        <v>6039</v>
      </c>
      <c r="E4507" s="162" t="s">
        <v>6414</v>
      </c>
      <c r="F4507" s="161" t="s">
        <v>1558</v>
      </c>
      <c r="G4507" s="161" t="s">
        <v>370</v>
      </c>
      <c r="H4507" s="161" t="s">
        <v>1559</v>
      </c>
      <c r="I4507" s="15"/>
      <c r="J4507"/>
      <c r="K4507"/>
    </row>
    <row r="4508" spans="1:11" ht="15" customHeight="1" x14ac:dyDescent="0.35">
      <c r="A4508" s="160">
        <v>1312189</v>
      </c>
      <c r="B4508" s="161" t="s">
        <v>6040</v>
      </c>
      <c r="C4508" s="160">
        <v>508196</v>
      </c>
      <c r="D4508" s="161" t="s">
        <v>6040</v>
      </c>
      <c r="E4508" s="162" t="s">
        <v>6414</v>
      </c>
      <c r="F4508" s="161" t="s">
        <v>1558</v>
      </c>
      <c r="G4508" s="164" t="s">
        <v>8</v>
      </c>
      <c r="H4508" s="161" t="s">
        <v>1559</v>
      </c>
      <c r="I4508" s="15"/>
      <c r="J4508"/>
      <c r="K4508"/>
    </row>
    <row r="4509" spans="1:11" ht="15" customHeight="1" x14ac:dyDescent="0.35">
      <c r="A4509" s="160">
        <v>1312146</v>
      </c>
      <c r="B4509" s="161" t="s">
        <v>1830</v>
      </c>
      <c r="C4509" s="160">
        <v>508202</v>
      </c>
      <c r="D4509" s="161" t="s">
        <v>1830</v>
      </c>
      <c r="E4509" s="162" t="s">
        <v>6414</v>
      </c>
      <c r="F4509" s="161" t="s">
        <v>1558</v>
      </c>
      <c r="G4509" s="164" t="s">
        <v>8</v>
      </c>
      <c r="H4509" s="161" t="s">
        <v>1559</v>
      </c>
      <c r="I4509" s="15"/>
      <c r="J4509"/>
      <c r="K4509"/>
    </row>
    <row r="4510" spans="1:11" ht="15" customHeight="1" x14ac:dyDescent="0.35">
      <c r="A4510" s="160">
        <v>1703969</v>
      </c>
      <c r="B4510" s="161" t="s">
        <v>6041</v>
      </c>
      <c r="C4510" s="160">
        <v>508238</v>
      </c>
      <c r="D4510" s="161" t="s">
        <v>6041</v>
      </c>
      <c r="E4510" s="162" t="s">
        <v>6414</v>
      </c>
      <c r="F4510" s="161" t="s">
        <v>1558</v>
      </c>
      <c r="G4510" s="161" t="s">
        <v>482</v>
      </c>
      <c r="H4510" s="161" t="s">
        <v>1559</v>
      </c>
      <c r="I4510" s="15"/>
      <c r="J4510"/>
      <c r="K4510"/>
    </row>
    <row r="4511" spans="1:11" ht="15" customHeight="1" x14ac:dyDescent="0.35">
      <c r="A4511" s="160">
        <v>108484</v>
      </c>
      <c r="B4511" s="161" t="s">
        <v>6042</v>
      </c>
      <c r="C4511" s="160">
        <v>508263</v>
      </c>
      <c r="D4511" s="161" t="s">
        <v>6042</v>
      </c>
      <c r="E4511" s="162" t="s">
        <v>6414</v>
      </c>
      <c r="F4511" s="161" t="s">
        <v>2026</v>
      </c>
      <c r="G4511" s="161" t="s">
        <v>1144</v>
      </c>
      <c r="H4511" s="161" t="s">
        <v>1559</v>
      </c>
      <c r="I4511" s="15"/>
      <c r="J4511"/>
      <c r="K4511"/>
    </row>
    <row r="4512" spans="1:11" ht="15" customHeight="1" x14ac:dyDescent="0.35">
      <c r="A4512" s="160">
        <v>603172</v>
      </c>
      <c r="B4512" s="161" t="s">
        <v>6043</v>
      </c>
      <c r="C4512" s="160">
        <v>508275</v>
      </c>
      <c r="D4512" s="161" t="s">
        <v>6043</v>
      </c>
      <c r="E4512" s="162" t="s">
        <v>6414</v>
      </c>
      <c r="F4512" s="161" t="s">
        <v>2026</v>
      </c>
      <c r="G4512" s="161" t="s">
        <v>1246</v>
      </c>
      <c r="H4512" s="161" t="s">
        <v>1559</v>
      </c>
      <c r="I4512" s="15"/>
      <c r="J4512"/>
      <c r="K4512"/>
    </row>
    <row r="4513" spans="1:11" ht="15" customHeight="1" x14ac:dyDescent="0.35">
      <c r="A4513" s="160">
        <v>603658</v>
      </c>
      <c r="B4513" s="161" t="s">
        <v>6044</v>
      </c>
      <c r="C4513" s="160">
        <v>508287</v>
      </c>
      <c r="D4513" s="161" t="s">
        <v>6044</v>
      </c>
      <c r="E4513" s="162" t="s">
        <v>6414</v>
      </c>
      <c r="F4513" s="161" t="s">
        <v>2026</v>
      </c>
      <c r="G4513" s="161" t="s">
        <v>1246</v>
      </c>
      <c r="H4513" s="161" t="s">
        <v>1559</v>
      </c>
      <c r="I4513" s="15"/>
      <c r="J4513"/>
      <c r="K4513"/>
    </row>
    <row r="4514" spans="1:11" ht="15" customHeight="1" x14ac:dyDescent="0.35">
      <c r="A4514" s="160">
        <v>605984</v>
      </c>
      <c r="B4514" s="161" t="s">
        <v>6045</v>
      </c>
      <c r="C4514" s="160">
        <v>508299</v>
      </c>
      <c r="D4514" s="161" t="s">
        <v>6045</v>
      </c>
      <c r="E4514" s="162" t="s">
        <v>6414</v>
      </c>
      <c r="F4514" s="161" t="s">
        <v>2026</v>
      </c>
      <c r="G4514" s="161" t="s">
        <v>1246</v>
      </c>
      <c r="H4514" s="161" t="s">
        <v>1559</v>
      </c>
      <c r="I4514" s="15"/>
      <c r="J4514"/>
      <c r="K4514"/>
    </row>
    <row r="4515" spans="1:11" ht="15" customHeight="1" x14ac:dyDescent="0.35">
      <c r="A4515" s="160">
        <v>605011</v>
      </c>
      <c r="B4515" s="161" t="s">
        <v>6046</v>
      </c>
      <c r="C4515" s="160">
        <v>508305</v>
      </c>
      <c r="D4515" s="161" t="s">
        <v>6046</v>
      </c>
      <c r="E4515" s="162" t="s">
        <v>6414</v>
      </c>
      <c r="F4515" s="161" t="s">
        <v>2026</v>
      </c>
      <c r="G4515" s="161" t="s">
        <v>1246</v>
      </c>
      <c r="H4515" s="161" t="s">
        <v>1559</v>
      </c>
      <c r="I4515" s="15"/>
      <c r="J4515"/>
      <c r="K4515"/>
    </row>
    <row r="4516" spans="1:11" ht="15" customHeight="1" x14ac:dyDescent="0.35">
      <c r="A4516" s="160">
        <v>605240</v>
      </c>
      <c r="B4516" s="161" t="s">
        <v>6047</v>
      </c>
      <c r="C4516" s="160">
        <v>508317</v>
      </c>
      <c r="D4516" s="161" t="s">
        <v>6047</v>
      </c>
      <c r="E4516" s="162" t="s">
        <v>6414</v>
      </c>
      <c r="F4516" s="161" t="s">
        <v>2026</v>
      </c>
      <c r="G4516" s="161" t="s">
        <v>1246</v>
      </c>
      <c r="H4516" s="161" t="s">
        <v>1559</v>
      </c>
      <c r="I4516" s="15"/>
      <c r="J4516"/>
      <c r="K4516"/>
    </row>
    <row r="4517" spans="1:11" ht="15" customHeight="1" x14ac:dyDescent="0.35">
      <c r="A4517" s="160">
        <v>1808077</v>
      </c>
      <c r="B4517" s="161" t="s">
        <v>6048</v>
      </c>
      <c r="C4517" s="160">
        <v>508329</v>
      </c>
      <c r="D4517" s="161" t="s">
        <v>6048</v>
      </c>
      <c r="E4517" s="162" t="s">
        <v>6414</v>
      </c>
      <c r="F4517" s="161" t="s">
        <v>2026</v>
      </c>
      <c r="G4517" s="161" t="s">
        <v>1381</v>
      </c>
      <c r="H4517" s="161" t="s">
        <v>1559</v>
      </c>
      <c r="I4517" s="15"/>
      <c r="J4517"/>
      <c r="K4517"/>
    </row>
    <row r="4518" spans="1:11" ht="15" customHeight="1" x14ac:dyDescent="0.35">
      <c r="A4518" s="160">
        <v>1809164</v>
      </c>
      <c r="B4518" s="161" t="s">
        <v>6049</v>
      </c>
      <c r="C4518" s="160">
        <v>508330</v>
      </c>
      <c r="D4518" s="161" t="s">
        <v>6049</v>
      </c>
      <c r="E4518" s="162" t="s">
        <v>6414</v>
      </c>
      <c r="F4518" s="161" t="s">
        <v>2026</v>
      </c>
      <c r="G4518" s="161" t="s">
        <v>1381</v>
      </c>
      <c r="H4518" s="161" t="s">
        <v>1559</v>
      </c>
      <c r="I4518" s="15"/>
      <c r="J4518"/>
      <c r="K4518"/>
    </row>
    <row r="4519" spans="1:11" ht="15" customHeight="1" x14ac:dyDescent="0.35">
      <c r="A4519" s="160">
        <v>1823454</v>
      </c>
      <c r="B4519" s="161" t="s">
        <v>6050</v>
      </c>
      <c r="C4519" s="160">
        <v>508366</v>
      </c>
      <c r="D4519" s="161" t="s">
        <v>6050</v>
      </c>
      <c r="E4519" s="162" t="s">
        <v>6414</v>
      </c>
      <c r="F4519" s="161" t="s">
        <v>2026</v>
      </c>
      <c r="G4519" s="161" t="s">
        <v>1381</v>
      </c>
      <c r="H4519" s="161" t="s">
        <v>1559</v>
      </c>
      <c r="I4519" s="15"/>
      <c r="J4519"/>
      <c r="K4519"/>
    </row>
    <row r="4520" spans="1:11" ht="15" customHeight="1" x14ac:dyDescent="0.35">
      <c r="A4520" s="160">
        <v>1105114</v>
      </c>
      <c r="B4520" s="161" t="s">
        <v>6051</v>
      </c>
      <c r="C4520" s="160">
        <v>508391</v>
      </c>
      <c r="D4520" s="161" t="s">
        <v>6051</v>
      </c>
      <c r="E4520" s="162" t="s">
        <v>6414</v>
      </c>
      <c r="F4520" s="161" t="s">
        <v>644</v>
      </c>
      <c r="G4520" s="164" t="s">
        <v>645</v>
      </c>
      <c r="H4520" s="161" t="s">
        <v>1559</v>
      </c>
      <c r="I4520" s="15"/>
      <c r="J4520"/>
      <c r="K4520"/>
    </row>
    <row r="4521" spans="1:11" ht="15" customHeight="1" x14ac:dyDescent="0.35">
      <c r="A4521" s="160">
        <v>1105766</v>
      </c>
      <c r="B4521" s="161" t="s">
        <v>6052</v>
      </c>
      <c r="C4521" s="160">
        <v>508410</v>
      </c>
      <c r="D4521" s="161" t="s">
        <v>6052</v>
      </c>
      <c r="E4521" s="162" t="s">
        <v>6414</v>
      </c>
      <c r="F4521" s="161" t="s">
        <v>644</v>
      </c>
      <c r="G4521" s="164" t="s">
        <v>645</v>
      </c>
      <c r="H4521" s="161" t="s">
        <v>1559</v>
      </c>
      <c r="I4521" s="15"/>
      <c r="J4521"/>
      <c r="K4521"/>
    </row>
    <row r="4522" spans="1:11" ht="15" customHeight="1" x14ac:dyDescent="0.35">
      <c r="A4522" s="160">
        <v>1106668</v>
      </c>
      <c r="B4522" s="161" t="s">
        <v>6053</v>
      </c>
      <c r="C4522" s="160">
        <v>508445</v>
      </c>
      <c r="D4522" s="161" t="s">
        <v>6053</v>
      </c>
      <c r="E4522" s="162" t="s">
        <v>6414</v>
      </c>
      <c r="F4522" s="161" t="s">
        <v>644</v>
      </c>
      <c r="G4522" s="164" t="s">
        <v>785</v>
      </c>
      <c r="H4522" s="161" t="s">
        <v>1559</v>
      </c>
      <c r="I4522" s="15"/>
      <c r="J4522"/>
      <c r="K4522"/>
    </row>
    <row r="4523" spans="1:11" ht="15" customHeight="1" x14ac:dyDescent="0.35">
      <c r="A4523" s="160">
        <v>1106992</v>
      </c>
      <c r="B4523" s="161" t="s">
        <v>6054</v>
      </c>
      <c r="C4523" s="160">
        <v>508457</v>
      </c>
      <c r="D4523" s="161" t="s">
        <v>6054</v>
      </c>
      <c r="E4523" s="162" t="s">
        <v>6414</v>
      </c>
      <c r="F4523" s="161" t="s">
        <v>644</v>
      </c>
      <c r="G4523" s="164" t="s">
        <v>785</v>
      </c>
      <c r="H4523" s="161" t="s">
        <v>1559</v>
      </c>
      <c r="I4523" s="15"/>
      <c r="J4523"/>
      <c r="K4523"/>
    </row>
    <row r="4524" spans="1:11" ht="15" customHeight="1" x14ac:dyDescent="0.35">
      <c r="A4524" s="160">
        <v>1106088</v>
      </c>
      <c r="B4524" s="161" t="s">
        <v>872</v>
      </c>
      <c r="C4524" s="160">
        <v>508494</v>
      </c>
      <c r="D4524" s="161" t="s">
        <v>872</v>
      </c>
      <c r="E4524" s="162" t="s">
        <v>6414</v>
      </c>
      <c r="F4524" s="161" t="s">
        <v>644</v>
      </c>
      <c r="G4524" s="164" t="s">
        <v>785</v>
      </c>
      <c r="H4524" s="161" t="s">
        <v>1559</v>
      </c>
      <c r="I4524" s="15"/>
      <c r="J4524"/>
      <c r="K4524"/>
    </row>
    <row r="4525" spans="1:11" ht="15" customHeight="1" x14ac:dyDescent="0.35">
      <c r="A4525" s="160">
        <v>1106988</v>
      </c>
      <c r="B4525" s="161" t="s">
        <v>2396</v>
      </c>
      <c r="C4525" s="160">
        <v>508536</v>
      </c>
      <c r="D4525" s="161" t="s">
        <v>2396</v>
      </c>
      <c r="E4525" s="162" t="s">
        <v>6414</v>
      </c>
      <c r="F4525" s="161" t="s">
        <v>644</v>
      </c>
      <c r="G4525" s="164" t="s">
        <v>785</v>
      </c>
      <c r="H4525" s="161" t="s">
        <v>1559</v>
      </c>
      <c r="I4525" s="15"/>
      <c r="J4525"/>
      <c r="K4525"/>
    </row>
    <row r="4526" spans="1:11" ht="15" customHeight="1" x14ac:dyDescent="0.35">
      <c r="A4526" s="160">
        <v>1113510</v>
      </c>
      <c r="B4526" s="161" t="s">
        <v>6055</v>
      </c>
      <c r="C4526" s="160">
        <v>508550</v>
      </c>
      <c r="D4526" s="161" t="s">
        <v>6055</v>
      </c>
      <c r="E4526" s="162" t="s">
        <v>6414</v>
      </c>
      <c r="F4526" s="161" t="s">
        <v>644</v>
      </c>
      <c r="G4526" s="161" t="s">
        <v>933</v>
      </c>
      <c r="H4526" s="161" t="s">
        <v>1559</v>
      </c>
      <c r="I4526" s="15"/>
      <c r="J4526"/>
      <c r="K4526"/>
    </row>
    <row r="4527" spans="1:11" ht="15" customHeight="1" x14ac:dyDescent="0.35">
      <c r="A4527" s="160">
        <v>1418704</v>
      </c>
      <c r="B4527" s="161" t="s">
        <v>6056</v>
      </c>
      <c r="C4527" s="160">
        <v>508597</v>
      </c>
      <c r="D4527" s="161" t="s">
        <v>6056</v>
      </c>
      <c r="E4527" s="162" t="s">
        <v>6414</v>
      </c>
      <c r="F4527" s="161" t="s">
        <v>644</v>
      </c>
      <c r="G4527" s="161" t="s">
        <v>708</v>
      </c>
      <c r="H4527" s="161" t="s">
        <v>1559</v>
      </c>
      <c r="I4527" s="15"/>
      <c r="J4527"/>
      <c r="K4527"/>
    </row>
    <row r="4528" spans="1:11" ht="15" customHeight="1" x14ac:dyDescent="0.35">
      <c r="A4528" s="160">
        <v>1418494</v>
      </c>
      <c r="B4528" s="161" t="s">
        <v>6057</v>
      </c>
      <c r="C4528" s="160">
        <v>508603</v>
      </c>
      <c r="D4528" s="161" t="s">
        <v>6057</v>
      </c>
      <c r="E4528" s="162" t="s">
        <v>6414</v>
      </c>
      <c r="F4528" s="161" t="s">
        <v>644</v>
      </c>
      <c r="G4528" s="161" t="s">
        <v>708</v>
      </c>
      <c r="H4528" s="161" t="s">
        <v>1559</v>
      </c>
      <c r="I4528" s="15"/>
      <c r="J4528"/>
      <c r="K4528"/>
    </row>
    <row r="4529" spans="1:11" ht="15" customHeight="1" x14ac:dyDescent="0.35">
      <c r="A4529" s="160">
        <v>1419685</v>
      </c>
      <c r="B4529" s="161" t="s">
        <v>6058</v>
      </c>
      <c r="C4529" s="160">
        <v>508615</v>
      </c>
      <c r="D4529" s="161" t="s">
        <v>6058</v>
      </c>
      <c r="E4529" s="162" t="s">
        <v>6414</v>
      </c>
      <c r="F4529" s="161" t="s">
        <v>644</v>
      </c>
      <c r="G4529" s="161" t="s">
        <v>708</v>
      </c>
      <c r="H4529" s="161" t="s">
        <v>1559</v>
      </c>
      <c r="I4529" s="15"/>
      <c r="J4529"/>
      <c r="K4529"/>
    </row>
    <row r="4530" spans="1:11" ht="15" customHeight="1" x14ac:dyDescent="0.35">
      <c r="A4530" s="160">
        <v>805782</v>
      </c>
      <c r="B4530" s="161" t="s">
        <v>6059</v>
      </c>
      <c r="C4530" s="160">
        <v>508640</v>
      </c>
      <c r="D4530" s="161" t="s">
        <v>6059</v>
      </c>
      <c r="E4530" s="162" t="s">
        <v>6414</v>
      </c>
      <c r="F4530" s="161" t="s">
        <v>534</v>
      </c>
      <c r="G4530" s="161" t="s">
        <v>534</v>
      </c>
      <c r="H4530" s="161" t="s">
        <v>1559</v>
      </c>
      <c r="I4530" s="15"/>
      <c r="J4530"/>
      <c r="K4530"/>
    </row>
    <row r="4531" spans="1:11" ht="15" customHeight="1" x14ac:dyDescent="0.35">
      <c r="A4531" s="160">
        <v>303380</v>
      </c>
      <c r="B4531" s="161" t="s">
        <v>6060</v>
      </c>
      <c r="C4531" s="160">
        <v>508731</v>
      </c>
      <c r="D4531" s="161" t="s">
        <v>6060</v>
      </c>
      <c r="E4531" s="162" t="s">
        <v>6414</v>
      </c>
      <c r="F4531" s="161" t="s">
        <v>1558</v>
      </c>
      <c r="G4531" s="164" t="s">
        <v>14</v>
      </c>
      <c r="H4531" s="161" t="s">
        <v>1559</v>
      </c>
      <c r="I4531" s="15"/>
      <c r="J4531"/>
      <c r="K4531"/>
    </row>
    <row r="4532" spans="1:11" ht="15" customHeight="1" x14ac:dyDescent="0.35">
      <c r="A4532" s="160">
        <v>303324</v>
      </c>
      <c r="B4532" s="161" t="s">
        <v>6061</v>
      </c>
      <c r="C4532" s="160">
        <v>509243</v>
      </c>
      <c r="D4532" s="161" t="s">
        <v>6061</v>
      </c>
      <c r="E4532" s="162" t="s">
        <v>6414</v>
      </c>
      <c r="F4532" s="161" t="s">
        <v>1558</v>
      </c>
      <c r="G4532" s="164" t="s">
        <v>14</v>
      </c>
      <c r="H4532" s="161" t="s">
        <v>1559</v>
      </c>
      <c r="I4532" s="15"/>
      <c r="J4532"/>
      <c r="K4532"/>
    </row>
    <row r="4533" spans="1:11" ht="15" customHeight="1" x14ac:dyDescent="0.35">
      <c r="A4533" s="160">
        <v>407604</v>
      </c>
      <c r="B4533" s="161" t="s">
        <v>6062</v>
      </c>
      <c r="C4533" s="160">
        <v>510257</v>
      </c>
      <c r="D4533" s="161" t="s">
        <v>6062</v>
      </c>
      <c r="E4533" s="162" t="s">
        <v>6414</v>
      </c>
      <c r="F4533" s="161" t="s">
        <v>1558</v>
      </c>
      <c r="G4533" s="164" t="s">
        <v>148</v>
      </c>
      <c r="H4533" s="161" t="s">
        <v>1559</v>
      </c>
      <c r="I4533" s="15"/>
      <c r="J4533"/>
      <c r="K4533"/>
    </row>
    <row r="4534" spans="1:11" ht="15" customHeight="1" x14ac:dyDescent="0.35">
      <c r="A4534" s="160">
        <v>407828</v>
      </c>
      <c r="B4534" s="161" t="s">
        <v>1723</v>
      </c>
      <c r="C4534" s="160">
        <v>510270</v>
      </c>
      <c r="D4534" s="161" t="s">
        <v>1723</v>
      </c>
      <c r="E4534" s="162" t="s">
        <v>6414</v>
      </c>
      <c r="F4534" s="161" t="s">
        <v>1558</v>
      </c>
      <c r="G4534" s="161" t="s">
        <v>148</v>
      </c>
      <c r="H4534" s="161" t="s">
        <v>1559</v>
      </c>
      <c r="I4534" s="15"/>
      <c r="J4534"/>
      <c r="K4534"/>
    </row>
    <row r="4535" spans="1:11" ht="15" customHeight="1" x14ac:dyDescent="0.35">
      <c r="A4535" s="160">
        <v>1301129</v>
      </c>
      <c r="B4535" s="161" t="s">
        <v>1732</v>
      </c>
      <c r="C4535" s="160">
        <v>510350</v>
      </c>
      <c r="D4535" s="161" t="s">
        <v>1732</v>
      </c>
      <c r="E4535" s="162" t="s">
        <v>6414</v>
      </c>
      <c r="F4535" s="161" t="s">
        <v>1558</v>
      </c>
      <c r="G4535" s="164" t="s">
        <v>370</v>
      </c>
      <c r="H4535" s="161" t="s">
        <v>1559</v>
      </c>
      <c r="I4535" s="15"/>
      <c r="J4535"/>
      <c r="K4535"/>
    </row>
    <row r="4536" spans="1:11" ht="15" customHeight="1" x14ac:dyDescent="0.35">
      <c r="A4536" s="160">
        <v>1303088</v>
      </c>
      <c r="B4536" s="161" t="s">
        <v>6063</v>
      </c>
      <c r="C4536" s="160">
        <v>510452</v>
      </c>
      <c r="D4536" s="161" t="s">
        <v>6063</v>
      </c>
      <c r="E4536" s="162" t="s">
        <v>6414</v>
      </c>
      <c r="F4536" s="161" t="s">
        <v>1558</v>
      </c>
      <c r="G4536" s="164" t="s">
        <v>370</v>
      </c>
      <c r="H4536" s="161" t="s">
        <v>1559</v>
      </c>
      <c r="I4536" s="15"/>
      <c r="J4536"/>
      <c r="K4536"/>
    </row>
    <row r="4537" spans="1:11" ht="15" customHeight="1" x14ac:dyDescent="0.35">
      <c r="A4537" s="160">
        <v>1309898</v>
      </c>
      <c r="B4537" s="161" t="s">
        <v>1796</v>
      </c>
      <c r="C4537" s="160">
        <v>510865</v>
      </c>
      <c r="D4537" s="161" t="s">
        <v>1796</v>
      </c>
      <c r="E4537" s="162" t="s">
        <v>6414</v>
      </c>
      <c r="F4537" s="161" t="s">
        <v>1558</v>
      </c>
      <c r="G4537" s="161" t="s">
        <v>370</v>
      </c>
      <c r="H4537" s="161" t="s">
        <v>1559</v>
      </c>
      <c r="I4537" s="15"/>
      <c r="J4537"/>
      <c r="K4537"/>
    </row>
    <row r="4538" spans="1:11" ht="15" customHeight="1" x14ac:dyDescent="0.35">
      <c r="A4538" s="160">
        <v>1105978</v>
      </c>
      <c r="B4538" s="161" t="s">
        <v>6064</v>
      </c>
      <c r="C4538" s="160">
        <v>511316</v>
      </c>
      <c r="D4538" s="161" t="s">
        <v>6064</v>
      </c>
      <c r="E4538" s="162" t="s">
        <v>6414</v>
      </c>
      <c r="F4538" s="161" t="s">
        <v>644</v>
      </c>
      <c r="G4538" s="164" t="s">
        <v>645</v>
      </c>
      <c r="H4538" s="161" t="s">
        <v>1559</v>
      </c>
      <c r="I4538" s="15"/>
      <c r="J4538"/>
      <c r="K4538"/>
    </row>
    <row r="4539" spans="1:11" ht="15" customHeight="1" x14ac:dyDescent="0.35">
      <c r="A4539" s="160">
        <v>1714218</v>
      </c>
      <c r="B4539" s="161" t="s">
        <v>2009</v>
      </c>
      <c r="C4539" s="160">
        <v>512849</v>
      </c>
      <c r="D4539" s="161" t="s">
        <v>2009</v>
      </c>
      <c r="E4539" s="162" t="s">
        <v>6414</v>
      </c>
      <c r="F4539" s="161" t="s">
        <v>1558</v>
      </c>
      <c r="G4539" s="161" t="s">
        <v>482</v>
      </c>
      <c r="H4539" s="161" t="s">
        <v>1559</v>
      </c>
      <c r="I4539" s="15"/>
      <c r="J4539"/>
      <c r="K4539"/>
    </row>
    <row r="4540" spans="1:11" ht="15" customHeight="1" x14ac:dyDescent="0.35">
      <c r="A4540" s="160">
        <v>502870</v>
      </c>
      <c r="B4540" s="161" t="s">
        <v>6065</v>
      </c>
      <c r="C4540" s="160">
        <v>513880</v>
      </c>
      <c r="D4540" s="161" t="s">
        <v>6065</v>
      </c>
      <c r="E4540" s="162" t="s">
        <v>6414</v>
      </c>
      <c r="F4540" s="161" t="s">
        <v>2026</v>
      </c>
      <c r="G4540" s="161" t="s">
        <v>1205</v>
      </c>
      <c r="H4540" s="161" t="s">
        <v>1559</v>
      </c>
      <c r="I4540" s="15"/>
      <c r="J4540"/>
      <c r="K4540"/>
    </row>
    <row r="4541" spans="1:11" ht="15" customHeight="1" x14ac:dyDescent="0.35">
      <c r="A4541" s="160">
        <v>502971</v>
      </c>
      <c r="B4541" s="161" t="s">
        <v>6066</v>
      </c>
      <c r="C4541" s="160">
        <v>513908</v>
      </c>
      <c r="D4541" s="161" t="s">
        <v>6066</v>
      </c>
      <c r="E4541" s="162" t="s">
        <v>6414</v>
      </c>
      <c r="F4541" s="161" t="s">
        <v>2026</v>
      </c>
      <c r="G4541" s="164" t="s">
        <v>1205</v>
      </c>
      <c r="H4541" s="161" t="s">
        <v>1559</v>
      </c>
      <c r="I4541" s="15"/>
      <c r="J4541"/>
      <c r="K4541"/>
    </row>
    <row r="4542" spans="1:11" ht="15" customHeight="1" x14ac:dyDescent="0.35">
      <c r="A4542" s="160">
        <v>1006029</v>
      </c>
      <c r="B4542" s="161" t="s">
        <v>6067</v>
      </c>
      <c r="C4542" s="160">
        <v>515930</v>
      </c>
      <c r="D4542" s="161" t="s">
        <v>6067</v>
      </c>
      <c r="E4542" s="162" t="s">
        <v>6414</v>
      </c>
      <c r="F4542" s="161" t="s">
        <v>644</v>
      </c>
      <c r="G4542" s="161" t="s">
        <v>933</v>
      </c>
      <c r="H4542" s="161" t="s">
        <v>1559</v>
      </c>
      <c r="I4542" s="15"/>
      <c r="J4542"/>
      <c r="K4542"/>
    </row>
    <row r="4543" spans="1:11" ht="15" customHeight="1" x14ac:dyDescent="0.35">
      <c r="A4543" s="160">
        <v>1006827</v>
      </c>
      <c r="B4543" s="161" t="s">
        <v>6068</v>
      </c>
      <c r="C4543" s="160">
        <v>515954</v>
      </c>
      <c r="D4543" s="161" t="s">
        <v>6068</v>
      </c>
      <c r="E4543" s="162" t="s">
        <v>6414</v>
      </c>
      <c r="F4543" s="161" t="s">
        <v>644</v>
      </c>
      <c r="G4543" s="164" t="s">
        <v>933</v>
      </c>
      <c r="H4543" s="161" t="s">
        <v>1559</v>
      </c>
      <c r="I4543" s="15"/>
      <c r="J4543"/>
      <c r="K4543"/>
    </row>
    <row r="4544" spans="1:11" ht="15" customHeight="1" x14ac:dyDescent="0.35">
      <c r="A4544" s="160">
        <v>1105587</v>
      </c>
      <c r="B4544" s="161" t="s">
        <v>6069</v>
      </c>
      <c r="C4544" s="160">
        <v>516612</v>
      </c>
      <c r="D4544" s="161" t="s">
        <v>6069</v>
      </c>
      <c r="E4544" s="162" t="s">
        <v>6414</v>
      </c>
      <c r="F4544" s="161" t="s">
        <v>644</v>
      </c>
      <c r="G4544" s="164" t="s">
        <v>645</v>
      </c>
      <c r="H4544" s="161" t="s">
        <v>1559</v>
      </c>
      <c r="I4544" s="15"/>
      <c r="J4544"/>
      <c r="K4544"/>
    </row>
    <row r="4545" spans="1:11" ht="15" customHeight="1" x14ac:dyDescent="0.35">
      <c r="A4545" s="160">
        <v>1106498</v>
      </c>
      <c r="B4545" s="161" t="s">
        <v>6070</v>
      </c>
      <c r="C4545" s="160">
        <v>517320</v>
      </c>
      <c r="D4545" s="161" t="s">
        <v>6070</v>
      </c>
      <c r="E4545" s="162" t="s">
        <v>6414</v>
      </c>
      <c r="F4545" s="161" t="s">
        <v>644</v>
      </c>
      <c r="G4545" s="164" t="s">
        <v>785</v>
      </c>
      <c r="H4545" s="161" t="s">
        <v>1559</v>
      </c>
      <c r="I4545" s="15"/>
      <c r="J4545"/>
      <c r="K4545"/>
    </row>
    <row r="4546" spans="1:11" ht="15" customHeight="1" x14ac:dyDescent="0.35">
      <c r="A4546" s="160">
        <v>1107858</v>
      </c>
      <c r="B4546" s="161" t="s">
        <v>6071</v>
      </c>
      <c r="C4546" s="160">
        <v>517628</v>
      </c>
      <c r="D4546" s="161" t="s">
        <v>6071</v>
      </c>
      <c r="E4546" s="162" t="s">
        <v>6414</v>
      </c>
      <c r="F4546" s="161" t="s">
        <v>644</v>
      </c>
      <c r="G4546" s="161" t="s">
        <v>874</v>
      </c>
      <c r="H4546" s="161" t="s">
        <v>1559</v>
      </c>
      <c r="I4546" s="15"/>
      <c r="J4546"/>
      <c r="K4546"/>
    </row>
    <row r="4547" spans="1:11" ht="15" customHeight="1" x14ac:dyDescent="0.35">
      <c r="A4547" s="160">
        <v>1109264</v>
      </c>
      <c r="B4547" s="161" t="s">
        <v>6072</v>
      </c>
      <c r="C4547" s="160">
        <v>517707</v>
      </c>
      <c r="D4547" s="161" t="s">
        <v>6072</v>
      </c>
      <c r="E4547" s="162" t="s">
        <v>6414</v>
      </c>
      <c r="F4547" s="161" t="s">
        <v>644</v>
      </c>
      <c r="G4547" s="161" t="s">
        <v>933</v>
      </c>
      <c r="H4547" s="161" t="s">
        <v>1559</v>
      </c>
      <c r="I4547" s="15"/>
      <c r="J4547"/>
      <c r="K4547"/>
    </row>
    <row r="4548" spans="1:11" ht="15" customHeight="1" x14ac:dyDescent="0.35">
      <c r="A4548" s="160">
        <v>1110528</v>
      </c>
      <c r="B4548" s="161" t="s">
        <v>6073</v>
      </c>
      <c r="C4548" s="160">
        <v>518001</v>
      </c>
      <c r="D4548" s="161" t="s">
        <v>6073</v>
      </c>
      <c r="E4548" s="162" t="s">
        <v>6414</v>
      </c>
      <c r="F4548" s="161" t="s">
        <v>644</v>
      </c>
      <c r="G4548" s="164" t="s">
        <v>645</v>
      </c>
      <c r="H4548" s="161" t="s">
        <v>1559</v>
      </c>
      <c r="I4548" s="15"/>
      <c r="J4548"/>
      <c r="K4548"/>
    </row>
    <row r="4549" spans="1:11" ht="15" customHeight="1" x14ac:dyDescent="0.35">
      <c r="A4549" s="160">
        <v>1114876</v>
      </c>
      <c r="B4549" s="161" t="s">
        <v>6074</v>
      </c>
      <c r="C4549" s="160">
        <v>518591</v>
      </c>
      <c r="D4549" s="161" t="s">
        <v>6074</v>
      </c>
      <c r="E4549" s="162" t="s">
        <v>6414</v>
      </c>
      <c r="F4549" s="161" t="s">
        <v>644</v>
      </c>
      <c r="G4549" s="161" t="s">
        <v>874</v>
      </c>
      <c r="H4549" s="161" t="s">
        <v>1559</v>
      </c>
      <c r="I4549" s="15"/>
      <c r="J4549"/>
      <c r="K4549"/>
    </row>
    <row r="4550" spans="1:11" ht="15" customHeight="1" x14ac:dyDescent="0.35">
      <c r="A4550" s="160">
        <v>1403156</v>
      </c>
      <c r="B4550" s="161" t="s">
        <v>6075</v>
      </c>
      <c r="C4550" s="160">
        <v>518712</v>
      </c>
      <c r="D4550" s="161" t="s">
        <v>6075</v>
      </c>
      <c r="E4550" s="162" t="s">
        <v>6414</v>
      </c>
      <c r="F4550" s="161" t="s">
        <v>644</v>
      </c>
      <c r="G4550" s="164" t="s">
        <v>708</v>
      </c>
      <c r="H4550" s="161" t="s">
        <v>1559</v>
      </c>
      <c r="I4550" s="15"/>
      <c r="J4550"/>
      <c r="K4550"/>
    </row>
    <row r="4551" spans="1:11" ht="15" customHeight="1" x14ac:dyDescent="0.35">
      <c r="A4551" s="160">
        <v>1410727</v>
      </c>
      <c r="B4551" s="161" t="s">
        <v>2595</v>
      </c>
      <c r="C4551" s="160">
        <v>518803</v>
      </c>
      <c r="D4551" s="161" t="s">
        <v>2595</v>
      </c>
      <c r="E4551" s="162" t="s">
        <v>6414</v>
      </c>
      <c r="F4551" s="161" t="s">
        <v>644</v>
      </c>
      <c r="G4551" s="161" t="s">
        <v>708</v>
      </c>
      <c r="H4551" s="161" t="s">
        <v>1559</v>
      </c>
      <c r="I4551" s="15"/>
      <c r="J4551"/>
      <c r="K4551"/>
    </row>
    <row r="4552" spans="1:11" ht="15" customHeight="1" x14ac:dyDescent="0.35">
      <c r="A4552" s="160">
        <v>1507671</v>
      </c>
      <c r="B4552" s="161" t="s">
        <v>6076</v>
      </c>
      <c r="C4552" s="160">
        <v>519388</v>
      </c>
      <c r="D4552" s="161" t="s">
        <v>6076</v>
      </c>
      <c r="E4552" s="162" t="s">
        <v>6414</v>
      </c>
      <c r="F4552" s="161" t="s">
        <v>644</v>
      </c>
      <c r="G4552" s="161" t="s">
        <v>992</v>
      </c>
      <c r="H4552" s="161" t="s">
        <v>1559</v>
      </c>
      <c r="I4552" s="15"/>
      <c r="J4552"/>
      <c r="K4552"/>
    </row>
    <row r="4553" spans="1:11" ht="15" customHeight="1" x14ac:dyDescent="0.35">
      <c r="A4553" s="160">
        <v>1511098</v>
      </c>
      <c r="B4553" s="161" t="s">
        <v>2701</v>
      </c>
      <c r="C4553" s="160">
        <v>519546</v>
      </c>
      <c r="D4553" s="161" t="s">
        <v>2701</v>
      </c>
      <c r="E4553" s="162" t="s">
        <v>6414</v>
      </c>
      <c r="F4553" s="161" t="s">
        <v>644</v>
      </c>
      <c r="G4553" s="164" t="s">
        <v>992</v>
      </c>
      <c r="H4553" s="161" t="s">
        <v>1559</v>
      </c>
      <c r="I4553" s="15"/>
      <c r="J4553"/>
      <c r="K4553"/>
    </row>
    <row r="4554" spans="1:11" ht="15" customHeight="1" x14ac:dyDescent="0.35">
      <c r="A4554" s="160">
        <v>805990</v>
      </c>
      <c r="B4554" s="161" t="s">
        <v>2817</v>
      </c>
      <c r="C4554" s="160">
        <v>520937</v>
      </c>
      <c r="D4554" s="161" t="s">
        <v>2817</v>
      </c>
      <c r="E4554" s="162" t="s">
        <v>6414</v>
      </c>
      <c r="F4554" s="161" t="s">
        <v>534</v>
      </c>
      <c r="G4554" s="161" t="s">
        <v>534</v>
      </c>
      <c r="H4554" s="161" t="s">
        <v>1559</v>
      </c>
      <c r="I4554" s="15"/>
      <c r="J4554"/>
      <c r="K4554"/>
    </row>
    <row r="4555" spans="1:11" ht="15" customHeight="1" x14ac:dyDescent="0.35">
      <c r="A4555" s="160">
        <v>1312443</v>
      </c>
      <c r="B4555" s="161" t="s">
        <v>1859</v>
      </c>
      <c r="C4555" s="160">
        <v>521383</v>
      </c>
      <c r="D4555" s="161" t="s">
        <v>1859</v>
      </c>
      <c r="E4555" s="162" t="s">
        <v>6414</v>
      </c>
      <c r="F4555" s="161" t="s">
        <v>1558</v>
      </c>
      <c r="G4555" s="161" t="s">
        <v>8</v>
      </c>
      <c r="H4555" s="161" t="s">
        <v>1559</v>
      </c>
      <c r="I4555" s="15"/>
      <c r="J4555"/>
      <c r="K4555"/>
    </row>
    <row r="4556" spans="1:11" ht="15" customHeight="1" x14ac:dyDescent="0.35">
      <c r="A4556" s="160">
        <v>1312823</v>
      </c>
      <c r="B4556" s="161" t="s">
        <v>6077</v>
      </c>
      <c r="C4556" s="160">
        <v>521401</v>
      </c>
      <c r="D4556" s="161" t="s">
        <v>6077</v>
      </c>
      <c r="E4556" s="162" t="s">
        <v>6414</v>
      </c>
      <c r="F4556" s="161" t="s">
        <v>1558</v>
      </c>
      <c r="G4556" s="164" t="s">
        <v>8</v>
      </c>
      <c r="H4556" s="161" t="s">
        <v>1559</v>
      </c>
      <c r="I4556" s="15"/>
      <c r="J4556"/>
      <c r="K4556"/>
    </row>
    <row r="4557" spans="1:11" ht="15" customHeight="1" x14ac:dyDescent="0.35">
      <c r="A4557" s="160">
        <v>1317002</v>
      </c>
      <c r="B4557" s="161" t="s">
        <v>1923</v>
      </c>
      <c r="C4557" s="160">
        <v>521553</v>
      </c>
      <c r="D4557" s="161" t="s">
        <v>1923</v>
      </c>
      <c r="E4557" s="162" t="s">
        <v>6414</v>
      </c>
      <c r="F4557" s="161" t="s">
        <v>1558</v>
      </c>
      <c r="G4557" s="164" t="s">
        <v>8</v>
      </c>
      <c r="H4557" s="161" t="s">
        <v>1559</v>
      </c>
      <c r="I4557" s="15"/>
      <c r="J4557"/>
      <c r="K4557"/>
    </row>
    <row r="4558" spans="1:11" ht="15" customHeight="1" x14ac:dyDescent="0.35">
      <c r="A4558" s="160">
        <v>1609522</v>
      </c>
      <c r="B4558" s="161" t="s">
        <v>1786</v>
      </c>
      <c r="C4558" s="160">
        <v>521863</v>
      </c>
      <c r="D4558" s="161" t="s">
        <v>1786</v>
      </c>
      <c r="E4558" s="162" t="s">
        <v>6414</v>
      </c>
      <c r="F4558" s="161" t="s">
        <v>1558</v>
      </c>
      <c r="G4558" s="164" t="s">
        <v>446</v>
      </c>
      <c r="H4558" s="161" t="s">
        <v>1559</v>
      </c>
      <c r="I4558" s="15"/>
      <c r="J4558"/>
      <c r="K4558"/>
    </row>
    <row r="4559" spans="1:11" ht="15" customHeight="1" x14ac:dyDescent="0.35">
      <c r="A4559" s="160">
        <v>1115267</v>
      </c>
      <c r="B4559" s="161" t="s">
        <v>2306</v>
      </c>
      <c r="C4559" s="160">
        <v>521942</v>
      </c>
      <c r="D4559" s="161" t="s">
        <v>2306</v>
      </c>
      <c r="E4559" s="162" t="s">
        <v>6414</v>
      </c>
      <c r="F4559" s="161" t="s">
        <v>644</v>
      </c>
      <c r="G4559" s="164" t="s">
        <v>645</v>
      </c>
      <c r="H4559" s="161" t="s">
        <v>1559</v>
      </c>
      <c r="I4559" s="15"/>
      <c r="J4559"/>
      <c r="K4559"/>
    </row>
    <row r="4560" spans="1:11" ht="15" customHeight="1" x14ac:dyDescent="0.35">
      <c r="A4560" s="160">
        <v>1106612</v>
      </c>
      <c r="B4560" s="161" t="s">
        <v>2414</v>
      </c>
      <c r="C4560" s="160">
        <v>522119</v>
      </c>
      <c r="D4560" s="161" t="s">
        <v>2414</v>
      </c>
      <c r="E4560" s="162" t="s">
        <v>6414</v>
      </c>
      <c r="F4560" s="161" t="s">
        <v>644</v>
      </c>
      <c r="G4560" s="164" t="s">
        <v>785</v>
      </c>
      <c r="H4560" s="161" t="s">
        <v>1559</v>
      </c>
      <c r="I4560" s="15"/>
      <c r="J4560"/>
      <c r="K4560"/>
    </row>
    <row r="4561" spans="1:11" ht="15" customHeight="1" x14ac:dyDescent="0.35">
      <c r="A4561" s="160">
        <v>1106462</v>
      </c>
      <c r="B4561" s="161" t="s">
        <v>2442</v>
      </c>
      <c r="C4561" s="160">
        <v>522120</v>
      </c>
      <c r="D4561" s="161" t="s">
        <v>2442</v>
      </c>
      <c r="E4561" s="162" t="s">
        <v>6414</v>
      </c>
      <c r="F4561" s="161" t="s">
        <v>644</v>
      </c>
      <c r="G4561" s="161" t="s">
        <v>785</v>
      </c>
      <c r="H4561" s="161" t="s">
        <v>1559</v>
      </c>
      <c r="I4561" s="15"/>
      <c r="J4561"/>
      <c r="K4561"/>
    </row>
    <row r="4562" spans="1:11" ht="15" customHeight="1" x14ac:dyDescent="0.35">
      <c r="A4562" s="160">
        <v>1106951</v>
      </c>
      <c r="B4562" s="161" t="s">
        <v>6078</v>
      </c>
      <c r="C4562" s="160">
        <v>522132</v>
      </c>
      <c r="D4562" s="161" t="s">
        <v>6078</v>
      </c>
      <c r="E4562" s="162" t="s">
        <v>6414</v>
      </c>
      <c r="F4562" s="161" t="s">
        <v>644</v>
      </c>
      <c r="G4562" s="164" t="s">
        <v>785</v>
      </c>
      <c r="H4562" s="161" t="s">
        <v>1559</v>
      </c>
      <c r="I4562" s="15"/>
      <c r="J4562"/>
      <c r="K4562"/>
    </row>
    <row r="4563" spans="1:11" ht="15" customHeight="1" x14ac:dyDescent="0.35">
      <c r="A4563" s="160">
        <v>1111827</v>
      </c>
      <c r="B4563" s="161" t="s">
        <v>6079</v>
      </c>
      <c r="C4563" s="160">
        <v>522818</v>
      </c>
      <c r="D4563" s="161" t="s">
        <v>6079</v>
      </c>
      <c r="E4563" s="162" t="s">
        <v>6414</v>
      </c>
      <c r="F4563" s="161" t="s">
        <v>644</v>
      </c>
      <c r="G4563" s="164" t="s">
        <v>1094</v>
      </c>
      <c r="H4563" s="161" t="s">
        <v>1559</v>
      </c>
      <c r="I4563" s="15"/>
      <c r="J4563"/>
      <c r="K4563"/>
    </row>
    <row r="4564" spans="1:11" ht="15" customHeight="1" x14ac:dyDescent="0.35">
      <c r="A4564" s="160">
        <v>1006623</v>
      </c>
      <c r="B4564" s="161" t="s">
        <v>6080</v>
      </c>
      <c r="C4564" s="160">
        <v>523045</v>
      </c>
      <c r="D4564" s="161" t="s">
        <v>6080</v>
      </c>
      <c r="E4564" s="162" t="s">
        <v>6414</v>
      </c>
      <c r="F4564" s="161" t="s">
        <v>644</v>
      </c>
      <c r="G4564" s="164" t="s">
        <v>933</v>
      </c>
      <c r="H4564" s="161" t="s">
        <v>1559</v>
      </c>
      <c r="I4564" s="15"/>
      <c r="J4564"/>
      <c r="K4564"/>
    </row>
    <row r="4565" spans="1:11" ht="15" customHeight="1" x14ac:dyDescent="0.35">
      <c r="A4565" s="160">
        <v>1421192</v>
      </c>
      <c r="B4565" s="161" t="s">
        <v>2607</v>
      </c>
      <c r="C4565" s="160">
        <v>523318</v>
      </c>
      <c r="D4565" s="161" t="s">
        <v>2607</v>
      </c>
      <c r="E4565" s="162" t="s">
        <v>6414</v>
      </c>
      <c r="F4565" s="161" t="s">
        <v>644</v>
      </c>
      <c r="G4565" s="164" t="s">
        <v>708</v>
      </c>
      <c r="H4565" s="161" t="s">
        <v>1559</v>
      </c>
      <c r="I4565" s="15"/>
      <c r="J4565"/>
      <c r="K4565"/>
    </row>
    <row r="4566" spans="1:11" ht="15" customHeight="1" x14ac:dyDescent="0.35">
      <c r="A4566" s="160">
        <v>1508682</v>
      </c>
      <c r="B4566" s="161" t="s">
        <v>2688</v>
      </c>
      <c r="C4566" s="160">
        <v>523367</v>
      </c>
      <c r="D4566" s="161" t="s">
        <v>2688</v>
      </c>
      <c r="E4566" s="162" t="s">
        <v>6414</v>
      </c>
      <c r="F4566" s="161" t="s">
        <v>644</v>
      </c>
      <c r="G4566" s="161" t="s">
        <v>992</v>
      </c>
      <c r="H4566" s="161" t="s">
        <v>1559</v>
      </c>
      <c r="I4566" s="15"/>
      <c r="J4566"/>
      <c r="K4566"/>
    </row>
    <row r="4567" spans="1:11" ht="15" customHeight="1" x14ac:dyDescent="0.35">
      <c r="A4567" s="160">
        <v>1510811</v>
      </c>
      <c r="B4567" s="161" t="s">
        <v>1091</v>
      </c>
      <c r="C4567" s="160">
        <v>523379</v>
      </c>
      <c r="D4567" s="161" t="s">
        <v>1091</v>
      </c>
      <c r="E4567" s="162" t="s">
        <v>6414</v>
      </c>
      <c r="F4567" s="161" t="s">
        <v>644</v>
      </c>
      <c r="G4567" s="164" t="s">
        <v>992</v>
      </c>
      <c r="H4567" s="161" t="s">
        <v>1559</v>
      </c>
      <c r="I4567" s="15"/>
      <c r="J4567"/>
      <c r="K4567"/>
    </row>
    <row r="4568" spans="1:11" ht="15" customHeight="1" x14ac:dyDescent="0.35">
      <c r="A4568" s="160">
        <v>104976</v>
      </c>
      <c r="B4568" s="161" t="s">
        <v>1560</v>
      </c>
      <c r="C4568" s="160">
        <v>523446</v>
      </c>
      <c r="D4568" s="161" t="s">
        <v>1560</v>
      </c>
      <c r="E4568" s="162" t="s">
        <v>6414</v>
      </c>
      <c r="F4568" s="161" t="s">
        <v>1558</v>
      </c>
      <c r="G4568" s="164" t="s">
        <v>174</v>
      </c>
      <c r="H4568" s="161" t="s">
        <v>1559</v>
      </c>
      <c r="I4568" s="15"/>
      <c r="J4568"/>
      <c r="K4568"/>
    </row>
    <row r="4569" spans="1:11" ht="15" customHeight="1" x14ac:dyDescent="0.35">
      <c r="A4569" s="160">
        <v>107570</v>
      </c>
      <c r="B4569" s="161" t="s">
        <v>1564</v>
      </c>
      <c r="C4569" s="160">
        <v>523458</v>
      </c>
      <c r="D4569" s="161" t="s">
        <v>1564</v>
      </c>
      <c r="E4569" s="162" t="s">
        <v>6414</v>
      </c>
      <c r="F4569" s="161" t="s">
        <v>1558</v>
      </c>
      <c r="G4569" s="164" t="s">
        <v>174</v>
      </c>
      <c r="H4569" s="161" t="s">
        <v>1559</v>
      </c>
      <c r="I4569" s="15"/>
      <c r="J4569"/>
      <c r="K4569"/>
    </row>
    <row r="4570" spans="1:11" ht="15" customHeight="1" x14ac:dyDescent="0.35">
      <c r="A4570" s="160">
        <v>103751</v>
      </c>
      <c r="B4570" s="161" t="s">
        <v>2038</v>
      </c>
      <c r="C4570" s="160">
        <v>523460</v>
      </c>
      <c r="D4570" s="161" t="s">
        <v>2038</v>
      </c>
      <c r="E4570" s="162" t="s">
        <v>6414</v>
      </c>
      <c r="F4570" s="161" t="s">
        <v>2026</v>
      </c>
      <c r="G4570" s="164" t="s">
        <v>1144</v>
      </c>
      <c r="H4570" s="161" t="s">
        <v>1559</v>
      </c>
      <c r="I4570" s="15"/>
      <c r="J4570"/>
      <c r="K4570"/>
    </row>
    <row r="4571" spans="1:11" ht="15" customHeight="1" x14ac:dyDescent="0.35">
      <c r="A4571" s="160">
        <v>113521</v>
      </c>
      <c r="B4571" s="161" t="s">
        <v>1570</v>
      </c>
      <c r="C4571" s="160">
        <v>523471</v>
      </c>
      <c r="D4571" s="161" t="s">
        <v>1570</v>
      </c>
      <c r="E4571" s="162" t="s">
        <v>6414</v>
      </c>
      <c r="F4571" s="161" t="s">
        <v>1558</v>
      </c>
      <c r="G4571" s="164" t="s">
        <v>174</v>
      </c>
      <c r="H4571" s="161" t="s">
        <v>1559</v>
      </c>
      <c r="I4571" s="15"/>
      <c r="J4571"/>
      <c r="K4571"/>
    </row>
    <row r="4572" spans="1:11" ht="15" customHeight="1" x14ac:dyDescent="0.35">
      <c r="A4572" s="160">
        <v>109058</v>
      </c>
      <c r="B4572" s="161" t="s">
        <v>1579</v>
      </c>
      <c r="C4572" s="160">
        <v>523495</v>
      </c>
      <c r="D4572" s="161" t="s">
        <v>1579</v>
      </c>
      <c r="E4572" s="162" t="s">
        <v>6414</v>
      </c>
      <c r="F4572" s="161" t="s">
        <v>1558</v>
      </c>
      <c r="G4572" s="164" t="s">
        <v>174</v>
      </c>
      <c r="H4572" s="161" t="s">
        <v>1559</v>
      </c>
      <c r="I4572" s="15"/>
      <c r="J4572"/>
      <c r="K4572"/>
    </row>
    <row r="4573" spans="1:11" ht="15" customHeight="1" x14ac:dyDescent="0.35">
      <c r="A4573" s="160">
        <v>116583</v>
      </c>
      <c r="B4573" s="161" t="s">
        <v>1595</v>
      </c>
      <c r="C4573" s="160">
        <v>523513</v>
      </c>
      <c r="D4573" s="161" t="s">
        <v>1595</v>
      </c>
      <c r="E4573" s="162" t="s">
        <v>6414</v>
      </c>
      <c r="F4573" s="161" t="s">
        <v>1558</v>
      </c>
      <c r="G4573" s="164" t="s">
        <v>174</v>
      </c>
      <c r="H4573" s="161" t="s">
        <v>1559</v>
      </c>
      <c r="I4573" s="15"/>
      <c r="J4573"/>
      <c r="K4573"/>
    </row>
    <row r="4574" spans="1:11" ht="15" customHeight="1" x14ac:dyDescent="0.35">
      <c r="A4574" s="160">
        <v>119231</v>
      </c>
      <c r="B4574" s="161" t="s">
        <v>1598</v>
      </c>
      <c r="C4574" s="160">
        <v>523525</v>
      </c>
      <c r="D4574" s="161" t="s">
        <v>1598</v>
      </c>
      <c r="E4574" s="162" t="s">
        <v>6414</v>
      </c>
      <c r="F4574" s="161" t="s">
        <v>1558</v>
      </c>
      <c r="G4574" s="164" t="s">
        <v>174</v>
      </c>
      <c r="H4574" s="161" t="s">
        <v>1559</v>
      </c>
      <c r="I4574" s="15"/>
      <c r="J4574"/>
      <c r="K4574"/>
    </row>
    <row r="4575" spans="1:11" ht="15" customHeight="1" x14ac:dyDescent="0.35">
      <c r="A4575" s="160">
        <v>106849</v>
      </c>
      <c r="B4575" s="161" t="s">
        <v>1563</v>
      </c>
      <c r="C4575" s="160">
        <v>523537</v>
      </c>
      <c r="D4575" s="161" t="s">
        <v>1563</v>
      </c>
      <c r="E4575" s="162" t="s">
        <v>6414</v>
      </c>
      <c r="F4575" s="161" t="s">
        <v>1558</v>
      </c>
      <c r="G4575" s="164" t="s">
        <v>174</v>
      </c>
      <c r="H4575" s="161" t="s">
        <v>1559</v>
      </c>
      <c r="I4575" s="15"/>
      <c r="J4575"/>
      <c r="K4575"/>
    </row>
    <row r="4576" spans="1:11" ht="15" customHeight="1" x14ac:dyDescent="0.35">
      <c r="A4576" s="160">
        <v>115943</v>
      </c>
      <c r="B4576" s="161" t="s">
        <v>2066</v>
      </c>
      <c r="C4576" s="160">
        <v>523549</v>
      </c>
      <c r="D4576" s="161" t="s">
        <v>2066</v>
      </c>
      <c r="E4576" s="162" t="s">
        <v>6414</v>
      </c>
      <c r="F4576" s="161" t="s">
        <v>2026</v>
      </c>
      <c r="G4576" s="164" t="s">
        <v>1144</v>
      </c>
      <c r="H4576" s="161" t="s">
        <v>1559</v>
      </c>
      <c r="I4576" s="15"/>
      <c r="J4576"/>
      <c r="K4576"/>
    </row>
    <row r="4577" spans="1:11" ht="15" customHeight="1" x14ac:dyDescent="0.35">
      <c r="A4577" s="160">
        <v>101791</v>
      </c>
      <c r="B4577" s="161" t="s">
        <v>2028</v>
      </c>
      <c r="C4577" s="160">
        <v>523550</v>
      </c>
      <c r="D4577" s="161" t="s">
        <v>2028</v>
      </c>
      <c r="E4577" s="162" t="s">
        <v>6414</v>
      </c>
      <c r="F4577" s="161" t="s">
        <v>2026</v>
      </c>
      <c r="G4577" s="164" t="s">
        <v>1144</v>
      </c>
      <c r="H4577" s="161" t="s">
        <v>1559</v>
      </c>
      <c r="I4577" s="15"/>
      <c r="J4577"/>
      <c r="K4577"/>
    </row>
    <row r="4578" spans="1:11" ht="15" customHeight="1" x14ac:dyDescent="0.35">
      <c r="A4578" s="160">
        <v>109429</v>
      </c>
      <c r="B4578" s="161" t="s">
        <v>1586</v>
      </c>
      <c r="C4578" s="160">
        <v>523562</v>
      </c>
      <c r="D4578" s="161" t="s">
        <v>1586</v>
      </c>
      <c r="E4578" s="162" t="s">
        <v>6414</v>
      </c>
      <c r="F4578" s="161" t="s">
        <v>1558</v>
      </c>
      <c r="G4578" s="164" t="s">
        <v>174</v>
      </c>
      <c r="H4578" s="161" t="s">
        <v>1559</v>
      </c>
      <c r="I4578" s="15"/>
      <c r="J4578"/>
      <c r="K4578"/>
    </row>
    <row r="4579" spans="1:11" ht="15" customHeight="1" x14ac:dyDescent="0.35">
      <c r="A4579" s="160">
        <v>205268</v>
      </c>
      <c r="B4579" s="161" t="s">
        <v>2733</v>
      </c>
      <c r="C4579" s="160">
        <v>523574</v>
      </c>
      <c r="D4579" s="161" t="s">
        <v>2733</v>
      </c>
      <c r="E4579" s="162" t="s">
        <v>6414</v>
      </c>
      <c r="F4579" s="161" t="s">
        <v>2725</v>
      </c>
      <c r="G4579" s="164" t="s">
        <v>1439</v>
      </c>
      <c r="H4579" s="161" t="s">
        <v>1559</v>
      </c>
      <c r="I4579" s="15"/>
      <c r="J4579"/>
      <c r="K4579"/>
    </row>
    <row r="4580" spans="1:11" ht="15" customHeight="1" x14ac:dyDescent="0.35">
      <c r="A4580" s="160">
        <v>302706</v>
      </c>
      <c r="B4580" s="161" t="s">
        <v>1604</v>
      </c>
      <c r="C4580" s="160">
        <v>523586</v>
      </c>
      <c r="D4580" s="161" t="s">
        <v>1604</v>
      </c>
      <c r="E4580" s="162" t="s">
        <v>6414</v>
      </c>
      <c r="F4580" s="161" t="s">
        <v>1558</v>
      </c>
      <c r="G4580" s="164" t="s">
        <v>14</v>
      </c>
      <c r="H4580" s="161" t="s">
        <v>1559</v>
      </c>
      <c r="I4580" s="15"/>
      <c r="J4580"/>
      <c r="K4580"/>
    </row>
    <row r="4581" spans="1:11" ht="15" customHeight="1" x14ac:dyDescent="0.35">
      <c r="A4581" s="160">
        <v>308741</v>
      </c>
      <c r="B4581" s="161" t="s">
        <v>1659</v>
      </c>
      <c r="C4581" s="160">
        <v>523598</v>
      </c>
      <c r="D4581" s="161" t="s">
        <v>1659</v>
      </c>
      <c r="E4581" s="162" t="s">
        <v>6414</v>
      </c>
      <c r="F4581" s="161" t="s">
        <v>1558</v>
      </c>
      <c r="G4581" s="164" t="s">
        <v>14</v>
      </c>
      <c r="H4581" s="161" t="s">
        <v>1559</v>
      </c>
      <c r="I4581" s="15"/>
      <c r="J4581"/>
      <c r="K4581"/>
    </row>
    <row r="4582" spans="1:11" ht="15" customHeight="1" x14ac:dyDescent="0.35">
      <c r="A4582" s="160">
        <v>307713</v>
      </c>
      <c r="B4582" s="161" t="s">
        <v>1649</v>
      </c>
      <c r="C4582" s="160">
        <v>523604</v>
      </c>
      <c r="D4582" s="161" t="s">
        <v>1649</v>
      </c>
      <c r="E4582" s="162" t="s">
        <v>6414</v>
      </c>
      <c r="F4582" s="161" t="s">
        <v>1558</v>
      </c>
      <c r="G4582" s="161" t="s">
        <v>14</v>
      </c>
      <c r="H4582" s="161" t="s">
        <v>1559</v>
      </c>
      <c r="I4582" s="15"/>
      <c r="J4582"/>
      <c r="K4582"/>
    </row>
    <row r="4583" spans="1:11" ht="15" customHeight="1" x14ac:dyDescent="0.35">
      <c r="A4583" s="160">
        <v>303875</v>
      </c>
      <c r="B4583" s="161" t="s">
        <v>1622</v>
      </c>
      <c r="C4583" s="160">
        <v>523616</v>
      </c>
      <c r="D4583" s="161" t="s">
        <v>1622</v>
      </c>
      <c r="E4583" s="162" t="s">
        <v>6414</v>
      </c>
      <c r="F4583" s="161" t="s">
        <v>1558</v>
      </c>
      <c r="G4583" s="164" t="s">
        <v>14</v>
      </c>
      <c r="H4583" s="161" t="s">
        <v>1559</v>
      </c>
      <c r="I4583" s="15"/>
      <c r="J4583"/>
      <c r="K4583"/>
    </row>
    <row r="4584" spans="1:11" ht="15" customHeight="1" x14ac:dyDescent="0.35">
      <c r="A4584" s="160">
        <v>306598</v>
      </c>
      <c r="B4584" s="161" t="s">
        <v>1645</v>
      </c>
      <c r="C4584" s="160">
        <v>523628</v>
      </c>
      <c r="D4584" s="161" t="s">
        <v>1645</v>
      </c>
      <c r="E4584" s="162" t="s">
        <v>6414</v>
      </c>
      <c r="F4584" s="161" t="s">
        <v>1558</v>
      </c>
      <c r="G4584" s="164" t="s">
        <v>14</v>
      </c>
      <c r="H4584" s="161" t="s">
        <v>1559</v>
      </c>
      <c r="I4584" s="15"/>
      <c r="J4584"/>
      <c r="K4584"/>
    </row>
    <row r="4585" spans="1:11" ht="15" customHeight="1" x14ac:dyDescent="0.35">
      <c r="A4585" s="160">
        <v>504017</v>
      </c>
      <c r="B4585" s="161" t="s">
        <v>2089</v>
      </c>
      <c r="C4585" s="160">
        <v>523630</v>
      </c>
      <c r="D4585" s="161" t="s">
        <v>2089</v>
      </c>
      <c r="E4585" s="162" t="s">
        <v>6414</v>
      </c>
      <c r="F4585" s="161" t="s">
        <v>2026</v>
      </c>
      <c r="G4585" s="164" t="s">
        <v>1205</v>
      </c>
      <c r="H4585" s="161" t="s">
        <v>1559</v>
      </c>
      <c r="I4585" s="15"/>
      <c r="J4585"/>
      <c r="K4585"/>
    </row>
    <row r="4586" spans="1:11" ht="15" customHeight="1" x14ac:dyDescent="0.35">
      <c r="A4586" s="160">
        <v>502415</v>
      </c>
      <c r="B4586" s="161" t="s">
        <v>2078</v>
      </c>
      <c r="C4586" s="160">
        <v>523641</v>
      </c>
      <c r="D4586" s="161" t="s">
        <v>2078</v>
      </c>
      <c r="E4586" s="162" t="s">
        <v>6414</v>
      </c>
      <c r="F4586" s="161" t="s">
        <v>2026</v>
      </c>
      <c r="G4586" s="164" t="s">
        <v>1205</v>
      </c>
      <c r="H4586" s="161" t="s">
        <v>1559</v>
      </c>
      <c r="I4586" s="15"/>
      <c r="J4586"/>
      <c r="K4586"/>
    </row>
    <row r="4587" spans="1:11" ht="15" customHeight="1" x14ac:dyDescent="0.35">
      <c r="A4587" s="160">
        <v>503760</v>
      </c>
      <c r="B4587" s="161" t="s">
        <v>2086</v>
      </c>
      <c r="C4587" s="160">
        <v>523653</v>
      </c>
      <c r="D4587" s="161" t="s">
        <v>2086</v>
      </c>
      <c r="E4587" s="162" t="s">
        <v>6414</v>
      </c>
      <c r="F4587" s="161" t="s">
        <v>2026</v>
      </c>
      <c r="G4587" s="164" t="s">
        <v>1205</v>
      </c>
      <c r="H4587" s="161" t="s">
        <v>1559</v>
      </c>
      <c r="I4587" s="15"/>
      <c r="J4587"/>
      <c r="K4587"/>
    </row>
    <row r="4588" spans="1:11" ht="15" customHeight="1" x14ac:dyDescent="0.35">
      <c r="A4588" s="160">
        <v>501008</v>
      </c>
      <c r="B4588" s="161" t="s">
        <v>2076</v>
      </c>
      <c r="C4588" s="160">
        <v>523665</v>
      </c>
      <c r="D4588" s="161" t="s">
        <v>2076</v>
      </c>
      <c r="E4588" s="162" t="s">
        <v>6414</v>
      </c>
      <c r="F4588" s="161" t="s">
        <v>2026</v>
      </c>
      <c r="G4588" s="164" t="s">
        <v>1205</v>
      </c>
      <c r="H4588" s="161" t="s">
        <v>1559</v>
      </c>
      <c r="I4588" s="15"/>
      <c r="J4588"/>
      <c r="K4588"/>
    </row>
    <row r="4589" spans="1:11" ht="15" customHeight="1" x14ac:dyDescent="0.35">
      <c r="A4589" s="160">
        <v>602263</v>
      </c>
      <c r="B4589" s="161" t="s">
        <v>2104</v>
      </c>
      <c r="C4589" s="160">
        <v>523677</v>
      </c>
      <c r="D4589" s="161" t="s">
        <v>2104</v>
      </c>
      <c r="E4589" s="162" t="s">
        <v>6414</v>
      </c>
      <c r="F4589" s="161" t="s">
        <v>2026</v>
      </c>
      <c r="G4589" s="161" t="s">
        <v>1246</v>
      </c>
      <c r="H4589" s="161" t="s">
        <v>1559</v>
      </c>
      <c r="I4589" s="15"/>
      <c r="J4589"/>
      <c r="K4589"/>
    </row>
    <row r="4590" spans="1:11" ht="15" customHeight="1" x14ac:dyDescent="0.35">
      <c r="A4590" s="160">
        <v>605766</v>
      </c>
      <c r="B4590" s="161" t="s">
        <v>2133</v>
      </c>
      <c r="C4590" s="160">
        <v>523689</v>
      </c>
      <c r="D4590" s="161" t="s">
        <v>2133</v>
      </c>
      <c r="E4590" s="162" t="s">
        <v>6414</v>
      </c>
      <c r="F4590" s="161" t="s">
        <v>2026</v>
      </c>
      <c r="G4590" s="164" t="s">
        <v>1246</v>
      </c>
      <c r="H4590" s="161" t="s">
        <v>1559</v>
      </c>
      <c r="I4590" s="15"/>
      <c r="J4590"/>
      <c r="K4590"/>
    </row>
    <row r="4591" spans="1:11" ht="15" customHeight="1" x14ac:dyDescent="0.35">
      <c r="A4591" s="160">
        <v>603721</v>
      </c>
      <c r="B4591" s="161" t="s">
        <v>2118</v>
      </c>
      <c r="C4591" s="160">
        <v>523690</v>
      </c>
      <c r="D4591" s="161" t="s">
        <v>2118</v>
      </c>
      <c r="E4591" s="162" t="s">
        <v>6414</v>
      </c>
      <c r="F4591" s="161" t="s">
        <v>2026</v>
      </c>
      <c r="G4591" s="164" t="s">
        <v>1246</v>
      </c>
      <c r="H4591" s="161" t="s">
        <v>1559</v>
      </c>
      <c r="I4591" s="15"/>
      <c r="J4591"/>
      <c r="K4591"/>
    </row>
    <row r="4592" spans="1:11" ht="15" customHeight="1" x14ac:dyDescent="0.35">
      <c r="A4592" s="160">
        <v>603409</v>
      </c>
      <c r="B4592" s="161" t="s">
        <v>2119</v>
      </c>
      <c r="C4592" s="160">
        <v>523707</v>
      </c>
      <c r="D4592" s="161" t="s">
        <v>2119</v>
      </c>
      <c r="E4592" s="162" t="s">
        <v>6414</v>
      </c>
      <c r="F4592" s="161" t="s">
        <v>2026</v>
      </c>
      <c r="G4592" s="164" t="s">
        <v>1246</v>
      </c>
      <c r="H4592" s="161" t="s">
        <v>1559</v>
      </c>
      <c r="I4592" s="15"/>
      <c r="J4592"/>
      <c r="K4592"/>
    </row>
    <row r="4593" spans="1:11" ht="15" customHeight="1" x14ac:dyDescent="0.35">
      <c r="A4593" s="160">
        <v>801686</v>
      </c>
      <c r="B4593" s="161" t="s">
        <v>2810</v>
      </c>
      <c r="C4593" s="160">
        <v>523732</v>
      </c>
      <c r="D4593" s="161" t="s">
        <v>2810</v>
      </c>
      <c r="E4593" s="162" t="s">
        <v>6414</v>
      </c>
      <c r="F4593" s="161" t="s">
        <v>534</v>
      </c>
      <c r="G4593" s="164" t="s">
        <v>534</v>
      </c>
      <c r="H4593" s="161" t="s">
        <v>1559</v>
      </c>
      <c r="I4593" s="15"/>
      <c r="J4593"/>
      <c r="K4593"/>
    </row>
    <row r="4594" spans="1:11" ht="15" customHeight="1" x14ac:dyDescent="0.35">
      <c r="A4594" s="160">
        <v>816704</v>
      </c>
      <c r="B4594" s="161" t="s">
        <v>2842</v>
      </c>
      <c r="C4594" s="160">
        <v>523756</v>
      </c>
      <c r="D4594" s="161" t="s">
        <v>2842</v>
      </c>
      <c r="E4594" s="162" t="s">
        <v>6414</v>
      </c>
      <c r="F4594" s="161" t="s">
        <v>534</v>
      </c>
      <c r="G4594" s="164" t="s">
        <v>534</v>
      </c>
      <c r="H4594" s="161" t="s">
        <v>1559</v>
      </c>
      <c r="I4594" s="15"/>
      <c r="J4594"/>
      <c r="K4594"/>
    </row>
    <row r="4595" spans="1:11" ht="15" customHeight="1" x14ac:dyDescent="0.35">
      <c r="A4595" s="160">
        <v>805296</v>
      </c>
      <c r="B4595" s="161" t="s">
        <v>2815</v>
      </c>
      <c r="C4595" s="160">
        <v>523768</v>
      </c>
      <c r="D4595" s="161" t="s">
        <v>2815</v>
      </c>
      <c r="E4595" s="162" t="s">
        <v>6414</v>
      </c>
      <c r="F4595" s="161" t="s">
        <v>534</v>
      </c>
      <c r="G4595" s="164" t="s">
        <v>534</v>
      </c>
      <c r="H4595" s="161" t="s">
        <v>1559</v>
      </c>
      <c r="I4595" s="15"/>
      <c r="J4595"/>
      <c r="K4595"/>
    </row>
    <row r="4596" spans="1:11" ht="15" customHeight="1" x14ac:dyDescent="0.35">
      <c r="A4596" s="160">
        <v>912310</v>
      </c>
      <c r="B4596" s="161" t="s">
        <v>2186</v>
      </c>
      <c r="C4596" s="160">
        <v>523781</v>
      </c>
      <c r="D4596" s="161" t="s">
        <v>2186</v>
      </c>
      <c r="E4596" s="162" t="s">
        <v>6414</v>
      </c>
      <c r="F4596" s="161" t="s">
        <v>2026</v>
      </c>
      <c r="G4596" s="164" t="s">
        <v>1311</v>
      </c>
      <c r="H4596" s="161" t="s">
        <v>1559</v>
      </c>
      <c r="I4596" s="15"/>
      <c r="J4596"/>
      <c r="K4596"/>
    </row>
    <row r="4597" spans="1:11" ht="15" customHeight="1" x14ac:dyDescent="0.35">
      <c r="A4597" s="160">
        <v>907638</v>
      </c>
      <c r="B4597" s="161" t="s">
        <v>2174</v>
      </c>
      <c r="C4597" s="160">
        <v>523793</v>
      </c>
      <c r="D4597" s="161" t="s">
        <v>2174</v>
      </c>
      <c r="E4597" s="162" t="s">
        <v>6414</v>
      </c>
      <c r="F4597" s="161" t="s">
        <v>2026</v>
      </c>
      <c r="G4597" s="164" t="s">
        <v>1311</v>
      </c>
      <c r="H4597" s="161" t="s">
        <v>1559</v>
      </c>
      <c r="I4597" s="15"/>
      <c r="J4597"/>
      <c r="K4597"/>
    </row>
    <row r="4598" spans="1:11" ht="15" customHeight="1" x14ac:dyDescent="0.35">
      <c r="A4598" s="160">
        <v>1001401</v>
      </c>
      <c r="B4598" s="161" t="s">
        <v>2271</v>
      </c>
      <c r="C4598" s="160">
        <v>523800</v>
      </c>
      <c r="D4598" s="161" t="s">
        <v>2271</v>
      </c>
      <c r="E4598" s="162" t="s">
        <v>6414</v>
      </c>
      <c r="F4598" s="161" t="s">
        <v>644</v>
      </c>
      <c r="G4598" s="161" t="s">
        <v>933</v>
      </c>
      <c r="H4598" s="161" t="s">
        <v>1559</v>
      </c>
      <c r="I4598" s="15"/>
      <c r="J4598"/>
      <c r="K4598"/>
    </row>
    <row r="4599" spans="1:11" ht="15" customHeight="1" x14ac:dyDescent="0.35">
      <c r="A4599" s="160">
        <v>1006282</v>
      </c>
      <c r="B4599" s="161" t="s">
        <v>2279</v>
      </c>
      <c r="C4599" s="160">
        <v>523811</v>
      </c>
      <c r="D4599" s="161" t="s">
        <v>2279</v>
      </c>
      <c r="E4599" s="162" t="s">
        <v>6414</v>
      </c>
      <c r="F4599" s="161" t="s">
        <v>644</v>
      </c>
      <c r="G4599" s="164" t="s">
        <v>933</v>
      </c>
      <c r="H4599" s="161" t="s">
        <v>1559</v>
      </c>
      <c r="I4599" s="15"/>
      <c r="J4599"/>
      <c r="K4599"/>
    </row>
    <row r="4600" spans="1:11" ht="15" customHeight="1" x14ac:dyDescent="0.35">
      <c r="A4600" s="160">
        <v>1009214</v>
      </c>
      <c r="B4600" s="161" t="s">
        <v>2208</v>
      </c>
      <c r="C4600" s="160">
        <v>523823</v>
      </c>
      <c r="D4600" s="161" t="s">
        <v>2208</v>
      </c>
      <c r="E4600" s="162" t="s">
        <v>6414</v>
      </c>
      <c r="F4600" s="161" t="s">
        <v>2026</v>
      </c>
      <c r="G4600" s="164" t="s">
        <v>1338</v>
      </c>
      <c r="H4600" s="161" t="s">
        <v>1559</v>
      </c>
      <c r="I4600" s="15"/>
      <c r="J4600"/>
      <c r="K4600"/>
    </row>
    <row r="4601" spans="1:11" ht="15" customHeight="1" x14ac:dyDescent="0.35">
      <c r="A4601" s="160">
        <v>1106771</v>
      </c>
      <c r="B4601" s="161" t="s">
        <v>2362</v>
      </c>
      <c r="C4601" s="160">
        <v>523835</v>
      </c>
      <c r="D4601" s="161" t="s">
        <v>2362</v>
      </c>
      <c r="E4601" s="162" t="s">
        <v>6414</v>
      </c>
      <c r="F4601" s="161" t="s">
        <v>644</v>
      </c>
      <c r="G4601" s="161" t="s">
        <v>785</v>
      </c>
      <c r="H4601" s="161" t="s">
        <v>1559</v>
      </c>
      <c r="I4601" s="15"/>
      <c r="J4601"/>
      <c r="K4601"/>
    </row>
    <row r="4602" spans="1:11" ht="15" customHeight="1" x14ac:dyDescent="0.35">
      <c r="A4602" s="160">
        <v>1106904</v>
      </c>
      <c r="B4602" s="161" t="s">
        <v>2383</v>
      </c>
      <c r="C4602" s="160">
        <v>523859</v>
      </c>
      <c r="D4602" s="161" t="s">
        <v>2383</v>
      </c>
      <c r="E4602" s="162" t="s">
        <v>6414</v>
      </c>
      <c r="F4602" s="161" t="s">
        <v>644</v>
      </c>
      <c r="G4602" s="164" t="s">
        <v>785</v>
      </c>
      <c r="H4602" s="161" t="s">
        <v>1559</v>
      </c>
      <c r="I4602" s="15"/>
      <c r="J4602"/>
      <c r="K4602"/>
    </row>
    <row r="4603" spans="1:11" ht="15" customHeight="1" x14ac:dyDescent="0.35">
      <c r="A4603" s="160">
        <v>1107657</v>
      </c>
      <c r="B4603" s="161" t="s">
        <v>2495</v>
      </c>
      <c r="C4603" s="160">
        <v>523860</v>
      </c>
      <c r="D4603" s="161" t="s">
        <v>2495</v>
      </c>
      <c r="E4603" s="162" t="s">
        <v>6414</v>
      </c>
      <c r="F4603" s="161" t="s">
        <v>644</v>
      </c>
      <c r="G4603" s="164" t="s">
        <v>874</v>
      </c>
      <c r="H4603" s="161" t="s">
        <v>1559</v>
      </c>
      <c r="I4603" s="15"/>
      <c r="J4603"/>
      <c r="K4603"/>
    </row>
    <row r="4604" spans="1:11" ht="15" customHeight="1" x14ac:dyDescent="0.35">
      <c r="A4604" s="160">
        <v>1114754</v>
      </c>
      <c r="B4604" s="161" t="s">
        <v>2563</v>
      </c>
      <c r="C4604" s="160">
        <v>523872</v>
      </c>
      <c r="D4604" s="161" t="s">
        <v>2563</v>
      </c>
      <c r="E4604" s="162" t="s">
        <v>6414</v>
      </c>
      <c r="F4604" s="161" t="s">
        <v>644</v>
      </c>
      <c r="G4604" s="164" t="s">
        <v>874</v>
      </c>
      <c r="H4604" s="161" t="s">
        <v>1559</v>
      </c>
      <c r="I4604" s="15"/>
      <c r="J4604"/>
      <c r="K4604"/>
    </row>
    <row r="4605" spans="1:11" ht="15" customHeight="1" x14ac:dyDescent="0.35">
      <c r="A4605" s="160">
        <v>1111716</v>
      </c>
      <c r="B4605" s="161" t="s">
        <v>2541</v>
      </c>
      <c r="C4605" s="160">
        <v>523884</v>
      </c>
      <c r="D4605" s="161" t="s">
        <v>2541</v>
      </c>
      <c r="E4605" s="162" t="s">
        <v>6414</v>
      </c>
      <c r="F4605" s="161" t="s">
        <v>644</v>
      </c>
      <c r="G4605" s="164" t="s">
        <v>1094</v>
      </c>
      <c r="H4605" s="161" t="s">
        <v>1559</v>
      </c>
      <c r="I4605" s="15"/>
      <c r="J4605"/>
      <c r="K4605"/>
    </row>
    <row r="4606" spans="1:11" ht="15" customHeight="1" x14ac:dyDescent="0.35">
      <c r="A4606" s="160">
        <v>1113387</v>
      </c>
      <c r="B4606" s="161" t="s">
        <v>2552</v>
      </c>
      <c r="C4606" s="160">
        <v>523896</v>
      </c>
      <c r="D4606" s="161" t="s">
        <v>2552</v>
      </c>
      <c r="E4606" s="162" t="s">
        <v>6414</v>
      </c>
      <c r="F4606" s="161" t="s">
        <v>644</v>
      </c>
      <c r="G4606" s="164" t="s">
        <v>933</v>
      </c>
      <c r="H4606" s="161" t="s">
        <v>1559</v>
      </c>
      <c r="I4606" s="15"/>
      <c r="J4606"/>
      <c r="K4606"/>
    </row>
    <row r="4607" spans="1:11" ht="15" customHeight="1" x14ac:dyDescent="0.35">
      <c r="A4607" s="160">
        <v>1110958</v>
      </c>
      <c r="B4607" s="161" t="s">
        <v>2513</v>
      </c>
      <c r="C4607" s="160">
        <v>523902</v>
      </c>
      <c r="D4607" s="161" t="s">
        <v>2513</v>
      </c>
      <c r="E4607" s="162" t="s">
        <v>6414</v>
      </c>
      <c r="F4607" s="161" t="s">
        <v>644</v>
      </c>
      <c r="G4607" s="164" t="s">
        <v>645</v>
      </c>
      <c r="H4607" s="161" t="s">
        <v>1559</v>
      </c>
      <c r="I4607" s="15"/>
      <c r="J4607"/>
      <c r="K4607"/>
    </row>
    <row r="4608" spans="1:11" ht="15" customHeight="1" x14ac:dyDescent="0.35">
      <c r="A4608" s="160">
        <v>1106296</v>
      </c>
      <c r="B4608" s="161" t="s">
        <v>2363</v>
      </c>
      <c r="C4608" s="160">
        <v>523914</v>
      </c>
      <c r="D4608" s="161" t="s">
        <v>2363</v>
      </c>
      <c r="E4608" s="162" t="s">
        <v>6414</v>
      </c>
      <c r="F4608" s="161" t="s">
        <v>644</v>
      </c>
      <c r="G4608" s="164" t="s">
        <v>785</v>
      </c>
      <c r="H4608" s="161" t="s">
        <v>1559</v>
      </c>
      <c r="I4608" s="15"/>
      <c r="J4608"/>
      <c r="K4608"/>
    </row>
    <row r="4609" spans="1:11" ht="15" customHeight="1" x14ac:dyDescent="0.35">
      <c r="A4609" s="160">
        <v>1106811</v>
      </c>
      <c r="B4609" s="161" t="s">
        <v>2438</v>
      </c>
      <c r="C4609" s="160">
        <v>523926</v>
      </c>
      <c r="D4609" s="161" t="s">
        <v>2438</v>
      </c>
      <c r="E4609" s="162" t="s">
        <v>6414</v>
      </c>
      <c r="F4609" s="161" t="s">
        <v>644</v>
      </c>
      <c r="G4609" s="161" t="s">
        <v>785</v>
      </c>
      <c r="H4609" s="161" t="s">
        <v>1559</v>
      </c>
      <c r="I4609" s="15"/>
      <c r="J4609"/>
      <c r="K4609"/>
    </row>
    <row r="4610" spans="1:11" ht="15" customHeight="1" x14ac:dyDescent="0.35">
      <c r="A4610" s="160">
        <v>1214536</v>
      </c>
      <c r="B4610" s="161" t="s">
        <v>2796</v>
      </c>
      <c r="C4610" s="160">
        <v>523938</v>
      </c>
      <c r="D4610" s="161" t="s">
        <v>2796</v>
      </c>
      <c r="E4610" s="162" t="s">
        <v>6414</v>
      </c>
      <c r="F4610" s="161" t="s">
        <v>2725</v>
      </c>
      <c r="G4610" s="164" t="s">
        <v>1441</v>
      </c>
      <c r="H4610" s="161" t="s">
        <v>1559</v>
      </c>
      <c r="I4610" s="15"/>
      <c r="J4610"/>
      <c r="K4610"/>
    </row>
    <row r="4611" spans="1:11" ht="15" customHeight="1" x14ac:dyDescent="0.35">
      <c r="A4611" s="160">
        <v>1213652</v>
      </c>
      <c r="B4611" s="161" t="s">
        <v>2795</v>
      </c>
      <c r="C4611" s="160">
        <v>523940</v>
      </c>
      <c r="D4611" s="161" t="s">
        <v>2795</v>
      </c>
      <c r="E4611" s="162" t="s">
        <v>6414</v>
      </c>
      <c r="F4611" s="161" t="s">
        <v>2725</v>
      </c>
      <c r="G4611" s="164" t="s">
        <v>1441</v>
      </c>
      <c r="H4611" s="161" t="s">
        <v>1559</v>
      </c>
      <c r="I4611" s="15"/>
      <c r="J4611"/>
      <c r="K4611"/>
    </row>
    <row r="4612" spans="1:11" ht="15" customHeight="1" x14ac:dyDescent="0.35">
      <c r="A4612" s="160">
        <v>1207134</v>
      </c>
      <c r="B4612" s="161" t="s">
        <v>2784</v>
      </c>
      <c r="C4612" s="160">
        <v>523951</v>
      </c>
      <c r="D4612" s="161" t="s">
        <v>2784</v>
      </c>
      <c r="E4612" s="162" t="s">
        <v>6414</v>
      </c>
      <c r="F4612" s="161" t="s">
        <v>2725</v>
      </c>
      <c r="G4612" s="161" t="s">
        <v>1441</v>
      </c>
      <c r="H4612" s="161" t="s">
        <v>1559</v>
      </c>
      <c r="I4612" s="15"/>
      <c r="J4612"/>
      <c r="K4612"/>
    </row>
    <row r="4613" spans="1:11" ht="15" customHeight="1" x14ac:dyDescent="0.35">
      <c r="A4613" s="160">
        <v>1312121</v>
      </c>
      <c r="B4613" s="161" t="s">
        <v>1815</v>
      </c>
      <c r="C4613" s="160">
        <v>523963</v>
      </c>
      <c r="D4613" s="161" t="s">
        <v>1815</v>
      </c>
      <c r="E4613" s="162" t="s">
        <v>6414</v>
      </c>
      <c r="F4613" s="161" t="s">
        <v>1558</v>
      </c>
      <c r="G4613" s="161" t="s">
        <v>8</v>
      </c>
      <c r="H4613" s="161" t="s">
        <v>1559</v>
      </c>
      <c r="I4613" s="15"/>
      <c r="J4613"/>
      <c r="K4613"/>
    </row>
    <row r="4614" spans="1:11" ht="15" customHeight="1" x14ac:dyDescent="0.35">
      <c r="A4614" s="160">
        <v>1305314</v>
      </c>
      <c r="B4614" s="161" t="s">
        <v>1756</v>
      </c>
      <c r="C4614" s="160">
        <v>523975</v>
      </c>
      <c r="D4614" s="161" t="s">
        <v>1756</v>
      </c>
      <c r="E4614" s="162" t="s">
        <v>6414</v>
      </c>
      <c r="F4614" s="161" t="s">
        <v>1558</v>
      </c>
      <c r="G4614" s="164" t="s">
        <v>370</v>
      </c>
      <c r="H4614" s="161" t="s">
        <v>1559</v>
      </c>
      <c r="I4614" s="15"/>
      <c r="J4614"/>
      <c r="K4614"/>
    </row>
    <row r="4615" spans="1:11" ht="15" customHeight="1" x14ac:dyDescent="0.35">
      <c r="A4615" s="160">
        <v>1310820</v>
      </c>
      <c r="B4615" s="161" t="s">
        <v>1798</v>
      </c>
      <c r="C4615" s="160">
        <v>523987</v>
      </c>
      <c r="D4615" s="161" t="s">
        <v>1798</v>
      </c>
      <c r="E4615" s="162" t="s">
        <v>6414</v>
      </c>
      <c r="F4615" s="161" t="s">
        <v>1558</v>
      </c>
      <c r="G4615" s="164" t="s">
        <v>370</v>
      </c>
      <c r="H4615" s="161" t="s">
        <v>1559</v>
      </c>
      <c r="I4615" s="15"/>
      <c r="J4615"/>
      <c r="K4615"/>
    </row>
    <row r="4616" spans="1:11" ht="15" customHeight="1" x14ac:dyDescent="0.35">
      <c r="A4616" s="160">
        <v>1316923</v>
      </c>
      <c r="B4616" s="161" t="s">
        <v>1910</v>
      </c>
      <c r="C4616" s="160">
        <v>524001</v>
      </c>
      <c r="D4616" s="161" t="s">
        <v>1910</v>
      </c>
      <c r="E4616" s="162" t="s">
        <v>6414</v>
      </c>
      <c r="F4616" s="161" t="s">
        <v>1558</v>
      </c>
      <c r="G4616" s="164" t="s">
        <v>8</v>
      </c>
      <c r="H4616" s="161" t="s">
        <v>1559</v>
      </c>
      <c r="I4616" s="15"/>
      <c r="J4616"/>
      <c r="K4616"/>
    </row>
    <row r="4617" spans="1:11" ht="15" customHeight="1" x14ac:dyDescent="0.35">
      <c r="A4617" s="160">
        <v>1317009</v>
      </c>
      <c r="B4617" s="161" t="s">
        <v>1918</v>
      </c>
      <c r="C4617" s="160">
        <v>524013</v>
      </c>
      <c r="D4617" s="161" t="s">
        <v>1918</v>
      </c>
      <c r="E4617" s="162" t="s">
        <v>6414</v>
      </c>
      <c r="F4617" s="161" t="s">
        <v>1558</v>
      </c>
      <c r="G4617" s="164" t="s">
        <v>8</v>
      </c>
      <c r="H4617" s="161" t="s">
        <v>1559</v>
      </c>
      <c r="I4617" s="15"/>
      <c r="J4617"/>
      <c r="K4617"/>
    </row>
    <row r="4618" spans="1:11" ht="15" customHeight="1" x14ac:dyDescent="0.35">
      <c r="A4618" s="160">
        <v>1314955</v>
      </c>
      <c r="B4618" s="161" t="s">
        <v>1886</v>
      </c>
      <c r="C4618" s="160">
        <v>524025</v>
      </c>
      <c r="D4618" s="161" t="s">
        <v>1886</v>
      </c>
      <c r="E4618" s="162" t="s">
        <v>6414</v>
      </c>
      <c r="F4618" s="161" t="s">
        <v>1558</v>
      </c>
      <c r="G4618" s="164" t="s">
        <v>8</v>
      </c>
      <c r="H4618" s="161" t="s">
        <v>1559</v>
      </c>
      <c r="I4618" s="15"/>
      <c r="J4618"/>
      <c r="K4618"/>
    </row>
    <row r="4619" spans="1:11" ht="15" customHeight="1" x14ac:dyDescent="0.35">
      <c r="A4619" s="160">
        <v>1306718</v>
      </c>
      <c r="B4619" s="161" t="s">
        <v>1763</v>
      </c>
      <c r="C4619" s="160">
        <v>524049</v>
      </c>
      <c r="D4619" s="161" t="s">
        <v>1763</v>
      </c>
      <c r="E4619" s="162" t="s">
        <v>6414</v>
      </c>
      <c r="F4619" s="161" t="s">
        <v>1558</v>
      </c>
      <c r="G4619" s="164" t="s">
        <v>8</v>
      </c>
      <c r="H4619" s="161" t="s">
        <v>1559</v>
      </c>
      <c r="I4619" s="15"/>
      <c r="J4619"/>
      <c r="K4619"/>
    </row>
    <row r="4620" spans="1:11" ht="15" customHeight="1" x14ac:dyDescent="0.35">
      <c r="A4620" s="160">
        <v>1317952</v>
      </c>
      <c r="B4620" s="161" t="s">
        <v>1930</v>
      </c>
      <c r="C4620" s="160">
        <v>524050</v>
      </c>
      <c r="D4620" s="161" t="s">
        <v>1930</v>
      </c>
      <c r="E4620" s="162" t="s">
        <v>6414</v>
      </c>
      <c r="F4620" s="161" t="s">
        <v>1558</v>
      </c>
      <c r="G4620" s="164" t="s">
        <v>8</v>
      </c>
      <c r="H4620" s="161" t="s">
        <v>1559</v>
      </c>
      <c r="I4620" s="15"/>
      <c r="J4620"/>
      <c r="K4620"/>
    </row>
    <row r="4621" spans="1:11" ht="15" customHeight="1" x14ac:dyDescent="0.35">
      <c r="A4621" s="160">
        <v>1312077</v>
      </c>
      <c r="B4621" s="161" t="s">
        <v>1836</v>
      </c>
      <c r="C4621" s="160">
        <v>524062</v>
      </c>
      <c r="D4621" s="161" t="s">
        <v>1836</v>
      </c>
      <c r="E4621" s="162" t="s">
        <v>6414</v>
      </c>
      <c r="F4621" s="161" t="s">
        <v>1558</v>
      </c>
      <c r="G4621" s="164" t="s">
        <v>8</v>
      </c>
      <c r="H4621" s="161" t="s">
        <v>1559</v>
      </c>
      <c r="I4621" s="15"/>
      <c r="J4621"/>
      <c r="K4621"/>
    </row>
    <row r="4622" spans="1:11" ht="15" customHeight="1" x14ac:dyDescent="0.35">
      <c r="A4622" s="160">
        <v>1313520</v>
      </c>
      <c r="B4622" s="161" t="s">
        <v>1881</v>
      </c>
      <c r="C4622" s="160">
        <v>524074</v>
      </c>
      <c r="D4622" s="161" t="s">
        <v>1881</v>
      </c>
      <c r="E4622" s="162" t="s">
        <v>6414</v>
      </c>
      <c r="F4622" s="161" t="s">
        <v>1558</v>
      </c>
      <c r="G4622" s="164" t="s">
        <v>8</v>
      </c>
      <c r="H4622" s="161" t="s">
        <v>1559</v>
      </c>
      <c r="I4622" s="15"/>
      <c r="J4622"/>
      <c r="K4622"/>
    </row>
    <row r="4623" spans="1:11" ht="15" customHeight="1" x14ac:dyDescent="0.35">
      <c r="A4623" s="160">
        <v>1308715</v>
      </c>
      <c r="B4623" s="161" t="s">
        <v>1783</v>
      </c>
      <c r="C4623" s="160">
        <v>524086</v>
      </c>
      <c r="D4623" s="161" t="s">
        <v>1783</v>
      </c>
      <c r="E4623" s="162" t="s">
        <v>6414</v>
      </c>
      <c r="F4623" s="161" t="s">
        <v>1558</v>
      </c>
      <c r="G4623" s="164" t="s">
        <v>8</v>
      </c>
      <c r="H4623" s="161" t="s">
        <v>1559</v>
      </c>
      <c r="I4623" s="15"/>
      <c r="J4623"/>
      <c r="K4623"/>
    </row>
    <row r="4624" spans="1:11" ht="15" customHeight="1" x14ac:dyDescent="0.35">
      <c r="A4624" s="160">
        <v>1317673</v>
      </c>
      <c r="B4624" s="161" t="s">
        <v>1933</v>
      </c>
      <c r="C4624" s="160">
        <v>524098</v>
      </c>
      <c r="D4624" s="161" t="s">
        <v>1933</v>
      </c>
      <c r="E4624" s="162" t="s">
        <v>6414</v>
      </c>
      <c r="F4624" s="161" t="s">
        <v>1558</v>
      </c>
      <c r="G4624" s="164" t="s">
        <v>8</v>
      </c>
      <c r="H4624" s="161" t="s">
        <v>1559</v>
      </c>
      <c r="I4624" s="15"/>
      <c r="J4624"/>
      <c r="K4624"/>
    </row>
    <row r="4625" spans="1:11" ht="15" customHeight="1" x14ac:dyDescent="0.35">
      <c r="A4625" s="160">
        <v>1308379</v>
      </c>
      <c r="B4625" s="161" t="s">
        <v>1784</v>
      </c>
      <c r="C4625" s="160">
        <v>524104</v>
      </c>
      <c r="D4625" s="161" t="s">
        <v>1784</v>
      </c>
      <c r="E4625" s="162" t="s">
        <v>6414</v>
      </c>
      <c r="F4625" s="161" t="s">
        <v>1558</v>
      </c>
      <c r="G4625" s="164" t="s">
        <v>8</v>
      </c>
      <c r="H4625" s="161" t="s">
        <v>1559</v>
      </c>
      <c r="I4625" s="15"/>
      <c r="J4625"/>
      <c r="K4625"/>
    </row>
    <row r="4626" spans="1:11" ht="15" customHeight="1" x14ac:dyDescent="0.35">
      <c r="A4626" s="160">
        <v>1317506</v>
      </c>
      <c r="B4626" s="161" t="s">
        <v>1935</v>
      </c>
      <c r="C4626" s="160">
        <v>524128</v>
      </c>
      <c r="D4626" s="161" t="s">
        <v>1935</v>
      </c>
      <c r="E4626" s="162" t="s">
        <v>6414</v>
      </c>
      <c r="F4626" s="161" t="s">
        <v>1558</v>
      </c>
      <c r="G4626" s="161" t="s">
        <v>8</v>
      </c>
      <c r="H4626" s="161" t="s">
        <v>1559</v>
      </c>
      <c r="I4626" s="15"/>
      <c r="J4626"/>
      <c r="K4626"/>
    </row>
    <row r="4627" spans="1:11" ht="15" customHeight="1" x14ac:dyDescent="0.35">
      <c r="A4627" s="160">
        <v>1418017</v>
      </c>
      <c r="B4627" s="161" t="s">
        <v>2626</v>
      </c>
      <c r="C4627" s="160">
        <v>524130</v>
      </c>
      <c r="D4627" s="161" t="s">
        <v>2626</v>
      </c>
      <c r="E4627" s="162" t="s">
        <v>6414</v>
      </c>
      <c r="F4627" s="161" t="s">
        <v>644</v>
      </c>
      <c r="G4627" s="164" t="s">
        <v>708</v>
      </c>
      <c r="H4627" s="161" t="s">
        <v>1559</v>
      </c>
      <c r="I4627" s="15"/>
      <c r="J4627"/>
      <c r="K4627"/>
    </row>
    <row r="4628" spans="1:11" ht="15" customHeight="1" x14ac:dyDescent="0.35">
      <c r="A4628" s="160">
        <v>1419822</v>
      </c>
      <c r="B4628" s="161" t="s">
        <v>2632</v>
      </c>
      <c r="C4628" s="160">
        <v>524153</v>
      </c>
      <c r="D4628" s="161" t="s">
        <v>2632</v>
      </c>
      <c r="E4628" s="162" t="s">
        <v>6414</v>
      </c>
      <c r="F4628" s="161" t="s">
        <v>644</v>
      </c>
      <c r="G4628" s="164" t="s">
        <v>708</v>
      </c>
      <c r="H4628" s="161" t="s">
        <v>1559</v>
      </c>
      <c r="I4628" s="15"/>
      <c r="J4628"/>
      <c r="K4628"/>
    </row>
    <row r="4629" spans="1:11" ht="15" customHeight="1" x14ac:dyDescent="0.35">
      <c r="A4629" s="160">
        <v>1418478</v>
      </c>
      <c r="B4629" s="161" t="s">
        <v>2628</v>
      </c>
      <c r="C4629" s="160">
        <v>524177</v>
      </c>
      <c r="D4629" s="161" t="s">
        <v>2628</v>
      </c>
      <c r="E4629" s="162" t="s">
        <v>6414</v>
      </c>
      <c r="F4629" s="161" t="s">
        <v>644</v>
      </c>
      <c r="G4629" s="164" t="s">
        <v>708</v>
      </c>
      <c r="H4629" s="161" t="s">
        <v>1559</v>
      </c>
      <c r="I4629" s="15"/>
      <c r="J4629"/>
      <c r="K4629"/>
    </row>
    <row r="4630" spans="1:11" ht="15" customHeight="1" x14ac:dyDescent="0.35">
      <c r="A4630" s="160">
        <v>1402633</v>
      </c>
      <c r="B4630" s="161" t="s">
        <v>2576</v>
      </c>
      <c r="C4630" s="160">
        <v>524189</v>
      </c>
      <c r="D4630" s="161" t="s">
        <v>2576</v>
      </c>
      <c r="E4630" s="162" t="s">
        <v>6414</v>
      </c>
      <c r="F4630" s="161" t="s">
        <v>644</v>
      </c>
      <c r="G4630" s="164" t="s">
        <v>708</v>
      </c>
      <c r="H4630" s="161" t="s">
        <v>1559</v>
      </c>
      <c r="I4630" s="15"/>
      <c r="J4630"/>
      <c r="K4630"/>
    </row>
    <row r="4631" spans="1:11" ht="15" customHeight="1" x14ac:dyDescent="0.35">
      <c r="A4631" s="160">
        <v>1416706</v>
      </c>
      <c r="B4631" s="161" t="s">
        <v>2620</v>
      </c>
      <c r="C4631" s="160">
        <v>524190</v>
      </c>
      <c r="D4631" s="161" t="s">
        <v>2620</v>
      </c>
      <c r="E4631" s="162" t="s">
        <v>6414</v>
      </c>
      <c r="F4631" s="161" t="s">
        <v>644</v>
      </c>
      <c r="G4631" s="164" t="s">
        <v>708</v>
      </c>
      <c r="H4631" s="161" t="s">
        <v>1559</v>
      </c>
      <c r="I4631" s="15"/>
      <c r="J4631"/>
      <c r="K4631"/>
    </row>
    <row r="4632" spans="1:11" ht="15" customHeight="1" x14ac:dyDescent="0.35">
      <c r="A4632" s="160">
        <v>1508865</v>
      </c>
      <c r="B4632" s="161" t="s">
        <v>2686</v>
      </c>
      <c r="C4632" s="160">
        <v>524219</v>
      </c>
      <c r="D4632" s="161" t="s">
        <v>2686</v>
      </c>
      <c r="E4632" s="162" t="s">
        <v>6414</v>
      </c>
      <c r="F4632" s="161" t="s">
        <v>644</v>
      </c>
      <c r="G4632" s="164" t="s">
        <v>992</v>
      </c>
      <c r="H4632" s="161" t="s">
        <v>1559</v>
      </c>
      <c r="I4632" s="15"/>
      <c r="J4632"/>
      <c r="K4632"/>
    </row>
    <row r="4633" spans="1:11" ht="15" customHeight="1" x14ac:dyDescent="0.35">
      <c r="A4633" s="160">
        <v>1512342</v>
      </c>
      <c r="B4633" s="161" t="s">
        <v>2714</v>
      </c>
      <c r="C4633" s="160">
        <v>524220</v>
      </c>
      <c r="D4633" s="161" t="s">
        <v>2714</v>
      </c>
      <c r="E4633" s="162" t="s">
        <v>6414</v>
      </c>
      <c r="F4633" s="161" t="s">
        <v>644</v>
      </c>
      <c r="G4633" s="164" t="s">
        <v>992</v>
      </c>
      <c r="H4633" s="161" t="s">
        <v>1559</v>
      </c>
      <c r="I4633" s="15"/>
      <c r="J4633"/>
      <c r="K4633"/>
    </row>
    <row r="4634" spans="1:11" ht="15" customHeight="1" x14ac:dyDescent="0.35">
      <c r="A4634" s="160">
        <v>1602049</v>
      </c>
      <c r="B4634" s="161" t="s">
        <v>1951</v>
      </c>
      <c r="C4634" s="160">
        <v>524268</v>
      </c>
      <c r="D4634" s="161" t="s">
        <v>1951</v>
      </c>
      <c r="E4634" s="162" t="s">
        <v>6414</v>
      </c>
      <c r="F4634" s="161" t="s">
        <v>1558</v>
      </c>
      <c r="G4634" s="164" t="s">
        <v>446</v>
      </c>
      <c r="H4634" s="161" t="s">
        <v>1559</v>
      </c>
      <c r="I4634" s="15"/>
      <c r="J4634"/>
      <c r="K4634"/>
    </row>
    <row r="4635" spans="1:11" ht="15" customHeight="1" x14ac:dyDescent="0.35">
      <c r="A4635" s="160">
        <v>1609671</v>
      </c>
      <c r="B4635" s="161" t="s">
        <v>1972</v>
      </c>
      <c r="C4635" s="160">
        <v>524270</v>
      </c>
      <c r="D4635" s="161" t="s">
        <v>1972</v>
      </c>
      <c r="E4635" s="162" t="s">
        <v>6414</v>
      </c>
      <c r="F4635" s="161" t="s">
        <v>1558</v>
      </c>
      <c r="G4635" s="164" t="s">
        <v>446</v>
      </c>
      <c r="H4635" s="161" t="s">
        <v>1559</v>
      </c>
      <c r="I4635" s="15"/>
      <c r="J4635"/>
      <c r="K4635"/>
    </row>
    <row r="4636" spans="1:11" ht="15" customHeight="1" x14ac:dyDescent="0.35">
      <c r="A4636" s="160">
        <v>1823244</v>
      </c>
      <c r="B4636" s="161" t="s">
        <v>2255</v>
      </c>
      <c r="C4636" s="160">
        <v>524293</v>
      </c>
      <c r="D4636" s="161" t="s">
        <v>2255</v>
      </c>
      <c r="E4636" s="162" t="s">
        <v>6414</v>
      </c>
      <c r="F4636" s="161" t="s">
        <v>2026</v>
      </c>
      <c r="G4636" s="164" t="s">
        <v>1381</v>
      </c>
      <c r="H4636" s="161" t="s">
        <v>1559</v>
      </c>
      <c r="I4636" s="15"/>
      <c r="J4636"/>
      <c r="K4636"/>
    </row>
    <row r="4637" spans="1:11" ht="15" customHeight="1" x14ac:dyDescent="0.35">
      <c r="A4637" s="160">
        <v>1512542</v>
      </c>
      <c r="B4637" s="161" t="s">
        <v>2709</v>
      </c>
      <c r="C4637" s="160">
        <v>524300</v>
      </c>
      <c r="D4637" s="161" t="s">
        <v>2709</v>
      </c>
      <c r="E4637" s="162" t="s">
        <v>6414</v>
      </c>
      <c r="F4637" s="161" t="s">
        <v>644</v>
      </c>
      <c r="G4637" s="161" t="s">
        <v>992</v>
      </c>
      <c r="H4637" s="161" t="s">
        <v>1559</v>
      </c>
      <c r="I4637" s="15"/>
      <c r="J4637"/>
      <c r="K4637"/>
    </row>
    <row r="4638" spans="1:11" ht="15" customHeight="1" x14ac:dyDescent="0.35">
      <c r="A4638" s="160">
        <v>1105904</v>
      </c>
      <c r="B4638" s="161" t="s">
        <v>2336</v>
      </c>
      <c r="C4638" s="160">
        <v>524311</v>
      </c>
      <c r="D4638" s="161" t="s">
        <v>2336</v>
      </c>
      <c r="E4638" s="162" t="s">
        <v>6414</v>
      </c>
      <c r="F4638" s="161" t="s">
        <v>644</v>
      </c>
      <c r="G4638" s="164" t="s">
        <v>645</v>
      </c>
      <c r="H4638" s="161" t="s">
        <v>1559</v>
      </c>
      <c r="I4638" s="15"/>
      <c r="J4638"/>
      <c r="K4638"/>
    </row>
    <row r="4639" spans="1:11" ht="15" customHeight="1" x14ac:dyDescent="0.35">
      <c r="A4639" s="160">
        <v>1317663</v>
      </c>
      <c r="B4639" s="161" t="s">
        <v>1932</v>
      </c>
      <c r="C4639" s="160">
        <v>524323</v>
      </c>
      <c r="D4639" s="161" t="s">
        <v>1932</v>
      </c>
      <c r="E4639" s="162" t="s">
        <v>6414</v>
      </c>
      <c r="F4639" s="161" t="s">
        <v>1558</v>
      </c>
      <c r="G4639" s="164" t="s">
        <v>8</v>
      </c>
      <c r="H4639" s="161" t="s">
        <v>1559</v>
      </c>
      <c r="I4639" s="15"/>
      <c r="J4639"/>
      <c r="K4639"/>
    </row>
    <row r="4640" spans="1:11" ht="15" customHeight="1" x14ac:dyDescent="0.35">
      <c r="A4640" s="160">
        <v>1312907</v>
      </c>
      <c r="B4640" s="161" t="s">
        <v>1937</v>
      </c>
      <c r="C4640" s="160">
        <v>524347</v>
      </c>
      <c r="D4640" s="161" t="s">
        <v>1937</v>
      </c>
      <c r="E4640" s="162" t="s">
        <v>6414</v>
      </c>
      <c r="F4640" s="161" t="s">
        <v>1558</v>
      </c>
      <c r="G4640" s="161" t="s">
        <v>8</v>
      </c>
      <c r="H4640" s="161" t="s">
        <v>1559</v>
      </c>
      <c r="I4640" s="15"/>
      <c r="J4640"/>
      <c r="K4640"/>
    </row>
    <row r="4641" spans="1:11" ht="15" customHeight="1" x14ac:dyDescent="0.35">
      <c r="A4641" s="160">
        <v>1106509</v>
      </c>
      <c r="B4641" s="161" t="s">
        <v>860</v>
      </c>
      <c r="C4641" s="160">
        <v>600015</v>
      </c>
      <c r="D4641" s="161" t="s">
        <v>860</v>
      </c>
      <c r="E4641" s="162" t="s">
        <v>6414</v>
      </c>
      <c r="F4641" s="161" t="s">
        <v>644</v>
      </c>
      <c r="G4641" s="161" t="s">
        <v>785</v>
      </c>
      <c r="H4641" s="161" t="s">
        <v>1561</v>
      </c>
      <c r="I4641" s="15"/>
      <c r="J4641"/>
      <c r="K4641"/>
    </row>
    <row r="4642" spans="1:11" ht="15" customHeight="1" x14ac:dyDescent="0.35">
      <c r="A4642" s="160">
        <v>1106730</v>
      </c>
      <c r="B4642" s="161" t="s">
        <v>861</v>
      </c>
      <c r="C4642" s="160">
        <v>610306</v>
      </c>
      <c r="D4642" s="161" t="s">
        <v>861</v>
      </c>
      <c r="E4642" s="162" t="s">
        <v>6414</v>
      </c>
      <c r="F4642" s="161" t="s">
        <v>644</v>
      </c>
      <c r="G4642" s="161" t="s">
        <v>785</v>
      </c>
      <c r="H4642" s="161" t="s">
        <v>1561</v>
      </c>
      <c r="I4642" s="15"/>
      <c r="J4642"/>
      <c r="K4642"/>
    </row>
    <row r="4643" spans="1:11" ht="15" customHeight="1" x14ac:dyDescent="0.35">
      <c r="A4643" s="160">
        <v>1106620</v>
      </c>
      <c r="B4643" s="161" t="s">
        <v>2444</v>
      </c>
      <c r="C4643" s="160">
        <v>610318</v>
      </c>
      <c r="D4643" s="161" t="s">
        <v>2444</v>
      </c>
      <c r="E4643" s="162" t="s">
        <v>6414</v>
      </c>
      <c r="F4643" s="161" t="s">
        <v>644</v>
      </c>
      <c r="G4643" s="161" t="s">
        <v>785</v>
      </c>
      <c r="H4643" s="161" t="s">
        <v>1561</v>
      </c>
      <c r="I4643" s="15"/>
      <c r="J4643"/>
      <c r="K4643"/>
    </row>
    <row r="4644" spans="1:11" ht="15" customHeight="1" x14ac:dyDescent="0.35">
      <c r="A4644" s="160">
        <v>1312363</v>
      </c>
      <c r="B4644" s="161" t="s">
        <v>1863</v>
      </c>
      <c r="C4644" s="160">
        <v>700001</v>
      </c>
      <c r="D4644" s="161" t="s">
        <v>1863</v>
      </c>
      <c r="E4644" s="162" t="s">
        <v>6414</v>
      </c>
      <c r="F4644" s="161" t="s">
        <v>1558</v>
      </c>
      <c r="G4644" s="161" t="s">
        <v>8</v>
      </c>
      <c r="H4644" s="161" t="s">
        <v>1561</v>
      </c>
      <c r="I4644" s="15"/>
      <c r="J4644"/>
      <c r="K4644"/>
    </row>
    <row r="4645" spans="1:11" ht="15" customHeight="1" x14ac:dyDescent="0.35">
      <c r="A4645" s="160">
        <v>1609709</v>
      </c>
      <c r="B4645" s="161" t="s">
        <v>1978</v>
      </c>
      <c r="C4645" s="160">
        <v>700003</v>
      </c>
      <c r="D4645" s="161" t="s">
        <v>1978</v>
      </c>
      <c r="E4645" s="162" t="s">
        <v>6414</v>
      </c>
      <c r="F4645" s="161" t="s">
        <v>1558</v>
      </c>
      <c r="G4645" s="161" t="s">
        <v>446</v>
      </c>
      <c r="H4645" s="161" t="s">
        <v>1561</v>
      </c>
      <c r="I4645" s="15"/>
      <c r="J4645"/>
      <c r="K4645"/>
    </row>
    <row r="4646" spans="1:11" ht="15" customHeight="1" x14ac:dyDescent="0.35">
      <c r="A4646" s="160">
        <v>1805691</v>
      </c>
      <c r="B4646" s="161" t="s">
        <v>2017</v>
      </c>
      <c r="C4646" s="160">
        <v>700004</v>
      </c>
      <c r="D4646" s="161" t="s">
        <v>2017</v>
      </c>
      <c r="E4646" s="162" t="s">
        <v>6414</v>
      </c>
      <c r="F4646" s="161" t="s">
        <v>1558</v>
      </c>
      <c r="G4646" s="164" t="s">
        <v>482</v>
      </c>
      <c r="H4646" s="161" t="s">
        <v>1561</v>
      </c>
      <c r="I4646" s="15"/>
      <c r="J4646"/>
      <c r="K4646"/>
    </row>
    <row r="4647" spans="1:11" ht="15" customHeight="1" x14ac:dyDescent="0.35">
      <c r="A4647" s="160">
        <v>603813</v>
      </c>
      <c r="B4647" s="161" t="s">
        <v>2126</v>
      </c>
      <c r="C4647" s="160">
        <v>700006</v>
      </c>
      <c r="D4647" s="161" t="s">
        <v>2126</v>
      </c>
      <c r="E4647" s="162" t="s">
        <v>6414</v>
      </c>
      <c r="F4647" s="161" t="s">
        <v>2026</v>
      </c>
      <c r="G4647" s="161" t="s">
        <v>1246</v>
      </c>
      <c r="H4647" s="161" t="s">
        <v>1561</v>
      </c>
      <c r="I4647" s="15"/>
      <c r="J4647"/>
      <c r="K4647"/>
    </row>
    <row r="4648" spans="1:11" ht="15" customHeight="1" x14ac:dyDescent="0.35">
      <c r="A4648" s="160">
        <v>1006595</v>
      </c>
      <c r="B4648" s="161" t="s">
        <v>2282</v>
      </c>
      <c r="C4648" s="160">
        <v>700008</v>
      </c>
      <c r="D4648" s="161" t="s">
        <v>2282</v>
      </c>
      <c r="E4648" s="162" t="s">
        <v>6414</v>
      </c>
      <c r="F4648" s="161" t="s">
        <v>644</v>
      </c>
      <c r="G4648" s="161" t="s">
        <v>933</v>
      </c>
      <c r="H4648" s="161" t="s">
        <v>1561</v>
      </c>
      <c r="I4648" s="15"/>
      <c r="J4648"/>
      <c r="K4648"/>
    </row>
    <row r="4649" spans="1:11" ht="15" customHeight="1" x14ac:dyDescent="0.35">
      <c r="A4649" s="160">
        <v>1105844</v>
      </c>
      <c r="B4649" s="161" t="s">
        <v>2348</v>
      </c>
      <c r="C4649" s="160">
        <v>700009</v>
      </c>
      <c r="D4649" s="161" t="s">
        <v>2348</v>
      </c>
      <c r="E4649" s="162" t="s">
        <v>6414</v>
      </c>
      <c r="F4649" s="161" t="s">
        <v>644</v>
      </c>
      <c r="G4649" s="161" t="s">
        <v>645</v>
      </c>
      <c r="H4649" s="161" t="s">
        <v>1561</v>
      </c>
      <c r="I4649" s="15"/>
      <c r="J4649"/>
      <c r="K4649"/>
    </row>
    <row r="4650" spans="1:11" ht="15" customHeight="1" x14ac:dyDescent="0.35">
      <c r="A4650" s="160">
        <v>1106290</v>
      </c>
      <c r="B4650" s="161" t="s">
        <v>2450</v>
      </c>
      <c r="C4650" s="160">
        <v>700010</v>
      </c>
      <c r="D4650" s="161" t="s">
        <v>2450</v>
      </c>
      <c r="E4650" s="162" t="s">
        <v>6414</v>
      </c>
      <c r="F4650" s="161" t="s">
        <v>644</v>
      </c>
      <c r="G4650" s="161" t="s">
        <v>785</v>
      </c>
      <c r="H4650" s="161" t="s">
        <v>1561</v>
      </c>
      <c r="I4650" s="15"/>
      <c r="J4650"/>
      <c r="K4650"/>
    </row>
    <row r="4651" spans="1:11" ht="15" customHeight="1" x14ac:dyDescent="0.35">
      <c r="A4651" s="160">
        <v>1512195</v>
      </c>
      <c r="B4651" s="161" t="s">
        <v>2719</v>
      </c>
      <c r="C4651" s="160">
        <v>700011</v>
      </c>
      <c r="D4651" s="161" t="s">
        <v>2719</v>
      </c>
      <c r="E4651" s="162" t="s">
        <v>6414</v>
      </c>
      <c r="F4651" s="161" t="s">
        <v>644</v>
      </c>
      <c r="G4651" s="161" t="s">
        <v>992</v>
      </c>
      <c r="H4651" s="161" t="s">
        <v>1561</v>
      </c>
      <c r="I4651" s="15"/>
      <c r="J4651"/>
      <c r="K4651"/>
    </row>
    <row r="4652" spans="1:11" ht="15" customHeight="1" x14ac:dyDescent="0.35">
      <c r="A4652" s="160">
        <v>1416030</v>
      </c>
      <c r="B4652" s="161" t="s">
        <v>2623</v>
      </c>
      <c r="C4652" s="160">
        <v>700012</v>
      </c>
      <c r="D4652" s="161" t="s">
        <v>2623</v>
      </c>
      <c r="E4652" s="162" t="s">
        <v>6414</v>
      </c>
      <c r="F4652" s="161" t="s">
        <v>644</v>
      </c>
      <c r="G4652" s="161" t="s">
        <v>708</v>
      </c>
      <c r="H4652" s="161" t="s">
        <v>1561</v>
      </c>
      <c r="I4652" s="15"/>
      <c r="J4652"/>
      <c r="K4652"/>
    </row>
    <row r="4653" spans="1:11" ht="15" customHeight="1" x14ac:dyDescent="0.35">
      <c r="A4653" s="160">
        <v>805252</v>
      </c>
      <c r="B4653" s="161" t="s">
        <v>2818</v>
      </c>
      <c r="C4653" s="160">
        <v>700013</v>
      </c>
      <c r="D4653" s="161" t="s">
        <v>2818</v>
      </c>
      <c r="E4653" s="162" t="s">
        <v>6414</v>
      </c>
      <c r="F4653" s="161" t="s">
        <v>534</v>
      </c>
      <c r="G4653" s="161" t="s">
        <v>534</v>
      </c>
      <c r="H4653" s="161" t="s">
        <v>1561</v>
      </c>
      <c r="I4653" s="15"/>
      <c r="J4653"/>
      <c r="K4653"/>
    </row>
    <row r="4654" spans="1:11" ht="15" customHeight="1" x14ac:dyDescent="0.35">
      <c r="A4654" s="160">
        <v>811137</v>
      </c>
      <c r="B4654" s="161" t="s">
        <v>2834</v>
      </c>
      <c r="C4654" s="160">
        <v>700014</v>
      </c>
      <c r="D4654" s="161" t="s">
        <v>2834</v>
      </c>
      <c r="E4654" s="162" t="s">
        <v>6414</v>
      </c>
      <c r="F4654" s="161" t="s">
        <v>534</v>
      </c>
      <c r="G4654" s="161" t="s">
        <v>534</v>
      </c>
      <c r="H4654" s="161" t="s">
        <v>1561</v>
      </c>
      <c r="I4654" s="15"/>
      <c r="J4654"/>
      <c r="K4654"/>
    </row>
    <row r="4655" spans="1:11" ht="15" customHeight="1" x14ac:dyDescent="0.35">
      <c r="A4655" s="160">
        <v>816787</v>
      </c>
      <c r="B4655" s="161" t="s">
        <v>2843</v>
      </c>
      <c r="C4655" s="160">
        <v>700015</v>
      </c>
      <c r="D4655" s="161" t="s">
        <v>2843</v>
      </c>
      <c r="E4655" s="162" t="s">
        <v>6414</v>
      </c>
      <c r="F4655" s="161" t="s">
        <v>534</v>
      </c>
      <c r="G4655" s="161" t="s">
        <v>534</v>
      </c>
      <c r="H4655" s="161" t="s">
        <v>1561</v>
      </c>
      <c r="I4655" s="15"/>
      <c r="J4655"/>
      <c r="K4655"/>
    </row>
    <row r="4656" spans="1:11" ht="15" customHeight="1" x14ac:dyDescent="0.35">
      <c r="A4656" s="160">
        <v>1214462</v>
      </c>
      <c r="B4656" s="161" t="s">
        <v>2797</v>
      </c>
      <c r="C4656" s="160">
        <v>700016</v>
      </c>
      <c r="D4656" s="161" t="s">
        <v>2797</v>
      </c>
      <c r="E4656" s="162" t="s">
        <v>6414</v>
      </c>
      <c r="F4656" s="161" t="s">
        <v>2725</v>
      </c>
      <c r="G4656" s="161" t="s">
        <v>1441</v>
      </c>
      <c r="H4656" s="161" t="s">
        <v>1561</v>
      </c>
      <c r="I4656" s="15"/>
      <c r="J4656"/>
      <c r="K4656"/>
    </row>
    <row r="4657" spans="1:11" ht="15" customHeight="1" x14ac:dyDescent="0.35">
      <c r="A4657" s="160">
        <v>1012301</v>
      </c>
      <c r="B4657" s="161" t="s">
        <v>2291</v>
      </c>
      <c r="C4657" s="160">
        <v>700017</v>
      </c>
      <c r="D4657" s="161" t="s">
        <v>2291</v>
      </c>
      <c r="E4657" s="162" t="s">
        <v>6414</v>
      </c>
      <c r="F4657" s="161" t="s">
        <v>644</v>
      </c>
      <c r="G4657" s="161" t="s">
        <v>933</v>
      </c>
      <c r="H4657" s="161" t="s">
        <v>1561</v>
      </c>
      <c r="I4657" s="15"/>
      <c r="J4657"/>
      <c r="K4657"/>
    </row>
    <row r="4658" spans="1:11" ht="15" customHeight="1" x14ac:dyDescent="0.35">
      <c r="A4658" s="160">
        <v>105841</v>
      </c>
      <c r="B4658" s="161" t="s">
        <v>2046</v>
      </c>
      <c r="C4658" s="160">
        <v>710022</v>
      </c>
      <c r="D4658" s="161" t="s">
        <v>2046</v>
      </c>
      <c r="E4658" s="162" t="s">
        <v>6414</v>
      </c>
      <c r="F4658" s="161" t="s">
        <v>2026</v>
      </c>
      <c r="G4658" s="161" t="s">
        <v>1144</v>
      </c>
      <c r="H4658" s="161" t="s">
        <v>1561</v>
      </c>
      <c r="I4658" s="15"/>
      <c r="J4658"/>
      <c r="K4658"/>
    </row>
    <row r="4659" spans="1:11" ht="15" customHeight="1" x14ac:dyDescent="0.35">
      <c r="A4659" s="160">
        <v>502475</v>
      </c>
      <c r="B4659" s="161" t="s">
        <v>2082</v>
      </c>
      <c r="C4659" s="160">
        <v>710025</v>
      </c>
      <c r="D4659" s="161" t="s">
        <v>2082</v>
      </c>
      <c r="E4659" s="162" t="s">
        <v>6414</v>
      </c>
      <c r="F4659" s="161" t="s">
        <v>2026</v>
      </c>
      <c r="G4659" s="161" t="s">
        <v>1205</v>
      </c>
      <c r="H4659" s="161" t="s">
        <v>1561</v>
      </c>
      <c r="I4659" s="15"/>
      <c r="J4659"/>
      <c r="K4659"/>
    </row>
    <row r="4660" spans="1:11" ht="15" customHeight="1" x14ac:dyDescent="0.35">
      <c r="A4660" s="160">
        <v>1106736</v>
      </c>
      <c r="B4660" s="161" t="s">
        <v>2445</v>
      </c>
      <c r="C4660" s="160">
        <v>710028</v>
      </c>
      <c r="D4660" s="161" t="s">
        <v>2445</v>
      </c>
      <c r="E4660" s="162" t="s">
        <v>6414</v>
      </c>
      <c r="F4660" s="161" t="s">
        <v>644</v>
      </c>
      <c r="G4660" s="161" t="s">
        <v>785</v>
      </c>
      <c r="H4660" s="161" t="s">
        <v>1561</v>
      </c>
      <c r="I4660" s="15"/>
      <c r="J4660"/>
      <c r="K4660"/>
    </row>
    <row r="4661" spans="1:11" ht="15" customHeight="1" x14ac:dyDescent="0.35">
      <c r="A4661" s="160">
        <v>1823925</v>
      </c>
      <c r="B4661" s="161" t="s">
        <v>2261</v>
      </c>
      <c r="C4661" s="160">
        <v>710039</v>
      </c>
      <c r="D4661" s="161" t="s">
        <v>2261</v>
      </c>
      <c r="E4661" s="162" t="s">
        <v>6414</v>
      </c>
      <c r="F4661" s="161" t="s">
        <v>2026</v>
      </c>
      <c r="G4661" s="161" t="s">
        <v>1381</v>
      </c>
      <c r="H4661" s="161" t="s">
        <v>1561</v>
      </c>
      <c r="I4661" s="15"/>
      <c r="J4661"/>
      <c r="K4661"/>
    </row>
    <row r="4662" spans="1:11" ht="15" customHeight="1" x14ac:dyDescent="0.35">
      <c r="A4662" s="160">
        <v>1314589</v>
      </c>
      <c r="B4662" s="161" t="s">
        <v>6081</v>
      </c>
      <c r="C4662" s="160">
        <v>800005</v>
      </c>
      <c r="D4662" s="161" t="s">
        <v>6081</v>
      </c>
      <c r="E4662" s="162" t="s">
        <v>6414</v>
      </c>
      <c r="F4662" s="161" t="s">
        <v>1558</v>
      </c>
      <c r="G4662" s="161" t="s">
        <v>8</v>
      </c>
      <c r="H4662" s="161" t="s">
        <v>1559</v>
      </c>
      <c r="I4662" s="15"/>
      <c r="J4662"/>
      <c r="K4662"/>
    </row>
    <row r="4663" spans="1:11" ht="15" customHeight="1" x14ac:dyDescent="0.35">
      <c r="A4663" s="160">
        <v>705266</v>
      </c>
      <c r="B4663" s="161" t="s">
        <v>2756</v>
      </c>
      <c r="C4663" s="160">
        <v>800007</v>
      </c>
      <c r="D4663" s="161" t="s">
        <v>2756</v>
      </c>
      <c r="E4663" s="162" t="s">
        <v>6414</v>
      </c>
      <c r="F4663" s="161" t="s">
        <v>2725</v>
      </c>
      <c r="G4663" s="161" t="s">
        <v>6435</v>
      </c>
      <c r="H4663" s="161" t="s">
        <v>1559</v>
      </c>
      <c r="I4663" s="15"/>
      <c r="J4663"/>
      <c r="K4663"/>
    </row>
    <row r="4664" spans="1:11" ht="15" customHeight="1" x14ac:dyDescent="0.35">
      <c r="A4664" s="160">
        <v>1512759</v>
      </c>
      <c r="B4664" s="161" t="s">
        <v>2708</v>
      </c>
      <c r="C4664" s="160">
        <v>800008</v>
      </c>
      <c r="D4664" s="161" t="s">
        <v>2708</v>
      </c>
      <c r="E4664" s="162" t="s">
        <v>6414</v>
      </c>
      <c r="F4664" s="161" t="s">
        <v>644</v>
      </c>
      <c r="G4664" s="161" t="s">
        <v>992</v>
      </c>
      <c r="H4664" s="161" t="s">
        <v>1559</v>
      </c>
      <c r="I4664" s="15"/>
      <c r="J4664"/>
      <c r="K4664"/>
    </row>
    <row r="4665" spans="1:11" ht="15" customHeight="1" x14ac:dyDescent="0.35">
      <c r="A4665" s="160">
        <v>1010510</v>
      </c>
      <c r="B4665" s="161" t="s">
        <v>2219</v>
      </c>
      <c r="C4665" s="160">
        <v>800009</v>
      </c>
      <c r="D4665" s="161" t="s">
        <v>2219</v>
      </c>
      <c r="E4665" s="162" t="s">
        <v>6414</v>
      </c>
      <c r="F4665" s="161" t="s">
        <v>2026</v>
      </c>
      <c r="G4665" s="161" t="s">
        <v>1338</v>
      </c>
      <c r="H4665" s="161" t="s">
        <v>1559</v>
      </c>
      <c r="I4665" s="15"/>
      <c r="J4665"/>
      <c r="K4665"/>
    </row>
    <row r="4666" spans="1:11" ht="15" customHeight="1" x14ac:dyDescent="0.35">
      <c r="A4666" s="160">
        <v>105549</v>
      </c>
      <c r="B4666" s="161" t="s">
        <v>2041</v>
      </c>
      <c r="C4666" s="160">
        <v>800010</v>
      </c>
      <c r="D4666" s="161" t="s">
        <v>2041</v>
      </c>
      <c r="E4666" s="162" t="s">
        <v>6414</v>
      </c>
      <c r="F4666" s="161" t="s">
        <v>2026</v>
      </c>
      <c r="G4666" s="161" t="s">
        <v>1144</v>
      </c>
      <c r="H4666" s="161" t="s">
        <v>1559</v>
      </c>
      <c r="I4666" s="15"/>
      <c r="J4666"/>
      <c r="K4666"/>
    </row>
    <row r="4667" spans="1:11" ht="15" customHeight="1" x14ac:dyDescent="0.35">
      <c r="A4667" s="160">
        <v>1106808</v>
      </c>
      <c r="B4667" s="161" t="s">
        <v>2361</v>
      </c>
      <c r="C4667" s="160">
        <v>800011</v>
      </c>
      <c r="D4667" s="161" t="s">
        <v>2361</v>
      </c>
      <c r="E4667" s="162" t="s">
        <v>6414</v>
      </c>
      <c r="F4667" s="161" t="s">
        <v>644</v>
      </c>
      <c r="G4667" s="161" t="s">
        <v>785</v>
      </c>
      <c r="H4667" s="161" t="s">
        <v>1559</v>
      </c>
      <c r="I4667" s="15"/>
      <c r="J4667"/>
      <c r="K4667"/>
    </row>
    <row r="4668" spans="1:11" ht="15" customHeight="1" x14ac:dyDescent="0.35">
      <c r="A4668" s="160">
        <v>210558</v>
      </c>
      <c r="B4668" s="161" t="s">
        <v>2741</v>
      </c>
      <c r="C4668" s="160">
        <v>800012</v>
      </c>
      <c r="D4668" s="161" t="s">
        <v>2741</v>
      </c>
      <c r="E4668" s="162" t="s">
        <v>6414</v>
      </c>
      <c r="F4668" s="161" t="s">
        <v>2725</v>
      </c>
      <c r="G4668" s="164" t="s">
        <v>1439</v>
      </c>
      <c r="H4668" s="161" t="s">
        <v>1559</v>
      </c>
      <c r="I4668" s="15"/>
      <c r="J4668"/>
      <c r="K4668"/>
    </row>
    <row r="4669" spans="1:11" ht="15" customHeight="1" x14ac:dyDescent="0.35">
      <c r="A4669" s="160">
        <v>1416959</v>
      </c>
      <c r="B4669" s="161" t="s">
        <v>2618</v>
      </c>
      <c r="C4669" s="160">
        <v>800013</v>
      </c>
      <c r="D4669" s="161" t="s">
        <v>2618</v>
      </c>
      <c r="E4669" s="162" t="s">
        <v>6414</v>
      </c>
      <c r="F4669" s="161" t="s">
        <v>644</v>
      </c>
      <c r="G4669" s="164" t="s">
        <v>708</v>
      </c>
      <c r="H4669" s="161" t="s">
        <v>1559</v>
      </c>
      <c r="I4669" s="15"/>
      <c r="J4669"/>
      <c r="K4669"/>
    </row>
    <row r="4670" spans="1:11" ht="15" customHeight="1" x14ac:dyDescent="0.35">
      <c r="A4670" s="160">
        <v>1312086</v>
      </c>
      <c r="B4670" s="161" t="s">
        <v>1813</v>
      </c>
      <c r="C4670" s="160">
        <v>800014</v>
      </c>
      <c r="D4670" s="161" t="s">
        <v>1813</v>
      </c>
      <c r="E4670" s="162" t="s">
        <v>6414</v>
      </c>
      <c r="F4670" s="161" t="s">
        <v>1558</v>
      </c>
      <c r="G4670" s="161" t="s">
        <v>8</v>
      </c>
      <c r="H4670" s="161" t="s">
        <v>1559</v>
      </c>
      <c r="I4670" s="15"/>
      <c r="J4670"/>
      <c r="K4670"/>
    </row>
    <row r="4671" spans="1:11" ht="15" customHeight="1" x14ac:dyDescent="0.35">
      <c r="A4671" s="160">
        <v>1108282</v>
      </c>
      <c r="B4671" s="161" t="s">
        <v>2483</v>
      </c>
      <c r="C4671" s="160">
        <v>800016</v>
      </c>
      <c r="D4671" s="161" t="s">
        <v>2483</v>
      </c>
      <c r="E4671" s="162" t="s">
        <v>6414</v>
      </c>
      <c r="F4671" s="161" t="s">
        <v>644</v>
      </c>
      <c r="G4671" s="164" t="s">
        <v>933</v>
      </c>
      <c r="H4671" s="161" t="s">
        <v>1559</v>
      </c>
      <c r="I4671" s="15"/>
      <c r="J4671"/>
      <c r="K4671"/>
    </row>
    <row r="4672" spans="1:11" ht="15" customHeight="1" x14ac:dyDescent="0.35">
      <c r="A4672" s="160">
        <v>1110991</v>
      </c>
      <c r="B4672" s="161" t="s">
        <v>2507</v>
      </c>
      <c r="C4672" s="160">
        <v>800018</v>
      </c>
      <c r="D4672" s="161" t="s">
        <v>2507</v>
      </c>
      <c r="E4672" s="162" t="s">
        <v>6414</v>
      </c>
      <c r="F4672" s="161" t="s">
        <v>644</v>
      </c>
      <c r="G4672" s="164" t="s">
        <v>645</v>
      </c>
      <c r="H4672" s="161" t="s">
        <v>1559</v>
      </c>
      <c r="I4672" s="15"/>
      <c r="J4672"/>
      <c r="K4672"/>
    </row>
    <row r="4673" spans="1:11" ht="15" customHeight="1" x14ac:dyDescent="0.35">
      <c r="A4673" s="160">
        <v>302275</v>
      </c>
      <c r="B4673" s="161" t="s">
        <v>1602</v>
      </c>
      <c r="C4673" s="160">
        <v>800020</v>
      </c>
      <c r="D4673" s="161" t="s">
        <v>1602</v>
      </c>
      <c r="E4673" s="162" t="s">
        <v>6414</v>
      </c>
      <c r="F4673" s="161" t="s">
        <v>1558</v>
      </c>
      <c r="G4673" s="164" t="s">
        <v>14</v>
      </c>
      <c r="H4673" s="161" t="s">
        <v>1559</v>
      </c>
      <c r="I4673" s="15"/>
      <c r="J4673"/>
      <c r="K4673"/>
    </row>
    <row r="4674" spans="1:11" ht="15" customHeight="1" x14ac:dyDescent="0.35">
      <c r="A4674" s="160">
        <v>1311760</v>
      </c>
      <c r="B4674" s="161" t="s">
        <v>1809</v>
      </c>
      <c r="C4674" s="160">
        <v>800021</v>
      </c>
      <c r="D4674" s="161" t="s">
        <v>1809</v>
      </c>
      <c r="E4674" s="162" t="s">
        <v>6414</v>
      </c>
      <c r="F4674" s="161" t="s">
        <v>1558</v>
      </c>
      <c r="G4674" s="164" t="s">
        <v>370</v>
      </c>
      <c r="H4674" s="161" t="s">
        <v>1559</v>
      </c>
      <c r="I4674" s="15"/>
      <c r="J4674"/>
      <c r="K4674"/>
    </row>
    <row r="4675" spans="1:11" ht="15" customHeight="1" x14ac:dyDescent="0.35">
      <c r="A4675" s="160">
        <v>603153</v>
      </c>
      <c r="B4675" s="161" t="s">
        <v>2111</v>
      </c>
      <c r="C4675" s="160">
        <v>800022</v>
      </c>
      <c r="D4675" s="161" t="s">
        <v>2111</v>
      </c>
      <c r="E4675" s="162" t="s">
        <v>6414</v>
      </c>
      <c r="F4675" s="161" t="s">
        <v>2026</v>
      </c>
      <c r="G4675" s="164" t="s">
        <v>1246</v>
      </c>
      <c r="H4675" s="161" t="s">
        <v>1559</v>
      </c>
      <c r="I4675" s="15"/>
      <c r="J4675"/>
      <c r="K4675"/>
    </row>
    <row r="4676" spans="1:11" ht="15" customHeight="1" x14ac:dyDescent="0.35">
      <c r="A4676" s="160">
        <v>1113029</v>
      </c>
      <c r="B4676" s="161" t="s">
        <v>2551</v>
      </c>
      <c r="C4676" s="160">
        <v>800023</v>
      </c>
      <c r="D4676" s="161" t="s">
        <v>2551</v>
      </c>
      <c r="E4676" s="162" t="s">
        <v>6414</v>
      </c>
      <c r="F4676" s="161" t="s">
        <v>644</v>
      </c>
      <c r="G4676" s="164" t="s">
        <v>933</v>
      </c>
      <c r="H4676" s="161" t="s">
        <v>1559</v>
      </c>
      <c r="I4676" s="15"/>
      <c r="J4676"/>
      <c r="K4676"/>
    </row>
    <row r="4677" spans="1:11" ht="15" customHeight="1" x14ac:dyDescent="0.35">
      <c r="A4677" s="160">
        <v>103616</v>
      </c>
      <c r="B4677" s="161" t="s">
        <v>2036</v>
      </c>
      <c r="C4677" s="160">
        <v>800024</v>
      </c>
      <c r="D4677" s="161" t="s">
        <v>2036</v>
      </c>
      <c r="E4677" s="162" t="s">
        <v>6414</v>
      </c>
      <c r="F4677" s="161" t="s">
        <v>2026</v>
      </c>
      <c r="G4677" s="164" t="s">
        <v>1144</v>
      </c>
      <c r="H4677" s="161" t="s">
        <v>1559</v>
      </c>
      <c r="I4677" s="15"/>
      <c r="J4677"/>
      <c r="K4677"/>
    </row>
    <row r="4678" spans="1:11" ht="15" customHeight="1" x14ac:dyDescent="0.35">
      <c r="A4678" s="160">
        <v>1106453</v>
      </c>
      <c r="B4678" s="161" t="s">
        <v>2367</v>
      </c>
      <c r="C4678" s="160">
        <v>800025</v>
      </c>
      <c r="D4678" s="161" t="s">
        <v>2367</v>
      </c>
      <c r="E4678" s="162" t="s">
        <v>6414</v>
      </c>
      <c r="F4678" s="161" t="s">
        <v>644</v>
      </c>
      <c r="G4678" s="164" t="s">
        <v>785</v>
      </c>
      <c r="H4678" s="161" t="s">
        <v>1559</v>
      </c>
      <c r="I4678" s="15"/>
      <c r="J4678"/>
      <c r="K4678"/>
    </row>
    <row r="4679" spans="1:11" ht="15" customHeight="1" x14ac:dyDescent="0.35">
      <c r="A4679" s="160">
        <v>1317715</v>
      </c>
      <c r="B4679" s="161" t="s">
        <v>1919</v>
      </c>
      <c r="C4679" s="160">
        <v>800026</v>
      </c>
      <c r="D4679" s="161" t="s">
        <v>1919</v>
      </c>
      <c r="E4679" s="162" t="s">
        <v>6414</v>
      </c>
      <c r="F4679" s="161" t="s">
        <v>1558</v>
      </c>
      <c r="G4679" s="164" t="s">
        <v>8</v>
      </c>
      <c r="H4679" s="161" t="s">
        <v>1559</v>
      </c>
      <c r="I4679" s="15"/>
      <c r="J4679"/>
      <c r="K4679"/>
    </row>
    <row r="4680" spans="1:11" ht="15" customHeight="1" x14ac:dyDescent="0.35">
      <c r="A4680" s="160">
        <v>1308046</v>
      </c>
      <c r="B4680" s="161" t="s">
        <v>1780</v>
      </c>
      <c r="C4680" s="160">
        <v>800028</v>
      </c>
      <c r="D4680" s="161" t="s">
        <v>1780</v>
      </c>
      <c r="E4680" s="162" t="s">
        <v>6414</v>
      </c>
      <c r="F4680" s="161" t="s">
        <v>1558</v>
      </c>
      <c r="G4680" s="164" t="s">
        <v>8</v>
      </c>
      <c r="H4680" s="161" t="s">
        <v>1559</v>
      </c>
      <c r="I4680" s="15"/>
      <c r="J4680"/>
      <c r="K4680"/>
    </row>
    <row r="4681" spans="1:11" ht="15" customHeight="1" x14ac:dyDescent="0.35">
      <c r="A4681" s="160">
        <v>1312499</v>
      </c>
      <c r="B4681" s="161" t="s">
        <v>1816</v>
      </c>
      <c r="C4681" s="160">
        <v>800029</v>
      </c>
      <c r="D4681" s="161" t="s">
        <v>1816</v>
      </c>
      <c r="E4681" s="162" t="s">
        <v>6414</v>
      </c>
      <c r="F4681" s="161" t="s">
        <v>1558</v>
      </c>
      <c r="G4681" s="164" t="s">
        <v>8</v>
      </c>
      <c r="H4681" s="161" t="s">
        <v>1559</v>
      </c>
      <c r="I4681" s="15"/>
      <c r="J4681"/>
      <c r="K4681"/>
    </row>
    <row r="4682" spans="1:11" ht="15" customHeight="1" x14ac:dyDescent="0.35">
      <c r="A4682" s="160">
        <v>1207494</v>
      </c>
      <c r="B4682" s="161" t="s">
        <v>2785</v>
      </c>
      <c r="C4682" s="160">
        <v>800030</v>
      </c>
      <c r="D4682" s="161" t="s">
        <v>2785</v>
      </c>
      <c r="E4682" s="162" t="s">
        <v>6414</v>
      </c>
      <c r="F4682" s="161" t="s">
        <v>2725</v>
      </c>
      <c r="G4682" s="164" t="s">
        <v>1441</v>
      </c>
      <c r="H4682" s="161" t="s">
        <v>1559</v>
      </c>
      <c r="I4682" s="15"/>
      <c r="J4682"/>
      <c r="K4682"/>
    </row>
    <row r="4683" spans="1:11" ht="15" customHeight="1" x14ac:dyDescent="0.35">
      <c r="A4683" s="160">
        <v>1609859</v>
      </c>
      <c r="B4683" s="161" t="s">
        <v>1973</v>
      </c>
      <c r="C4683" s="160">
        <v>800031</v>
      </c>
      <c r="D4683" s="161" t="s">
        <v>1973</v>
      </c>
      <c r="E4683" s="162" t="s">
        <v>6414</v>
      </c>
      <c r="F4683" s="161" t="s">
        <v>1558</v>
      </c>
      <c r="G4683" s="164" t="s">
        <v>446</v>
      </c>
      <c r="H4683" s="161" t="s">
        <v>1559</v>
      </c>
      <c r="I4683" s="15"/>
      <c r="J4683"/>
      <c r="K4683"/>
    </row>
    <row r="4684" spans="1:11" ht="15" customHeight="1" x14ac:dyDescent="0.35">
      <c r="A4684" s="160">
        <v>504040</v>
      </c>
      <c r="B4684" s="161" t="s">
        <v>2090</v>
      </c>
      <c r="C4684" s="160">
        <v>800033</v>
      </c>
      <c r="D4684" s="161" t="s">
        <v>2090</v>
      </c>
      <c r="E4684" s="162" t="s">
        <v>6414</v>
      </c>
      <c r="F4684" s="161" t="s">
        <v>2026</v>
      </c>
      <c r="G4684" s="164" t="s">
        <v>1205</v>
      </c>
      <c r="H4684" s="161" t="s">
        <v>1559</v>
      </c>
      <c r="I4684" s="15"/>
      <c r="J4684"/>
      <c r="K4684"/>
    </row>
    <row r="4685" spans="1:11" ht="15" customHeight="1" x14ac:dyDescent="0.35">
      <c r="A4685" s="160">
        <v>1714013</v>
      </c>
      <c r="B4685" s="161" t="s">
        <v>2003</v>
      </c>
      <c r="C4685" s="160">
        <v>800034</v>
      </c>
      <c r="D4685" s="161" t="s">
        <v>2003</v>
      </c>
      <c r="E4685" s="162" t="s">
        <v>6414</v>
      </c>
      <c r="F4685" s="161" t="s">
        <v>1558</v>
      </c>
      <c r="G4685" s="164" t="s">
        <v>482</v>
      </c>
      <c r="H4685" s="161" t="s">
        <v>1559</v>
      </c>
      <c r="I4685" s="15"/>
      <c r="J4685"/>
      <c r="K4685"/>
    </row>
    <row r="4686" spans="1:11" ht="15" customHeight="1" x14ac:dyDescent="0.35">
      <c r="A4686" s="160">
        <v>502933</v>
      </c>
      <c r="B4686" s="161" t="s">
        <v>1226</v>
      </c>
      <c r="C4686" s="160">
        <v>800035</v>
      </c>
      <c r="D4686" s="161" t="s">
        <v>1226</v>
      </c>
      <c r="E4686" s="162" t="s">
        <v>6414</v>
      </c>
      <c r="F4686" s="161" t="s">
        <v>2026</v>
      </c>
      <c r="G4686" s="164" t="s">
        <v>1205</v>
      </c>
      <c r="H4686" s="161" t="s">
        <v>1559</v>
      </c>
      <c r="I4686" s="15"/>
      <c r="J4686"/>
      <c r="K4686"/>
    </row>
    <row r="4687" spans="1:11" ht="15" customHeight="1" x14ac:dyDescent="0.35">
      <c r="A4687" s="160">
        <v>1106193</v>
      </c>
      <c r="B4687" s="161" t="s">
        <v>2368</v>
      </c>
      <c r="C4687" s="160">
        <v>800036</v>
      </c>
      <c r="D4687" s="161" t="s">
        <v>2368</v>
      </c>
      <c r="E4687" s="162" t="s">
        <v>6414</v>
      </c>
      <c r="F4687" s="161" t="s">
        <v>644</v>
      </c>
      <c r="G4687" s="164" t="s">
        <v>785</v>
      </c>
      <c r="H4687" s="161" t="s">
        <v>1559</v>
      </c>
      <c r="I4687" s="15"/>
      <c r="J4687"/>
      <c r="K4687"/>
    </row>
    <row r="4688" spans="1:11" ht="15" customHeight="1" x14ac:dyDescent="0.35">
      <c r="A4688" s="160">
        <v>1317361</v>
      </c>
      <c r="B4688" s="161" t="s">
        <v>1920</v>
      </c>
      <c r="C4688" s="160">
        <v>800037</v>
      </c>
      <c r="D4688" s="161" t="s">
        <v>1920</v>
      </c>
      <c r="E4688" s="162" t="s">
        <v>6414</v>
      </c>
      <c r="F4688" s="161" t="s">
        <v>1558</v>
      </c>
      <c r="G4688" s="164" t="s">
        <v>8</v>
      </c>
      <c r="H4688" s="161" t="s">
        <v>1559</v>
      </c>
      <c r="I4688" s="15"/>
      <c r="J4688"/>
      <c r="K4688"/>
    </row>
    <row r="4689" spans="1:11" ht="15" customHeight="1" x14ac:dyDescent="0.35">
      <c r="A4689" s="160">
        <v>611340</v>
      </c>
      <c r="B4689" s="161" t="s">
        <v>2150</v>
      </c>
      <c r="C4689" s="160">
        <v>800038</v>
      </c>
      <c r="D4689" s="161" t="s">
        <v>2150</v>
      </c>
      <c r="E4689" s="162" t="s">
        <v>6414</v>
      </c>
      <c r="F4689" s="161" t="s">
        <v>2026</v>
      </c>
      <c r="G4689" s="164" t="s">
        <v>1246</v>
      </c>
      <c r="H4689" s="161" t="s">
        <v>1559</v>
      </c>
      <c r="I4689" s="15"/>
      <c r="J4689"/>
      <c r="K4689"/>
    </row>
    <row r="4690" spans="1:11" ht="15" customHeight="1" x14ac:dyDescent="0.35">
      <c r="A4690" s="160">
        <v>312539</v>
      </c>
      <c r="B4690" s="161" t="s">
        <v>1682</v>
      </c>
      <c r="C4690" s="160">
        <v>800039</v>
      </c>
      <c r="D4690" s="161" t="s">
        <v>1682</v>
      </c>
      <c r="E4690" s="162" t="s">
        <v>6414</v>
      </c>
      <c r="F4690" s="161" t="s">
        <v>1558</v>
      </c>
      <c r="G4690" s="164" t="s">
        <v>14</v>
      </c>
      <c r="H4690" s="161" t="s">
        <v>1559</v>
      </c>
      <c r="I4690" s="15"/>
      <c r="J4690"/>
      <c r="K4690"/>
    </row>
    <row r="4691" spans="1:11" ht="15" customHeight="1" x14ac:dyDescent="0.35">
      <c r="A4691" s="160">
        <v>1312739</v>
      </c>
      <c r="B4691" s="161" t="s">
        <v>1814</v>
      </c>
      <c r="C4691" s="160">
        <v>800043</v>
      </c>
      <c r="D4691" s="161" t="s">
        <v>1814</v>
      </c>
      <c r="E4691" s="162" t="s">
        <v>6414</v>
      </c>
      <c r="F4691" s="161" t="s">
        <v>1558</v>
      </c>
      <c r="G4691" s="161" t="s">
        <v>8</v>
      </c>
      <c r="H4691" s="161" t="s">
        <v>1559</v>
      </c>
      <c r="I4691" s="15"/>
      <c r="J4691"/>
      <c r="K4691"/>
    </row>
    <row r="4692" spans="1:11" ht="15" customHeight="1" x14ac:dyDescent="0.35">
      <c r="A4692" s="160">
        <v>1703044</v>
      </c>
      <c r="B4692" s="161" t="s">
        <v>1987</v>
      </c>
      <c r="C4692" s="160">
        <v>800045</v>
      </c>
      <c r="D4692" s="161" t="s">
        <v>1987</v>
      </c>
      <c r="E4692" s="162" t="s">
        <v>6414</v>
      </c>
      <c r="F4692" s="161" t="s">
        <v>1558</v>
      </c>
      <c r="G4692" s="161" t="s">
        <v>482</v>
      </c>
      <c r="H4692" s="161" t="s">
        <v>1559</v>
      </c>
      <c r="I4692" s="15"/>
      <c r="J4692"/>
      <c r="K4692"/>
    </row>
    <row r="4693" spans="1:11" ht="15" customHeight="1" x14ac:dyDescent="0.35">
      <c r="A4693" s="160">
        <v>1804289</v>
      </c>
      <c r="B4693" s="161" t="s">
        <v>2013</v>
      </c>
      <c r="C4693" s="160">
        <v>800046</v>
      </c>
      <c r="D4693" s="161" t="s">
        <v>2013</v>
      </c>
      <c r="E4693" s="162" t="s">
        <v>6414</v>
      </c>
      <c r="F4693" s="161" t="s">
        <v>1558</v>
      </c>
      <c r="G4693" s="164" t="s">
        <v>370</v>
      </c>
      <c r="H4693" s="161" t="s">
        <v>1559</v>
      </c>
      <c r="I4693" s="15"/>
      <c r="J4693"/>
      <c r="K4693"/>
    </row>
    <row r="4694" spans="1:11" ht="15" customHeight="1" x14ac:dyDescent="0.35">
      <c r="A4694" s="160">
        <v>607868</v>
      </c>
      <c r="B4694" s="161" t="s">
        <v>2141</v>
      </c>
      <c r="C4694" s="160">
        <v>800047</v>
      </c>
      <c r="D4694" s="161" t="s">
        <v>2141</v>
      </c>
      <c r="E4694" s="162" t="s">
        <v>6414</v>
      </c>
      <c r="F4694" s="161" t="s">
        <v>2026</v>
      </c>
      <c r="G4694" s="161" t="s">
        <v>1246</v>
      </c>
      <c r="H4694" s="161" t="s">
        <v>1559</v>
      </c>
      <c r="I4694" s="15"/>
      <c r="J4694"/>
      <c r="K4694"/>
    </row>
    <row r="4695" spans="1:11" ht="15" customHeight="1" x14ac:dyDescent="0.35">
      <c r="A4695" s="160">
        <v>1310130</v>
      </c>
      <c r="B4695" s="161" t="s">
        <v>1800</v>
      </c>
      <c r="C4695" s="160">
        <v>800048</v>
      </c>
      <c r="D4695" s="161" t="s">
        <v>1800</v>
      </c>
      <c r="E4695" s="162" t="s">
        <v>6414</v>
      </c>
      <c r="F4695" s="161" t="s">
        <v>1558</v>
      </c>
      <c r="G4695" s="164" t="s">
        <v>370</v>
      </c>
      <c r="H4695" s="161" t="s">
        <v>1559</v>
      </c>
      <c r="I4695" s="15"/>
      <c r="J4695"/>
      <c r="K4695"/>
    </row>
    <row r="4696" spans="1:11" ht="15" customHeight="1" x14ac:dyDescent="0.35">
      <c r="A4696" s="160">
        <v>1315805</v>
      </c>
      <c r="B4696" s="161" t="s">
        <v>6082</v>
      </c>
      <c r="C4696" s="160">
        <v>800049</v>
      </c>
      <c r="D4696" s="161" t="s">
        <v>6082</v>
      </c>
      <c r="E4696" s="162" t="s">
        <v>6414</v>
      </c>
      <c r="F4696" s="161" t="s">
        <v>1558</v>
      </c>
      <c r="G4696" s="161" t="s">
        <v>8</v>
      </c>
      <c r="H4696" s="161" t="s">
        <v>1559</v>
      </c>
      <c r="I4696" s="15"/>
      <c r="J4696"/>
      <c r="K4696"/>
    </row>
    <row r="4697" spans="1:11" ht="15" customHeight="1" x14ac:dyDescent="0.35">
      <c r="A4697" s="160">
        <v>312304</v>
      </c>
      <c r="B4697" s="161" t="s">
        <v>1681</v>
      </c>
      <c r="C4697" s="160">
        <v>800050</v>
      </c>
      <c r="D4697" s="161" t="s">
        <v>1681</v>
      </c>
      <c r="E4697" s="162" t="s">
        <v>6414</v>
      </c>
      <c r="F4697" s="161" t="s">
        <v>1558</v>
      </c>
      <c r="G4697" s="164" t="s">
        <v>14</v>
      </c>
      <c r="H4697" s="161" t="s">
        <v>1559</v>
      </c>
      <c r="I4697" s="15"/>
      <c r="J4697"/>
      <c r="K4697"/>
    </row>
    <row r="4698" spans="1:11" ht="15" customHeight="1" x14ac:dyDescent="0.35">
      <c r="A4698" s="160">
        <v>1106632</v>
      </c>
      <c r="B4698" s="161" t="s">
        <v>2364</v>
      </c>
      <c r="C4698" s="160">
        <v>800051</v>
      </c>
      <c r="D4698" s="161" t="s">
        <v>2364</v>
      </c>
      <c r="E4698" s="162" t="s">
        <v>6414</v>
      </c>
      <c r="F4698" s="161" t="s">
        <v>644</v>
      </c>
      <c r="G4698" s="164" t="s">
        <v>785</v>
      </c>
      <c r="H4698" s="161" t="s">
        <v>1559</v>
      </c>
      <c r="I4698" s="15"/>
      <c r="J4698"/>
      <c r="K4698"/>
    </row>
    <row r="4699" spans="1:11" ht="15" customHeight="1" x14ac:dyDescent="0.35">
      <c r="A4699" s="160">
        <v>1608791</v>
      </c>
      <c r="B4699" s="161" t="s">
        <v>1969</v>
      </c>
      <c r="C4699" s="160">
        <v>800052</v>
      </c>
      <c r="D4699" s="161" t="s">
        <v>1969</v>
      </c>
      <c r="E4699" s="162" t="s">
        <v>6414</v>
      </c>
      <c r="F4699" s="161" t="s">
        <v>1558</v>
      </c>
      <c r="G4699" s="161" t="s">
        <v>446</v>
      </c>
      <c r="H4699" s="161" t="s">
        <v>1559</v>
      </c>
      <c r="I4699" s="15"/>
      <c r="J4699"/>
      <c r="K4699"/>
    </row>
    <row r="4700" spans="1:11" ht="15" customHeight="1" x14ac:dyDescent="0.35">
      <c r="A4700" s="160">
        <v>314439</v>
      </c>
      <c r="B4700" s="161" t="s">
        <v>1705</v>
      </c>
      <c r="C4700" s="160">
        <v>800053</v>
      </c>
      <c r="D4700" s="161" t="s">
        <v>1705</v>
      </c>
      <c r="E4700" s="162" t="s">
        <v>6414</v>
      </c>
      <c r="F4700" s="161" t="s">
        <v>1558</v>
      </c>
      <c r="G4700" s="161" t="s">
        <v>14</v>
      </c>
      <c r="H4700" s="161" t="s">
        <v>1559</v>
      </c>
      <c r="I4700" s="15"/>
      <c r="J4700"/>
      <c r="K4700"/>
    </row>
    <row r="4701" spans="1:11" ht="15" customHeight="1" x14ac:dyDescent="0.35">
      <c r="A4701" s="160">
        <v>1503709</v>
      </c>
      <c r="B4701" s="161" t="s">
        <v>2639</v>
      </c>
      <c r="C4701" s="160">
        <v>800054</v>
      </c>
      <c r="D4701" s="161" t="s">
        <v>2639</v>
      </c>
      <c r="E4701" s="162" t="s">
        <v>6414</v>
      </c>
      <c r="F4701" s="161" t="s">
        <v>644</v>
      </c>
      <c r="G4701" s="161" t="s">
        <v>992</v>
      </c>
      <c r="H4701" s="161" t="s">
        <v>1559</v>
      </c>
      <c r="I4701" s="15"/>
      <c r="J4701"/>
      <c r="K4701"/>
    </row>
    <row r="4702" spans="1:11" ht="15" customHeight="1" x14ac:dyDescent="0.35">
      <c r="A4702" s="160">
        <v>305262</v>
      </c>
      <c r="B4702" s="161" t="s">
        <v>1643</v>
      </c>
      <c r="C4702" s="160">
        <v>800055</v>
      </c>
      <c r="D4702" s="161" t="s">
        <v>1643</v>
      </c>
      <c r="E4702" s="162" t="s">
        <v>6414</v>
      </c>
      <c r="F4702" s="161" t="s">
        <v>1558</v>
      </c>
      <c r="G4702" s="161" t="s">
        <v>14</v>
      </c>
      <c r="H4702" s="161" t="s">
        <v>1559</v>
      </c>
      <c r="I4702" s="15"/>
      <c r="J4702"/>
      <c r="K4702"/>
    </row>
    <row r="4703" spans="1:11" ht="15" customHeight="1" x14ac:dyDescent="0.35">
      <c r="A4703" s="160">
        <v>814696</v>
      </c>
      <c r="B4703" s="161" t="s">
        <v>2837</v>
      </c>
      <c r="C4703" s="160">
        <v>800057</v>
      </c>
      <c r="D4703" s="161" t="s">
        <v>2837</v>
      </c>
      <c r="E4703" s="162" t="s">
        <v>6414</v>
      </c>
      <c r="F4703" s="161" t="s">
        <v>534</v>
      </c>
      <c r="G4703" s="164" t="s">
        <v>534</v>
      </c>
      <c r="H4703" s="161" t="s">
        <v>1559</v>
      </c>
      <c r="I4703" s="15"/>
      <c r="J4703"/>
      <c r="K4703"/>
    </row>
    <row r="4704" spans="1:11" ht="15" customHeight="1" x14ac:dyDescent="0.35">
      <c r="A4704" s="160">
        <v>302280</v>
      </c>
      <c r="B4704" s="161" t="s">
        <v>1601</v>
      </c>
      <c r="C4704" s="160">
        <v>800058</v>
      </c>
      <c r="D4704" s="161" t="s">
        <v>1601</v>
      </c>
      <c r="E4704" s="162" t="s">
        <v>6414</v>
      </c>
      <c r="F4704" s="161" t="s">
        <v>1558</v>
      </c>
      <c r="G4704" s="164" t="s">
        <v>14</v>
      </c>
      <c r="H4704" s="161" t="s">
        <v>1559</v>
      </c>
      <c r="I4704" s="15"/>
      <c r="J4704"/>
      <c r="K4704"/>
    </row>
    <row r="4705" spans="1:11" ht="15" customHeight="1" x14ac:dyDescent="0.35">
      <c r="A4705" s="160">
        <v>1012825</v>
      </c>
      <c r="B4705" s="161" t="s">
        <v>2290</v>
      </c>
      <c r="C4705" s="160">
        <v>800059</v>
      </c>
      <c r="D4705" s="161" t="s">
        <v>2290</v>
      </c>
      <c r="E4705" s="162" t="s">
        <v>6414</v>
      </c>
      <c r="F4705" s="161" t="s">
        <v>644</v>
      </c>
      <c r="G4705" s="161" t="s">
        <v>933</v>
      </c>
      <c r="H4705" s="161" t="s">
        <v>1559</v>
      </c>
      <c r="I4705" s="15"/>
      <c r="J4705"/>
      <c r="K4705"/>
    </row>
    <row r="4706" spans="1:11" ht="15" customHeight="1" x14ac:dyDescent="0.35">
      <c r="A4706" s="160">
        <v>407601</v>
      </c>
      <c r="B4706" s="161" t="s">
        <v>1721</v>
      </c>
      <c r="C4706" s="160">
        <v>800060</v>
      </c>
      <c r="D4706" s="161" t="s">
        <v>1721</v>
      </c>
      <c r="E4706" s="162" t="s">
        <v>6414</v>
      </c>
      <c r="F4706" s="161" t="s">
        <v>1558</v>
      </c>
      <c r="G4706" s="164" t="s">
        <v>148</v>
      </c>
      <c r="H4706" s="161" t="s">
        <v>1559</v>
      </c>
      <c r="I4706" s="15"/>
      <c r="J4706"/>
      <c r="K4706"/>
    </row>
    <row r="4707" spans="1:11" ht="15" customHeight="1" x14ac:dyDescent="0.35">
      <c r="A4707" s="160">
        <v>1106755</v>
      </c>
      <c r="B4707" s="161" t="s">
        <v>2366</v>
      </c>
      <c r="C4707" s="160">
        <v>800064</v>
      </c>
      <c r="D4707" s="161" t="s">
        <v>2366</v>
      </c>
      <c r="E4707" s="162" t="s">
        <v>6414</v>
      </c>
      <c r="F4707" s="161" t="s">
        <v>644</v>
      </c>
      <c r="G4707" s="164" t="s">
        <v>785</v>
      </c>
      <c r="H4707" s="161" t="s">
        <v>1559</v>
      </c>
      <c r="I4707" s="15"/>
      <c r="J4707"/>
      <c r="K4707"/>
    </row>
    <row r="4708" spans="1:11" ht="15" customHeight="1" x14ac:dyDescent="0.35">
      <c r="A4708" s="160">
        <v>1307708</v>
      </c>
      <c r="B4708" s="161" t="s">
        <v>1774</v>
      </c>
      <c r="C4708" s="160">
        <v>800070</v>
      </c>
      <c r="D4708" s="161" t="s">
        <v>1774</v>
      </c>
      <c r="E4708" s="162" t="s">
        <v>6414</v>
      </c>
      <c r="F4708" s="161" t="s">
        <v>1558</v>
      </c>
      <c r="G4708" s="164" t="s">
        <v>370</v>
      </c>
      <c r="H4708" s="161" t="s">
        <v>1559</v>
      </c>
      <c r="I4708" s="15"/>
      <c r="J4708"/>
      <c r="K4708"/>
    </row>
    <row r="4709" spans="1:11" ht="15" customHeight="1" x14ac:dyDescent="0.35">
      <c r="A4709" s="160">
        <v>705670</v>
      </c>
      <c r="B4709" s="161" t="s">
        <v>2757</v>
      </c>
      <c r="C4709" s="160">
        <v>800072</v>
      </c>
      <c r="D4709" s="161" t="s">
        <v>2757</v>
      </c>
      <c r="E4709" s="162" t="s">
        <v>6414</v>
      </c>
      <c r="F4709" s="161" t="s">
        <v>2725</v>
      </c>
      <c r="G4709" s="164" t="s">
        <v>6435</v>
      </c>
      <c r="H4709" s="161" t="s">
        <v>1559</v>
      </c>
      <c r="I4709" s="15"/>
      <c r="J4709"/>
      <c r="K4709"/>
    </row>
    <row r="4710" spans="1:11" ht="15" customHeight="1" x14ac:dyDescent="0.35">
      <c r="A4710" s="160">
        <v>1317474</v>
      </c>
      <c r="B4710" s="161" t="s">
        <v>1921</v>
      </c>
      <c r="C4710" s="160">
        <v>800087</v>
      </c>
      <c r="D4710" s="161" t="s">
        <v>1921</v>
      </c>
      <c r="E4710" s="162" t="s">
        <v>6414</v>
      </c>
      <c r="F4710" s="161" t="s">
        <v>1558</v>
      </c>
      <c r="G4710" s="164" t="s">
        <v>8</v>
      </c>
      <c r="H4710" s="161" t="s">
        <v>1559</v>
      </c>
      <c r="I4710" s="15"/>
      <c r="J4710"/>
      <c r="K4710"/>
    </row>
    <row r="4711" spans="1:11" ht="15" customHeight="1" x14ac:dyDescent="0.35">
      <c r="A4711" s="160">
        <v>1710186</v>
      </c>
      <c r="B4711" s="161" t="s">
        <v>1998</v>
      </c>
      <c r="C4711" s="160">
        <v>800088</v>
      </c>
      <c r="D4711" s="161" t="s">
        <v>1998</v>
      </c>
      <c r="E4711" s="162" t="s">
        <v>6414</v>
      </c>
      <c r="F4711" s="161" t="s">
        <v>1558</v>
      </c>
      <c r="G4711" s="164" t="s">
        <v>482</v>
      </c>
      <c r="H4711" s="161" t="s">
        <v>1559</v>
      </c>
      <c r="I4711" s="15"/>
      <c r="J4711"/>
      <c r="K4711"/>
    </row>
    <row r="4712" spans="1:11" ht="15" customHeight="1" x14ac:dyDescent="0.35">
      <c r="A4712" s="160">
        <v>1318798</v>
      </c>
      <c r="B4712" s="161" t="s">
        <v>1896</v>
      </c>
      <c r="C4712" s="160">
        <v>800089</v>
      </c>
      <c r="D4712" s="161" t="s">
        <v>1896</v>
      </c>
      <c r="E4712" s="162" t="s">
        <v>6414</v>
      </c>
      <c r="F4712" s="161" t="s">
        <v>1558</v>
      </c>
      <c r="G4712" s="164" t="s">
        <v>8</v>
      </c>
      <c r="H4712" s="161" t="s">
        <v>1559</v>
      </c>
      <c r="I4712" s="15"/>
      <c r="J4712"/>
      <c r="K4712"/>
    </row>
    <row r="4713" spans="1:11" ht="15" customHeight="1" x14ac:dyDescent="0.35">
      <c r="A4713" s="160">
        <v>303505</v>
      </c>
      <c r="B4713" s="161" t="s">
        <v>1616</v>
      </c>
      <c r="C4713" s="160">
        <v>800090</v>
      </c>
      <c r="D4713" s="161" t="s">
        <v>1616</v>
      </c>
      <c r="E4713" s="162" t="s">
        <v>6414</v>
      </c>
      <c r="F4713" s="161" t="s">
        <v>1558</v>
      </c>
      <c r="G4713" s="164" t="s">
        <v>14</v>
      </c>
      <c r="H4713" s="161" t="s">
        <v>1559</v>
      </c>
      <c r="I4713" s="15"/>
      <c r="J4713"/>
      <c r="K4713"/>
    </row>
    <row r="4714" spans="1:11" ht="15" customHeight="1" x14ac:dyDescent="0.35">
      <c r="A4714" s="160">
        <v>1110777</v>
      </c>
      <c r="B4714" s="161" t="s">
        <v>2508</v>
      </c>
      <c r="C4714" s="160">
        <v>800091</v>
      </c>
      <c r="D4714" s="161" t="s">
        <v>2508</v>
      </c>
      <c r="E4714" s="162" t="s">
        <v>6414</v>
      </c>
      <c r="F4714" s="161" t="s">
        <v>644</v>
      </c>
      <c r="G4714" s="164" t="s">
        <v>645</v>
      </c>
      <c r="H4714" s="161" t="s">
        <v>1559</v>
      </c>
      <c r="I4714" s="15"/>
      <c r="J4714"/>
      <c r="K4714"/>
    </row>
    <row r="4715" spans="1:11" ht="15" customHeight="1" x14ac:dyDescent="0.35">
      <c r="A4715" s="160">
        <v>805968</v>
      </c>
      <c r="B4715" s="161" t="s">
        <v>2508</v>
      </c>
      <c r="C4715" s="160">
        <v>800092</v>
      </c>
      <c r="D4715" s="161" t="s">
        <v>2508</v>
      </c>
      <c r="E4715" s="162" t="s">
        <v>6414</v>
      </c>
      <c r="F4715" s="161" t="s">
        <v>534</v>
      </c>
      <c r="G4715" s="164" t="s">
        <v>534</v>
      </c>
      <c r="H4715" s="161" t="s">
        <v>1559</v>
      </c>
      <c r="I4715" s="15"/>
      <c r="J4715"/>
      <c r="K4715"/>
    </row>
    <row r="4716" spans="1:11" ht="15" customHeight="1" x14ac:dyDescent="0.35">
      <c r="A4716" s="160">
        <v>805184</v>
      </c>
      <c r="B4716" s="161" t="s">
        <v>2813</v>
      </c>
      <c r="C4716" s="160">
        <v>800094</v>
      </c>
      <c r="D4716" s="161" t="s">
        <v>2813</v>
      </c>
      <c r="E4716" s="162" t="s">
        <v>6414</v>
      </c>
      <c r="F4716" s="161" t="s">
        <v>534</v>
      </c>
      <c r="G4716" s="164" t="s">
        <v>534</v>
      </c>
      <c r="H4716" s="161" t="s">
        <v>1559</v>
      </c>
      <c r="I4716" s="15"/>
      <c r="J4716"/>
      <c r="K4716"/>
    </row>
    <row r="4717" spans="1:11" ht="15" customHeight="1" x14ac:dyDescent="0.35">
      <c r="A4717" s="160">
        <v>1419638</v>
      </c>
      <c r="B4717" s="161" t="s">
        <v>2633</v>
      </c>
      <c r="C4717" s="160">
        <v>800095</v>
      </c>
      <c r="D4717" s="161" t="s">
        <v>2633</v>
      </c>
      <c r="E4717" s="162" t="s">
        <v>6414</v>
      </c>
      <c r="F4717" s="161" t="s">
        <v>644</v>
      </c>
      <c r="G4717" s="164" t="s">
        <v>708</v>
      </c>
      <c r="H4717" s="161" t="s">
        <v>1559</v>
      </c>
      <c r="I4717" s="15"/>
      <c r="J4717"/>
      <c r="K4717"/>
    </row>
    <row r="4718" spans="1:11" ht="15" customHeight="1" x14ac:dyDescent="0.35">
      <c r="A4718" s="160">
        <v>1111910</v>
      </c>
      <c r="B4718" s="161" t="s">
        <v>2532</v>
      </c>
      <c r="C4718" s="160">
        <v>800099</v>
      </c>
      <c r="D4718" s="161" t="s">
        <v>2532</v>
      </c>
      <c r="E4718" s="162" t="s">
        <v>6414</v>
      </c>
      <c r="F4718" s="161" t="s">
        <v>644</v>
      </c>
      <c r="G4718" s="164" t="s">
        <v>1094</v>
      </c>
      <c r="H4718" s="161" t="s">
        <v>1559</v>
      </c>
      <c r="I4718" s="15"/>
      <c r="J4718"/>
      <c r="K4718"/>
    </row>
    <row r="4719" spans="1:11" ht="15" customHeight="1" x14ac:dyDescent="0.35">
      <c r="A4719" s="160">
        <v>303827</v>
      </c>
      <c r="B4719" s="161" t="s">
        <v>1615</v>
      </c>
      <c r="C4719" s="160">
        <v>800100</v>
      </c>
      <c r="D4719" s="161" t="s">
        <v>1615</v>
      </c>
      <c r="E4719" s="162" t="s">
        <v>6414</v>
      </c>
      <c r="F4719" s="161" t="s">
        <v>1558</v>
      </c>
      <c r="G4719" s="164" t="s">
        <v>14</v>
      </c>
      <c r="H4719" s="161" t="s">
        <v>1559</v>
      </c>
      <c r="I4719" s="15"/>
      <c r="J4719"/>
      <c r="K4719"/>
    </row>
    <row r="4720" spans="1:11" ht="15" customHeight="1" x14ac:dyDescent="0.35">
      <c r="A4720" s="160">
        <v>1507833</v>
      </c>
      <c r="B4720" s="161" t="s">
        <v>2683</v>
      </c>
      <c r="C4720" s="160">
        <v>800104</v>
      </c>
      <c r="D4720" s="161" t="s">
        <v>2683</v>
      </c>
      <c r="E4720" s="162" t="s">
        <v>6414</v>
      </c>
      <c r="F4720" s="161" t="s">
        <v>644</v>
      </c>
      <c r="G4720" s="164" t="s">
        <v>992</v>
      </c>
      <c r="H4720" s="161" t="s">
        <v>1559</v>
      </c>
      <c r="I4720" s="15"/>
      <c r="J4720"/>
      <c r="K4720"/>
    </row>
    <row r="4721" spans="1:11" ht="15" customHeight="1" x14ac:dyDescent="0.35">
      <c r="A4721" s="160">
        <v>1312050</v>
      </c>
      <c r="B4721" s="161" t="s">
        <v>1817</v>
      </c>
      <c r="C4721" s="160">
        <v>800107</v>
      </c>
      <c r="D4721" s="161" t="s">
        <v>1817</v>
      </c>
      <c r="E4721" s="162" t="s">
        <v>6414</v>
      </c>
      <c r="F4721" s="161" t="s">
        <v>1558</v>
      </c>
      <c r="G4721" s="164" t="s">
        <v>8</v>
      </c>
      <c r="H4721" s="161" t="s">
        <v>1559</v>
      </c>
      <c r="I4721" s="15"/>
      <c r="J4721"/>
      <c r="K4721"/>
    </row>
    <row r="4722" spans="1:11" ht="15" customHeight="1" x14ac:dyDescent="0.35">
      <c r="A4722" s="160">
        <v>1111428</v>
      </c>
      <c r="B4722" s="161" t="s">
        <v>2533</v>
      </c>
      <c r="C4722" s="160">
        <v>800131</v>
      </c>
      <c r="D4722" s="161" t="s">
        <v>2533</v>
      </c>
      <c r="E4722" s="162" t="s">
        <v>6414</v>
      </c>
      <c r="F4722" s="161" t="s">
        <v>644</v>
      </c>
      <c r="G4722" s="164" t="s">
        <v>1094</v>
      </c>
      <c r="H4722" s="161" t="s">
        <v>1559</v>
      </c>
      <c r="I4722" s="15"/>
      <c r="J4722"/>
      <c r="K4722"/>
    </row>
    <row r="4723" spans="1:11" ht="15" customHeight="1" x14ac:dyDescent="0.35">
      <c r="A4723" s="160">
        <v>1111545</v>
      </c>
      <c r="B4723" s="161" t="s">
        <v>2534</v>
      </c>
      <c r="C4723" s="160">
        <v>800134</v>
      </c>
      <c r="D4723" s="161" t="s">
        <v>2534</v>
      </c>
      <c r="E4723" s="162" t="s">
        <v>6414</v>
      </c>
      <c r="F4723" s="161" t="s">
        <v>644</v>
      </c>
      <c r="G4723" s="164" t="s">
        <v>1094</v>
      </c>
      <c r="H4723" s="161" t="s">
        <v>1559</v>
      </c>
      <c r="I4723" s="15"/>
      <c r="J4723"/>
      <c r="K4723"/>
    </row>
    <row r="4724" spans="1:11" ht="15" customHeight="1" x14ac:dyDescent="0.35">
      <c r="A4724" s="160">
        <v>1001196</v>
      </c>
      <c r="B4724" s="161" t="s">
        <v>2272</v>
      </c>
      <c r="C4724" s="160">
        <v>800135</v>
      </c>
      <c r="D4724" s="161" t="s">
        <v>2272</v>
      </c>
      <c r="E4724" s="162" t="s">
        <v>6414</v>
      </c>
      <c r="F4724" s="161" t="s">
        <v>644</v>
      </c>
      <c r="G4724" s="164" t="s">
        <v>933</v>
      </c>
      <c r="H4724" s="161" t="s">
        <v>1559</v>
      </c>
      <c r="I4724" s="15"/>
      <c r="J4724"/>
      <c r="K4724"/>
    </row>
    <row r="4725" spans="1:11" ht="15" customHeight="1" x14ac:dyDescent="0.35">
      <c r="A4725" s="160">
        <v>1103390</v>
      </c>
      <c r="B4725" s="161" t="s">
        <v>2327</v>
      </c>
      <c r="C4725" s="160">
        <v>800137</v>
      </c>
      <c r="D4725" s="161" t="s">
        <v>2327</v>
      </c>
      <c r="E4725" s="162" t="s">
        <v>6414</v>
      </c>
      <c r="F4725" s="161" t="s">
        <v>644</v>
      </c>
      <c r="G4725" s="164" t="s">
        <v>708</v>
      </c>
      <c r="H4725" s="161" t="s">
        <v>1559</v>
      </c>
      <c r="I4725" s="15"/>
      <c r="J4725"/>
      <c r="K4725"/>
    </row>
    <row r="4726" spans="1:11" ht="15" customHeight="1" x14ac:dyDescent="0.35">
      <c r="A4726" s="160">
        <v>1214908</v>
      </c>
      <c r="B4726" s="161" t="s">
        <v>1487</v>
      </c>
      <c r="C4726" s="160">
        <v>800138</v>
      </c>
      <c r="D4726" s="161" t="s">
        <v>1487</v>
      </c>
      <c r="E4726" s="162" t="s">
        <v>6414</v>
      </c>
      <c r="F4726" s="161" t="s">
        <v>2725</v>
      </c>
      <c r="G4726" s="164" t="s">
        <v>1441</v>
      </c>
      <c r="H4726" s="161" t="s">
        <v>1559</v>
      </c>
      <c r="I4726" s="15"/>
      <c r="J4726"/>
      <c r="K4726"/>
    </row>
    <row r="4727" spans="1:11" ht="15" customHeight="1" x14ac:dyDescent="0.35">
      <c r="A4727" s="160">
        <v>101463</v>
      </c>
      <c r="B4727" s="161" t="s">
        <v>2027</v>
      </c>
      <c r="C4727" s="160">
        <v>800139</v>
      </c>
      <c r="D4727" s="161" t="s">
        <v>2027</v>
      </c>
      <c r="E4727" s="162" t="s">
        <v>6414</v>
      </c>
      <c r="F4727" s="161" t="s">
        <v>2026</v>
      </c>
      <c r="G4727" s="164" t="s">
        <v>1144</v>
      </c>
      <c r="H4727" s="161" t="s">
        <v>1559</v>
      </c>
      <c r="I4727" s="15"/>
      <c r="J4727"/>
      <c r="K4727"/>
    </row>
    <row r="4728" spans="1:11" ht="15" customHeight="1" x14ac:dyDescent="0.35">
      <c r="A4728" s="160">
        <v>1115418</v>
      </c>
      <c r="B4728" s="161" t="s">
        <v>2304</v>
      </c>
      <c r="C4728" s="160">
        <v>800140</v>
      </c>
      <c r="D4728" s="161" t="s">
        <v>2304</v>
      </c>
      <c r="E4728" s="162" t="s">
        <v>6414</v>
      </c>
      <c r="F4728" s="161" t="s">
        <v>644</v>
      </c>
      <c r="G4728" s="164" t="s">
        <v>645</v>
      </c>
      <c r="H4728" s="161" t="s">
        <v>1559</v>
      </c>
      <c r="I4728" s="15"/>
      <c r="J4728"/>
      <c r="K4728"/>
    </row>
    <row r="4729" spans="1:11" ht="15" customHeight="1" x14ac:dyDescent="0.35">
      <c r="A4729" s="160">
        <v>105193</v>
      </c>
      <c r="B4729" s="161" t="s">
        <v>2042</v>
      </c>
      <c r="C4729" s="160">
        <v>800141</v>
      </c>
      <c r="D4729" s="161" t="s">
        <v>2042</v>
      </c>
      <c r="E4729" s="162" t="s">
        <v>6414</v>
      </c>
      <c r="F4729" s="161" t="s">
        <v>2026</v>
      </c>
      <c r="G4729" s="164" t="s">
        <v>1144</v>
      </c>
      <c r="H4729" s="161" t="s">
        <v>1559</v>
      </c>
      <c r="I4729" s="15"/>
      <c r="J4729"/>
      <c r="K4729"/>
    </row>
    <row r="4730" spans="1:11" ht="15" customHeight="1" x14ac:dyDescent="0.35">
      <c r="A4730" s="160">
        <v>113764</v>
      </c>
      <c r="B4730" s="161" t="s">
        <v>1571</v>
      </c>
      <c r="C4730" s="160">
        <v>800142</v>
      </c>
      <c r="D4730" s="161" t="s">
        <v>1571</v>
      </c>
      <c r="E4730" s="162" t="s">
        <v>6414</v>
      </c>
      <c r="F4730" s="161" t="s">
        <v>1558</v>
      </c>
      <c r="G4730" s="164" t="s">
        <v>174</v>
      </c>
      <c r="H4730" s="161" t="s">
        <v>1559</v>
      </c>
      <c r="I4730" s="15"/>
      <c r="J4730"/>
      <c r="K4730"/>
    </row>
    <row r="4731" spans="1:11" ht="15" customHeight="1" x14ac:dyDescent="0.35">
      <c r="A4731" s="160">
        <v>205057</v>
      </c>
      <c r="B4731" s="161" t="s">
        <v>2732</v>
      </c>
      <c r="C4731" s="160">
        <v>800143</v>
      </c>
      <c r="D4731" s="161" t="s">
        <v>2732</v>
      </c>
      <c r="E4731" s="162" t="s">
        <v>6414</v>
      </c>
      <c r="F4731" s="161" t="s">
        <v>2725</v>
      </c>
      <c r="G4731" s="164" t="s">
        <v>1439</v>
      </c>
      <c r="H4731" s="161" t="s">
        <v>1559</v>
      </c>
      <c r="I4731" s="15"/>
      <c r="J4731"/>
      <c r="K4731"/>
    </row>
    <row r="4732" spans="1:11" ht="15" customHeight="1" x14ac:dyDescent="0.35">
      <c r="A4732" s="160">
        <v>1105142</v>
      </c>
      <c r="B4732" s="161" t="s">
        <v>2330</v>
      </c>
      <c r="C4732" s="160">
        <v>800144</v>
      </c>
      <c r="D4732" s="161" t="s">
        <v>2330</v>
      </c>
      <c r="E4732" s="162" t="s">
        <v>6414</v>
      </c>
      <c r="F4732" s="161" t="s">
        <v>644</v>
      </c>
      <c r="G4732" s="164" t="s">
        <v>645</v>
      </c>
      <c r="H4732" s="161" t="s">
        <v>1559</v>
      </c>
      <c r="I4732" s="15"/>
      <c r="J4732"/>
      <c r="K4732"/>
    </row>
    <row r="4733" spans="1:11" ht="15" customHeight="1" x14ac:dyDescent="0.35">
      <c r="A4733" s="160">
        <v>202998</v>
      </c>
      <c r="B4733" s="161" t="s">
        <v>2726</v>
      </c>
      <c r="C4733" s="160">
        <v>800145</v>
      </c>
      <c r="D4733" s="161" t="s">
        <v>2726</v>
      </c>
      <c r="E4733" s="162" t="s">
        <v>6414</v>
      </c>
      <c r="F4733" s="161" t="s">
        <v>2725</v>
      </c>
      <c r="G4733" s="164" t="s">
        <v>1439</v>
      </c>
      <c r="H4733" s="161" t="s">
        <v>1559</v>
      </c>
      <c r="I4733" s="15"/>
      <c r="J4733"/>
      <c r="K4733"/>
    </row>
    <row r="4734" spans="1:11" ht="15" customHeight="1" x14ac:dyDescent="0.35">
      <c r="A4734" s="160">
        <v>705090</v>
      </c>
      <c r="B4734" s="161" t="s">
        <v>2758</v>
      </c>
      <c r="C4734" s="160">
        <v>800146</v>
      </c>
      <c r="D4734" s="161" t="s">
        <v>2758</v>
      </c>
      <c r="E4734" s="162" t="s">
        <v>6414</v>
      </c>
      <c r="F4734" s="161" t="s">
        <v>2725</v>
      </c>
      <c r="G4734" s="164" t="s">
        <v>6435</v>
      </c>
      <c r="H4734" s="161" t="s">
        <v>1559</v>
      </c>
      <c r="I4734" s="15"/>
      <c r="J4734"/>
      <c r="K4734"/>
    </row>
    <row r="4735" spans="1:11" ht="15" customHeight="1" x14ac:dyDescent="0.35">
      <c r="A4735" s="160">
        <v>108081</v>
      </c>
      <c r="B4735" s="161" t="s">
        <v>2055</v>
      </c>
      <c r="C4735" s="160">
        <v>800147</v>
      </c>
      <c r="D4735" s="161" t="s">
        <v>2055</v>
      </c>
      <c r="E4735" s="162" t="s">
        <v>6414</v>
      </c>
      <c r="F4735" s="161" t="s">
        <v>2026</v>
      </c>
      <c r="G4735" s="164" t="s">
        <v>1144</v>
      </c>
      <c r="H4735" s="161" t="s">
        <v>1559</v>
      </c>
      <c r="I4735" s="15"/>
      <c r="J4735"/>
      <c r="K4735"/>
    </row>
    <row r="4736" spans="1:11" ht="15" customHeight="1" x14ac:dyDescent="0.35">
      <c r="A4736" s="160">
        <v>704884</v>
      </c>
      <c r="B4736" s="161" t="s">
        <v>2754</v>
      </c>
      <c r="C4736" s="160">
        <v>800148</v>
      </c>
      <c r="D4736" s="161" t="s">
        <v>2754</v>
      </c>
      <c r="E4736" s="162" t="s">
        <v>6414</v>
      </c>
      <c r="F4736" s="161" t="s">
        <v>2725</v>
      </c>
      <c r="G4736" s="164" t="s">
        <v>6435</v>
      </c>
      <c r="H4736" s="161" t="s">
        <v>1559</v>
      </c>
      <c r="I4736" s="15"/>
      <c r="J4736"/>
      <c r="K4736"/>
    </row>
    <row r="4737" spans="1:11" ht="15" customHeight="1" x14ac:dyDescent="0.35">
      <c r="A4737" s="160">
        <v>307246</v>
      </c>
      <c r="B4737" s="161" t="s">
        <v>1650</v>
      </c>
      <c r="C4737" s="160">
        <v>800149</v>
      </c>
      <c r="D4737" s="161" t="s">
        <v>1650</v>
      </c>
      <c r="E4737" s="162" t="s">
        <v>6414</v>
      </c>
      <c r="F4737" s="161" t="s">
        <v>1558</v>
      </c>
      <c r="G4737" s="164" t="s">
        <v>14</v>
      </c>
      <c r="H4737" s="161" t="s">
        <v>1559</v>
      </c>
      <c r="I4737" s="15"/>
      <c r="J4737"/>
      <c r="K4737"/>
    </row>
    <row r="4738" spans="1:11" ht="15" customHeight="1" x14ac:dyDescent="0.35">
      <c r="A4738" s="160">
        <v>109910</v>
      </c>
      <c r="B4738" s="161" t="s">
        <v>1581</v>
      </c>
      <c r="C4738" s="160">
        <v>800150</v>
      </c>
      <c r="D4738" s="161" t="s">
        <v>1581</v>
      </c>
      <c r="E4738" s="162" t="s">
        <v>6414</v>
      </c>
      <c r="F4738" s="161" t="s">
        <v>1558</v>
      </c>
      <c r="G4738" s="164" t="s">
        <v>174</v>
      </c>
      <c r="H4738" s="161" t="s">
        <v>1559</v>
      </c>
      <c r="I4738" s="15"/>
      <c r="J4738"/>
      <c r="K4738"/>
    </row>
    <row r="4739" spans="1:11" ht="15" customHeight="1" x14ac:dyDescent="0.35">
      <c r="A4739" s="160">
        <v>1303131</v>
      </c>
      <c r="B4739" s="161" t="s">
        <v>1740</v>
      </c>
      <c r="C4739" s="160">
        <v>800151</v>
      </c>
      <c r="D4739" s="161" t="s">
        <v>1740</v>
      </c>
      <c r="E4739" s="162" t="s">
        <v>6414</v>
      </c>
      <c r="F4739" s="161" t="s">
        <v>1558</v>
      </c>
      <c r="G4739" s="164" t="s">
        <v>370</v>
      </c>
      <c r="H4739" s="161" t="s">
        <v>1559</v>
      </c>
      <c r="I4739" s="15"/>
      <c r="J4739"/>
      <c r="K4739"/>
    </row>
    <row r="4740" spans="1:11" ht="15" customHeight="1" x14ac:dyDescent="0.35">
      <c r="A4740" s="160">
        <v>907585</v>
      </c>
      <c r="B4740" s="161" t="s">
        <v>2173</v>
      </c>
      <c r="C4740" s="160">
        <v>800152</v>
      </c>
      <c r="D4740" s="161" t="s">
        <v>2173</v>
      </c>
      <c r="E4740" s="162" t="s">
        <v>6414</v>
      </c>
      <c r="F4740" s="161" t="s">
        <v>2026</v>
      </c>
      <c r="G4740" s="164" t="s">
        <v>1311</v>
      </c>
      <c r="H4740" s="161" t="s">
        <v>1559</v>
      </c>
      <c r="I4740" s="15"/>
      <c r="J4740"/>
      <c r="K4740"/>
    </row>
    <row r="4741" spans="1:11" ht="15" customHeight="1" x14ac:dyDescent="0.35">
      <c r="A4741" s="160">
        <v>308699</v>
      </c>
      <c r="B4741" s="161" t="s">
        <v>1655</v>
      </c>
      <c r="C4741" s="160">
        <v>800154</v>
      </c>
      <c r="D4741" s="161" t="s">
        <v>1655</v>
      </c>
      <c r="E4741" s="162" t="s">
        <v>6414</v>
      </c>
      <c r="F4741" s="161" t="s">
        <v>1558</v>
      </c>
      <c r="G4741" s="164" t="s">
        <v>14</v>
      </c>
      <c r="H4741" s="161" t="s">
        <v>1559</v>
      </c>
      <c r="I4741" s="15"/>
      <c r="J4741"/>
      <c r="K4741"/>
    </row>
    <row r="4742" spans="1:11" ht="15" customHeight="1" x14ac:dyDescent="0.35">
      <c r="A4742" s="160">
        <v>109752</v>
      </c>
      <c r="B4742" s="161" t="s">
        <v>1582</v>
      </c>
      <c r="C4742" s="160">
        <v>800155</v>
      </c>
      <c r="D4742" s="161" t="s">
        <v>1582</v>
      </c>
      <c r="E4742" s="162" t="s">
        <v>6414</v>
      </c>
      <c r="F4742" s="161" t="s">
        <v>1558</v>
      </c>
      <c r="G4742" s="164" t="s">
        <v>174</v>
      </c>
      <c r="H4742" s="161" t="s">
        <v>1559</v>
      </c>
      <c r="I4742" s="15"/>
      <c r="J4742"/>
      <c r="K4742"/>
    </row>
    <row r="4743" spans="1:11" ht="15" customHeight="1" x14ac:dyDescent="0.35">
      <c r="A4743" s="160">
        <v>1009027</v>
      </c>
      <c r="B4743" s="161" t="s">
        <v>2202</v>
      </c>
      <c r="C4743" s="160">
        <v>800156</v>
      </c>
      <c r="D4743" s="161" t="s">
        <v>2202</v>
      </c>
      <c r="E4743" s="162" t="s">
        <v>6414</v>
      </c>
      <c r="F4743" s="161" t="s">
        <v>2026</v>
      </c>
      <c r="G4743" s="164" t="s">
        <v>1338</v>
      </c>
      <c r="H4743" s="161" t="s">
        <v>1559</v>
      </c>
      <c r="I4743" s="15"/>
      <c r="J4743"/>
      <c r="K4743"/>
    </row>
    <row r="4744" spans="1:11" ht="15" customHeight="1" x14ac:dyDescent="0.35">
      <c r="A4744" s="160">
        <v>1507578</v>
      </c>
      <c r="B4744" s="161" t="s">
        <v>2679</v>
      </c>
      <c r="C4744" s="160">
        <v>800157</v>
      </c>
      <c r="D4744" s="161" t="s">
        <v>2679</v>
      </c>
      <c r="E4744" s="162" t="s">
        <v>6414</v>
      </c>
      <c r="F4744" s="161" t="s">
        <v>644</v>
      </c>
      <c r="G4744" s="164" t="s">
        <v>992</v>
      </c>
      <c r="H4744" s="161" t="s">
        <v>1559</v>
      </c>
      <c r="I4744" s="15"/>
      <c r="J4744"/>
      <c r="K4744"/>
    </row>
    <row r="4745" spans="1:11" ht="15" customHeight="1" x14ac:dyDescent="0.35">
      <c r="A4745" s="160">
        <v>1301693</v>
      </c>
      <c r="B4745" s="161" t="s">
        <v>1731</v>
      </c>
      <c r="C4745" s="160">
        <v>800158</v>
      </c>
      <c r="D4745" s="161" t="s">
        <v>1731</v>
      </c>
      <c r="E4745" s="162" t="s">
        <v>6414</v>
      </c>
      <c r="F4745" s="161" t="s">
        <v>1558</v>
      </c>
      <c r="G4745" s="164" t="s">
        <v>370</v>
      </c>
      <c r="H4745" s="161" t="s">
        <v>1559</v>
      </c>
      <c r="I4745" s="15"/>
      <c r="J4745"/>
      <c r="K4745"/>
    </row>
    <row r="4746" spans="1:11" ht="15" customHeight="1" x14ac:dyDescent="0.35">
      <c r="A4746" s="160">
        <v>1506590</v>
      </c>
      <c r="B4746" s="161" t="s">
        <v>2672</v>
      </c>
      <c r="C4746" s="160">
        <v>800159</v>
      </c>
      <c r="D4746" s="161" t="s">
        <v>2672</v>
      </c>
      <c r="E4746" s="162" t="s">
        <v>6414</v>
      </c>
      <c r="F4746" s="161" t="s">
        <v>644</v>
      </c>
      <c r="G4746" s="164" t="s">
        <v>992</v>
      </c>
      <c r="H4746" s="161" t="s">
        <v>1559</v>
      </c>
      <c r="I4746" s="15"/>
      <c r="J4746"/>
      <c r="K4746"/>
    </row>
    <row r="4747" spans="1:11" ht="15" customHeight="1" x14ac:dyDescent="0.35">
      <c r="A4747" s="160">
        <v>1504111</v>
      </c>
      <c r="B4747" s="161" t="s">
        <v>2665</v>
      </c>
      <c r="C4747" s="160">
        <v>800160</v>
      </c>
      <c r="D4747" s="161" t="s">
        <v>2665</v>
      </c>
      <c r="E4747" s="162" t="s">
        <v>6414</v>
      </c>
      <c r="F4747" s="161" t="s">
        <v>644</v>
      </c>
      <c r="G4747" s="164" t="s">
        <v>992</v>
      </c>
      <c r="H4747" s="161" t="s">
        <v>1559</v>
      </c>
      <c r="I4747" s="15"/>
      <c r="J4747"/>
      <c r="K4747"/>
    </row>
    <row r="4748" spans="1:11" ht="15" customHeight="1" x14ac:dyDescent="0.35">
      <c r="A4748" s="160">
        <v>608357</v>
      </c>
      <c r="B4748" s="161" t="s">
        <v>2144</v>
      </c>
      <c r="C4748" s="160">
        <v>800161</v>
      </c>
      <c r="D4748" s="161" t="s">
        <v>2144</v>
      </c>
      <c r="E4748" s="162" t="s">
        <v>6414</v>
      </c>
      <c r="F4748" s="161" t="s">
        <v>2026</v>
      </c>
      <c r="G4748" s="164" t="s">
        <v>1246</v>
      </c>
      <c r="H4748" s="161" t="s">
        <v>1559</v>
      </c>
      <c r="I4748" s="15"/>
      <c r="J4748"/>
      <c r="K4748"/>
    </row>
    <row r="4749" spans="1:11" ht="15" customHeight="1" x14ac:dyDescent="0.35">
      <c r="A4749" s="160">
        <v>1011289</v>
      </c>
      <c r="B4749" s="161" t="s">
        <v>2286</v>
      </c>
      <c r="C4749" s="160">
        <v>800162</v>
      </c>
      <c r="D4749" s="161" t="s">
        <v>2286</v>
      </c>
      <c r="E4749" s="162" t="s">
        <v>6414</v>
      </c>
      <c r="F4749" s="161" t="s">
        <v>644</v>
      </c>
      <c r="G4749" s="164" t="s">
        <v>933</v>
      </c>
      <c r="H4749" s="161" t="s">
        <v>1559</v>
      </c>
      <c r="I4749" s="15"/>
      <c r="J4749"/>
      <c r="K4749"/>
    </row>
    <row r="4750" spans="1:11" ht="15" customHeight="1" x14ac:dyDescent="0.35">
      <c r="A4750" s="160">
        <v>1014710</v>
      </c>
      <c r="B4750" s="161" t="s">
        <v>2294</v>
      </c>
      <c r="C4750" s="160">
        <v>800163</v>
      </c>
      <c r="D4750" s="161" t="s">
        <v>2294</v>
      </c>
      <c r="E4750" s="162" t="s">
        <v>6414</v>
      </c>
      <c r="F4750" s="161" t="s">
        <v>644</v>
      </c>
      <c r="G4750" s="164" t="s">
        <v>933</v>
      </c>
      <c r="H4750" s="161" t="s">
        <v>1559</v>
      </c>
      <c r="I4750" s="15"/>
      <c r="J4750"/>
      <c r="K4750"/>
    </row>
    <row r="4751" spans="1:11" ht="15" customHeight="1" x14ac:dyDescent="0.35">
      <c r="A4751" s="160">
        <v>614518</v>
      </c>
      <c r="B4751" s="161" t="s">
        <v>2157</v>
      </c>
      <c r="C4751" s="160">
        <v>800164</v>
      </c>
      <c r="D4751" s="161" t="s">
        <v>2157</v>
      </c>
      <c r="E4751" s="162" t="s">
        <v>6414</v>
      </c>
      <c r="F4751" s="161" t="s">
        <v>2026</v>
      </c>
      <c r="G4751" s="164" t="s">
        <v>1246</v>
      </c>
      <c r="H4751" s="161" t="s">
        <v>1559</v>
      </c>
      <c r="I4751" s="15"/>
      <c r="J4751"/>
      <c r="K4751"/>
    </row>
    <row r="4752" spans="1:11" ht="15" customHeight="1" x14ac:dyDescent="0.35">
      <c r="A4752" s="160">
        <v>1015304</v>
      </c>
      <c r="B4752" s="161" t="s">
        <v>2228</v>
      </c>
      <c r="C4752" s="160">
        <v>800165</v>
      </c>
      <c r="D4752" s="161" t="s">
        <v>2228</v>
      </c>
      <c r="E4752" s="162" t="s">
        <v>6414</v>
      </c>
      <c r="F4752" s="161" t="s">
        <v>2026</v>
      </c>
      <c r="G4752" s="164" t="s">
        <v>1338</v>
      </c>
      <c r="H4752" s="161" t="s">
        <v>1559</v>
      </c>
      <c r="I4752" s="15"/>
      <c r="J4752"/>
      <c r="K4752"/>
    </row>
    <row r="4753" spans="1:11" ht="15" customHeight="1" x14ac:dyDescent="0.35">
      <c r="A4753" s="160">
        <v>1114236</v>
      </c>
      <c r="B4753" s="161" t="s">
        <v>2560</v>
      </c>
      <c r="C4753" s="160">
        <v>800166</v>
      </c>
      <c r="D4753" s="161" t="s">
        <v>2560</v>
      </c>
      <c r="E4753" s="162" t="s">
        <v>6414</v>
      </c>
      <c r="F4753" s="161" t="s">
        <v>644</v>
      </c>
      <c r="G4753" s="164" t="s">
        <v>874</v>
      </c>
      <c r="H4753" s="161" t="s">
        <v>1559</v>
      </c>
      <c r="I4753" s="15"/>
      <c r="J4753"/>
      <c r="K4753"/>
    </row>
    <row r="4754" spans="1:11" ht="15" customHeight="1" x14ac:dyDescent="0.35">
      <c r="A4754" s="160">
        <v>1510198</v>
      </c>
      <c r="B4754" s="161" t="s">
        <v>2692</v>
      </c>
      <c r="C4754" s="160">
        <v>800167</v>
      </c>
      <c r="D4754" s="161" t="s">
        <v>2692</v>
      </c>
      <c r="E4754" s="162" t="s">
        <v>6414</v>
      </c>
      <c r="F4754" s="161" t="s">
        <v>644</v>
      </c>
      <c r="G4754" s="164" t="s">
        <v>992</v>
      </c>
      <c r="H4754" s="161" t="s">
        <v>1559</v>
      </c>
      <c r="I4754" s="15"/>
      <c r="J4754"/>
      <c r="K4754"/>
    </row>
    <row r="4755" spans="1:11" ht="15" customHeight="1" x14ac:dyDescent="0.35">
      <c r="A4755" s="160">
        <v>1509712</v>
      </c>
      <c r="B4755" s="161" t="s">
        <v>2804</v>
      </c>
      <c r="C4755" s="160">
        <v>800168</v>
      </c>
      <c r="D4755" s="161" t="s">
        <v>2804</v>
      </c>
      <c r="E4755" s="162" t="s">
        <v>6414</v>
      </c>
      <c r="F4755" s="161" t="s">
        <v>2725</v>
      </c>
      <c r="G4755" s="164" t="s">
        <v>1439</v>
      </c>
      <c r="H4755" s="161" t="s">
        <v>1559</v>
      </c>
      <c r="I4755" s="15"/>
      <c r="J4755"/>
      <c r="K4755"/>
    </row>
    <row r="4756" spans="1:11" ht="15" customHeight="1" x14ac:dyDescent="0.35">
      <c r="A4756" s="160">
        <v>1114051</v>
      </c>
      <c r="B4756" s="161" t="s">
        <v>2561</v>
      </c>
      <c r="C4756" s="160">
        <v>800169</v>
      </c>
      <c r="D4756" s="161" t="s">
        <v>2561</v>
      </c>
      <c r="E4756" s="162" t="s">
        <v>6414</v>
      </c>
      <c r="F4756" s="161" t="s">
        <v>644</v>
      </c>
      <c r="G4756" s="164" t="s">
        <v>874</v>
      </c>
      <c r="H4756" s="161" t="s">
        <v>1559</v>
      </c>
      <c r="I4756" s="15"/>
      <c r="J4756"/>
      <c r="K4756"/>
    </row>
    <row r="4757" spans="1:11" ht="15" customHeight="1" x14ac:dyDescent="0.35">
      <c r="A4757" s="160">
        <v>115410</v>
      </c>
      <c r="B4757" s="161" t="s">
        <v>2067</v>
      </c>
      <c r="C4757" s="160">
        <v>800170</v>
      </c>
      <c r="D4757" s="161" t="s">
        <v>2067</v>
      </c>
      <c r="E4757" s="162" t="s">
        <v>6414</v>
      </c>
      <c r="F4757" s="161" t="s">
        <v>2026</v>
      </c>
      <c r="G4757" s="164" t="s">
        <v>1144</v>
      </c>
      <c r="H4757" s="161" t="s">
        <v>1559</v>
      </c>
      <c r="I4757" s="15"/>
      <c r="J4757"/>
      <c r="K4757"/>
    </row>
    <row r="4758" spans="1:11" ht="15" customHeight="1" x14ac:dyDescent="0.35">
      <c r="A4758" s="160">
        <v>1418774</v>
      </c>
      <c r="B4758" s="161" t="s">
        <v>2627</v>
      </c>
      <c r="C4758" s="160">
        <v>800171</v>
      </c>
      <c r="D4758" s="161" t="s">
        <v>2627</v>
      </c>
      <c r="E4758" s="162" t="s">
        <v>6414</v>
      </c>
      <c r="F4758" s="161" t="s">
        <v>644</v>
      </c>
      <c r="G4758" s="164" t="s">
        <v>708</v>
      </c>
      <c r="H4758" s="161" t="s">
        <v>1559</v>
      </c>
      <c r="I4758" s="15"/>
      <c r="J4758"/>
      <c r="K4758"/>
    </row>
    <row r="4759" spans="1:11" ht="15" customHeight="1" x14ac:dyDescent="0.35">
      <c r="A4759" s="160">
        <v>1312985</v>
      </c>
      <c r="B4759" s="161" t="s">
        <v>1822</v>
      </c>
      <c r="C4759" s="160">
        <v>800173</v>
      </c>
      <c r="D4759" s="161" t="s">
        <v>1822</v>
      </c>
      <c r="E4759" s="162" t="s">
        <v>6414</v>
      </c>
      <c r="F4759" s="161" t="s">
        <v>1558</v>
      </c>
      <c r="G4759" s="164" t="s">
        <v>8</v>
      </c>
      <c r="H4759" s="161" t="s">
        <v>1559</v>
      </c>
      <c r="I4759" s="15"/>
      <c r="J4759"/>
      <c r="K4759"/>
    </row>
    <row r="4760" spans="1:11" ht="15" customHeight="1" x14ac:dyDescent="0.35">
      <c r="A4760" s="160">
        <v>1405799</v>
      </c>
      <c r="B4760" s="161" t="s">
        <v>2584</v>
      </c>
      <c r="C4760" s="160">
        <v>800174</v>
      </c>
      <c r="D4760" s="161" t="s">
        <v>2584</v>
      </c>
      <c r="E4760" s="162" t="s">
        <v>6414</v>
      </c>
      <c r="F4760" s="161" t="s">
        <v>644</v>
      </c>
      <c r="G4760" s="164" t="s">
        <v>708</v>
      </c>
      <c r="H4760" s="161" t="s">
        <v>1559</v>
      </c>
      <c r="I4760" s="15"/>
      <c r="J4760"/>
      <c r="K4760"/>
    </row>
    <row r="4761" spans="1:11" ht="15" customHeight="1" x14ac:dyDescent="0.35">
      <c r="A4761" s="160">
        <v>1411867</v>
      </c>
      <c r="B4761" s="161" t="s">
        <v>2597</v>
      </c>
      <c r="C4761" s="160">
        <v>800175</v>
      </c>
      <c r="D4761" s="161" t="s">
        <v>2597</v>
      </c>
      <c r="E4761" s="162" t="s">
        <v>6414</v>
      </c>
      <c r="F4761" s="161" t="s">
        <v>644</v>
      </c>
      <c r="G4761" s="164" t="s">
        <v>708</v>
      </c>
      <c r="H4761" s="161" t="s">
        <v>1559</v>
      </c>
      <c r="I4761" s="15"/>
      <c r="J4761"/>
      <c r="K4761"/>
    </row>
    <row r="4762" spans="1:11" ht="15" customHeight="1" x14ac:dyDescent="0.35">
      <c r="A4762" s="160">
        <v>1106069</v>
      </c>
      <c r="B4762" s="161" t="s">
        <v>2385</v>
      </c>
      <c r="C4762" s="160">
        <v>800176</v>
      </c>
      <c r="D4762" s="161" t="s">
        <v>2385</v>
      </c>
      <c r="E4762" s="162" t="s">
        <v>6414</v>
      </c>
      <c r="F4762" s="161" t="s">
        <v>644</v>
      </c>
      <c r="G4762" s="164" t="s">
        <v>785</v>
      </c>
      <c r="H4762" s="161" t="s">
        <v>1559</v>
      </c>
      <c r="I4762" s="15"/>
      <c r="J4762"/>
      <c r="K4762"/>
    </row>
    <row r="4763" spans="1:11" ht="15" customHeight="1" x14ac:dyDescent="0.35">
      <c r="A4763" s="160">
        <v>1421569</v>
      </c>
      <c r="B4763" s="161" t="s">
        <v>2606</v>
      </c>
      <c r="C4763" s="160">
        <v>800177</v>
      </c>
      <c r="D4763" s="161" t="s">
        <v>2606</v>
      </c>
      <c r="E4763" s="162" t="s">
        <v>6414</v>
      </c>
      <c r="F4763" s="161" t="s">
        <v>644</v>
      </c>
      <c r="G4763" s="164" t="s">
        <v>708</v>
      </c>
      <c r="H4763" s="161" t="s">
        <v>1559</v>
      </c>
      <c r="I4763" s="15"/>
      <c r="J4763"/>
      <c r="K4763"/>
    </row>
    <row r="4764" spans="1:11" ht="15" customHeight="1" x14ac:dyDescent="0.35">
      <c r="A4764" s="160">
        <v>1213077</v>
      </c>
      <c r="B4764" s="161" t="s">
        <v>2794</v>
      </c>
      <c r="C4764" s="160">
        <v>800178</v>
      </c>
      <c r="D4764" s="161" t="s">
        <v>2794</v>
      </c>
      <c r="E4764" s="162" t="s">
        <v>6414</v>
      </c>
      <c r="F4764" s="161" t="s">
        <v>2725</v>
      </c>
      <c r="G4764" s="164" t="s">
        <v>1441</v>
      </c>
      <c r="H4764" s="161" t="s">
        <v>1559</v>
      </c>
      <c r="I4764" s="15"/>
      <c r="J4764"/>
      <c r="K4764"/>
    </row>
    <row r="4765" spans="1:11" ht="15" customHeight="1" x14ac:dyDescent="0.35">
      <c r="A4765" s="160">
        <v>1106254</v>
      </c>
      <c r="B4765" s="161" t="s">
        <v>2393</v>
      </c>
      <c r="C4765" s="160">
        <v>800185</v>
      </c>
      <c r="D4765" s="161" t="s">
        <v>2393</v>
      </c>
      <c r="E4765" s="162" t="s">
        <v>6414</v>
      </c>
      <c r="F4765" s="161" t="s">
        <v>644</v>
      </c>
      <c r="G4765" s="164" t="s">
        <v>785</v>
      </c>
      <c r="H4765" s="161" t="s">
        <v>1559</v>
      </c>
      <c r="I4765" s="15"/>
      <c r="J4765"/>
      <c r="K4765"/>
    </row>
    <row r="4766" spans="1:11" ht="15" customHeight="1" x14ac:dyDescent="0.35">
      <c r="A4766" s="160">
        <v>1301461</v>
      </c>
      <c r="B4766" s="161" t="s">
        <v>1733</v>
      </c>
      <c r="C4766" s="160">
        <v>800195</v>
      </c>
      <c r="D4766" s="161" t="s">
        <v>1733</v>
      </c>
      <c r="E4766" s="162" t="s">
        <v>6414</v>
      </c>
      <c r="F4766" s="161" t="s">
        <v>1558</v>
      </c>
      <c r="G4766" s="164" t="s">
        <v>370</v>
      </c>
      <c r="H4766" s="161" t="s">
        <v>1559</v>
      </c>
      <c r="I4766" s="15"/>
      <c r="J4766"/>
      <c r="K4766"/>
    </row>
    <row r="4767" spans="1:11" ht="15" customHeight="1" x14ac:dyDescent="0.35">
      <c r="A4767" s="160">
        <v>1110591</v>
      </c>
      <c r="B4767" s="161" t="s">
        <v>2520</v>
      </c>
      <c r="C4767" s="160">
        <v>800196</v>
      </c>
      <c r="D4767" s="161" t="s">
        <v>2520</v>
      </c>
      <c r="E4767" s="162" t="s">
        <v>6414</v>
      </c>
      <c r="F4767" s="161" t="s">
        <v>644</v>
      </c>
      <c r="G4767" s="161" t="s">
        <v>645</v>
      </c>
      <c r="H4767" s="161" t="s">
        <v>1561</v>
      </c>
      <c r="I4767" s="15"/>
      <c r="J4767"/>
      <c r="K4767"/>
    </row>
    <row r="4768" spans="1:11" ht="15" customHeight="1" x14ac:dyDescent="0.35">
      <c r="A4768" s="160">
        <v>1106562</v>
      </c>
      <c r="B4768" s="161" t="s">
        <v>2446</v>
      </c>
      <c r="C4768" s="160">
        <v>800197</v>
      </c>
      <c r="D4768" s="161" t="s">
        <v>2446</v>
      </c>
      <c r="E4768" s="162" t="s">
        <v>6414</v>
      </c>
      <c r="F4768" s="161" t="s">
        <v>644</v>
      </c>
      <c r="G4768" s="161" t="s">
        <v>785</v>
      </c>
      <c r="H4768" s="161" t="s">
        <v>1561</v>
      </c>
      <c r="I4768" s="15"/>
      <c r="J4768"/>
      <c r="K4768"/>
    </row>
    <row r="4769" spans="1:11" ht="15" customHeight="1" x14ac:dyDescent="0.35">
      <c r="A4769" s="160">
        <v>1312651</v>
      </c>
      <c r="B4769" s="161" t="s">
        <v>1862</v>
      </c>
      <c r="C4769" s="160">
        <v>800198</v>
      </c>
      <c r="D4769" s="161" t="s">
        <v>1862</v>
      </c>
      <c r="E4769" s="162" t="s">
        <v>6414</v>
      </c>
      <c r="F4769" s="161" t="s">
        <v>1558</v>
      </c>
      <c r="G4769" s="161" t="s">
        <v>8</v>
      </c>
      <c r="H4769" s="161" t="s">
        <v>1561</v>
      </c>
      <c r="I4769" s="15"/>
      <c r="J4769"/>
      <c r="K4769"/>
    </row>
    <row r="4770" spans="1:11" ht="15" customHeight="1" x14ac:dyDescent="0.35">
      <c r="A4770" s="160">
        <v>907421</v>
      </c>
      <c r="B4770" s="161" t="s">
        <v>6083</v>
      </c>
      <c r="C4770" s="160">
        <v>800199</v>
      </c>
      <c r="D4770" s="161" t="s">
        <v>6083</v>
      </c>
      <c r="E4770" s="162" t="s">
        <v>6414</v>
      </c>
      <c r="F4770" s="161" t="s">
        <v>2026</v>
      </c>
      <c r="G4770" s="161" t="s">
        <v>1311</v>
      </c>
      <c r="H4770" s="161" t="s">
        <v>1561</v>
      </c>
      <c r="I4770" s="15"/>
      <c r="J4770"/>
      <c r="K4770"/>
    </row>
    <row r="4771" spans="1:11" ht="15" customHeight="1" x14ac:dyDescent="0.35">
      <c r="A4771" s="160">
        <v>603192</v>
      </c>
      <c r="B4771" s="161" t="s">
        <v>2124</v>
      </c>
      <c r="C4771" s="160">
        <v>800200</v>
      </c>
      <c r="D4771" s="161" t="s">
        <v>2124</v>
      </c>
      <c r="E4771" s="162" t="s">
        <v>6414</v>
      </c>
      <c r="F4771" s="161" t="s">
        <v>2026</v>
      </c>
      <c r="G4771" s="161" t="s">
        <v>1246</v>
      </c>
      <c r="H4771" s="161" t="s">
        <v>1561</v>
      </c>
      <c r="I4771" s="15"/>
      <c r="J4771"/>
      <c r="K4771"/>
    </row>
    <row r="4772" spans="1:11" ht="15" customHeight="1" x14ac:dyDescent="0.35">
      <c r="A4772" s="160">
        <v>1312196</v>
      </c>
      <c r="B4772" s="161" t="s">
        <v>1820</v>
      </c>
      <c r="C4772" s="160">
        <v>800217</v>
      </c>
      <c r="D4772" s="161" t="s">
        <v>1820</v>
      </c>
      <c r="E4772" s="162" t="s">
        <v>6414</v>
      </c>
      <c r="F4772" s="161" t="s">
        <v>1558</v>
      </c>
      <c r="G4772" s="164" t="s">
        <v>8</v>
      </c>
      <c r="H4772" s="161" t="s">
        <v>1559</v>
      </c>
      <c r="I4772" s="15"/>
      <c r="J4772"/>
      <c r="K4772"/>
    </row>
    <row r="4773" spans="1:11" ht="15" customHeight="1" x14ac:dyDescent="0.35">
      <c r="A4773" s="160">
        <v>1106006</v>
      </c>
      <c r="B4773" s="161" t="s">
        <v>2371</v>
      </c>
      <c r="C4773" s="160">
        <v>800218</v>
      </c>
      <c r="D4773" s="161" t="s">
        <v>2371</v>
      </c>
      <c r="E4773" s="162" t="s">
        <v>6414</v>
      </c>
      <c r="F4773" s="161" t="s">
        <v>644</v>
      </c>
      <c r="G4773" s="164" t="s">
        <v>785</v>
      </c>
      <c r="H4773" s="161" t="s">
        <v>1559</v>
      </c>
      <c r="I4773" s="15"/>
      <c r="J4773"/>
      <c r="K4773"/>
    </row>
    <row r="4774" spans="1:11" ht="15" customHeight="1" x14ac:dyDescent="0.35">
      <c r="A4774" s="160">
        <v>205178</v>
      </c>
      <c r="B4774" s="161" t="s">
        <v>2731</v>
      </c>
      <c r="C4774" s="160">
        <v>800259</v>
      </c>
      <c r="D4774" s="161" t="s">
        <v>2731</v>
      </c>
      <c r="E4774" s="162" t="s">
        <v>6414</v>
      </c>
      <c r="F4774" s="161" t="s">
        <v>2725</v>
      </c>
      <c r="G4774" s="164" t="s">
        <v>1439</v>
      </c>
      <c r="H4774" s="161" t="s">
        <v>1559</v>
      </c>
      <c r="I4774" s="15"/>
      <c r="J4774"/>
      <c r="K4774"/>
    </row>
    <row r="4775" spans="1:11" ht="15" customHeight="1" x14ac:dyDescent="0.35">
      <c r="A4775" s="160">
        <v>1414092</v>
      </c>
      <c r="B4775" s="161" t="s">
        <v>2613</v>
      </c>
      <c r="C4775" s="160">
        <v>800268</v>
      </c>
      <c r="D4775" s="161" t="s">
        <v>2613</v>
      </c>
      <c r="E4775" s="162" t="s">
        <v>6414</v>
      </c>
      <c r="F4775" s="161" t="s">
        <v>644</v>
      </c>
      <c r="G4775" s="164" t="s">
        <v>708</v>
      </c>
      <c r="H4775" s="161" t="s">
        <v>1559</v>
      </c>
      <c r="I4775" s="15"/>
      <c r="J4775"/>
      <c r="K4775"/>
    </row>
    <row r="4776" spans="1:11" ht="15" customHeight="1" x14ac:dyDescent="0.35">
      <c r="A4776" s="160">
        <v>1106744</v>
      </c>
      <c r="B4776" s="161" t="s">
        <v>2443</v>
      </c>
      <c r="C4776" s="160">
        <v>800272</v>
      </c>
      <c r="D4776" s="161" t="s">
        <v>2443</v>
      </c>
      <c r="E4776" s="162" t="s">
        <v>6414</v>
      </c>
      <c r="F4776" s="161" t="s">
        <v>644</v>
      </c>
      <c r="G4776" s="161" t="s">
        <v>785</v>
      </c>
      <c r="H4776" s="161" t="s">
        <v>1561</v>
      </c>
      <c r="I4776" s="15"/>
      <c r="J4776"/>
      <c r="K4776"/>
    </row>
    <row r="4777" spans="1:11" ht="15" customHeight="1" x14ac:dyDescent="0.35">
      <c r="A4777" s="160">
        <v>1106344</v>
      </c>
      <c r="B4777" s="161" t="s">
        <v>862</v>
      </c>
      <c r="C4777" s="160">
        <v>800273</v>
      </c>
      <c r="D4777" s="161" t="s">
        <v>862</v>
      </c>
      <c r="E4777" s="162" t="s">
        <v>6414</v>
      </c>
      <c r="F4777" s="161" t="s">
        <v>644</v>
      </c>
      <c r="G4777" s="161" t="s">
        <v>785</v>
      </c>
      <c r="H4777" s="161" t="s">
        <v>1561</v>
      </c>
      <c r="I4777" s="15"/>
      <c r="J4777"/>
      <c r="K4777"/>
    </row>
    <row r="4778" spans="1:11" ht="15" customHeight="1" x14ac:dyDescent="0.35">
      <c r="A4778" s="160">
        <v>1106302</v>
      </c>
      <c r="B4778" s="161" t="s">
        <v>863</v>
      </c>
      <c r="C4778" s="160">
        <v>800274</v>
      </c>
      <c r="D4778" s="161" t="s">
        <v>863</v>
      </c>
      <c r="E4778" s="162" t="s">
        <v>6414</v>
      </c>
      <c r="F4778" s="161" t="s">
        <v>644</v>
      </c>
      <c r="G4778" s="161" t="s">
        <v>785</v>
      </c>
      <c r="H4778" s="161" t="s">
        <v>1561</v>
      </c>
      <c r="I4778" s="15"/>
      <c r="J4778"/>
      <c r="K4778"/>
    </row>
    <row r="4779" spans="1:11" ht="15" customHeight="1" x14ac:dyDescent="0.35">
      <c r="A4779" s="160">
        <v>602859</v>
      </c>
      <c r="B4779" s="161" t="s">
        <v>2105</v>
      </c>
      <c r="C4779" s="160">
        <v>800281</v>
      </c>
      <c r="D4779" s="161" t="s">
        <v>2105</v>
      </c>
      <c r="E4779" s="162" t="s">
        <v>6414</v>
      </c>
      <c r="F4779" s="161" t="s">
        <v>2026</v>
      </c>
      <c r="G4779" s="164" t="s">
        <v>1246</v>
      </c>
      <c r="H4779" s="161" t="s">
        <v>1559</v>
      </c>
      <c r="I4779" s="15"/>
      <c r="J4779"/>
      <c r="K4779"/>
    </row>
    <row r="4780" spans="1:11" ht="15" customHeight="1" x14ac:dyDescent="0.35">
      <c r="A4780" s="160">
        <v>1421978</v>
      </c>
      <c r="B4780" s="161" t="s">
        <v>779</v>
      </c>
      <c r="C4780" s="160">
        <v>800282</v>
      </c>
      <c r="D4780" s="161" t="s">
        <v>779</v>
      </c>
      <c r="E4780" s="162" t="s">
        <v>6414</v>
      </c>
      <c r="F4780" s="161" t="s">
        <v>644</v>
      </c>
      <c r="G4780" s="164" t="s">
        <v>708</v>
      </c>
      <c r="H4780" s="161" t="s">
        <v>1559</v>
      </c>
      <c r="I4780" s="15"/>
      <c r="J4780"/>
      <c r="K4780"/>
    </row>
    <row r="4781" spans="1:11" ht="15" customHeight="1" x14ac:dyDescent="0.35">
      <c r="A4781" s="160">
        <v>1111009</v>
      </c>
      <c r="B4781" s="161" t="s">
        <v>2535</v>
      </c>
      <c r="C4781" s="160">
        <v>800290</v>
      </c>
      <c r="D4781" s="161" t="s">
        <v>2535</v>
      </c>
      <c r="E4781" s="162" t="s">
        <v>6414</v>
      </c>
      <c r="F4781" s="161" t="s">
        <v>644</v>
      </c>
      <c r="G4781" s="164" t="s">
        <v>1094</v>
      </c>
      <c r="H4781" s="161" t="s">
        <v>1559</v>
      </c>
      <c r="I4781" s="15"/>
      <c r="J4781"/>
      <c r="K4781"/>
    </row>
    <row r="4782" spans="1:11" ht="15" customHeight="1" x14ac:dyDescent="0.35">
      <c r="A4782" s="160">
        <v>1312944</v>
      </c>
      <c r="B4782" s="161" t="s">
        <v>1819</v>
      </c>
      <c r="C4782" s="160">
        <v>800296</v>
      </c>
      <c r="D4782" s="161" t="s">
        <v>1819</v>
      </c>
      <c r="E4782" s="162" t="s">
        <v>6414</v>
      </c>
      <c r="F4782" s="161" t="s">
        <v>1558</v>
      </c>
      <c r="G4782" s="164" t="s">
        <v>8</v>
      </c>
      <c r="H4782" s="161" t="s">
        <v>1559</v>
      </c>
      <c r="I4782" s="15"/>
      <c r="J4782"/>
      <c r="K4782"/>
    </row>
    <row r="4783" spans="1:11" ht="15" customHeight="1" x14ac:dyDescent="0.35">
      <c r="A4783" s="160">
        <v>1106272</v>
      </c>
      <c r="B4783" s="161" t="s">
        <v>2370</v>
      </c>
      <c r="C4783" s="160">
        <v>800297</v>
      </c>
      <c r="D4783" s="161" t="s">
        <v>2370</v>
      </c>
      <c r="E4783" s="162" t="s">
        <v>6414</v>
      </c>
      <c r="F4783" s="161" t="s">
        <v>644</v>
      </c>
      <c r="G4783" s="164" t="s">
        <v>785</v>
      </c>
      <c r="H4783" s="161" t="s">
        <v>1559</v>
      </c>
      <c r="I4783" s="15"/>
      <c r="J4783"/>
      <c r="K4783"/>
    </row>
    <row r="4784" spans="1:11" ht="15" customHeight="1" x14ac:dyDescent="0.35">
      <c r="A4784" s="160">
        <v>1317966</v>
      </c>
      <c r="B4784" s="161" t="s">
        <v>1922</v>
      </c>
      <c r="C4784" s="160">
        <v>800300</v>
      </c>
      <c r="D4784" s="161" t="s">
        <v>1922</v>
      </c>
      <c r="E4784" s="162" t="s">
        <v>6414</v>
      </c>
      <c r="F4784" s="161" t="s">
        <v>1558</v>
      </c>
      <c r="G4784" s="164" t="s">
        <v>8</v>
      </c>
      <c r="H4784" s="161" t="s">
        <v>1559</v>
      </c>
      <c r="I4784" s="15"/>
      <c r="J4784"/>
      <c r="K4784"/>
    </row>
    <row r="4785" spans="1:11" ht="15" customHeight="1" x14ac:dyDescent="0.35">
      <c r="A4785" s="160">
        <v>1410550</v>
      </c>
      <c r="B4785" s="161" t="s">
        <v>2590</v>
      </c>
      <c r="C4785" s="160">
        <v>800301</v>
      </c>
      <c r="D4785" s="161" t="s">
        <v>2590</v>
      </c>
      <c r="E4785" s="162" t="s">
        <v>6414</v>
      </c>
      <c r="F4785" s="161" t="s">
        <v>644</v>
      </c>
      <c r="G4785" s="164" t="s">
        <v>708</v>
      </c>
      <c r="H4785" s="161" t="s">
        <v>1559</v>
      </c>
      <c r="I4785" s="15"/>
      <c r="J4785"/>
      <c r="K4785"/>
    </row>
    <row r="4786" spans="1:11" ht="15" customHeight="1" x14ac:dyDescent="0.35">
      <c r="A4786" s="160">
        <v>1205209</v>
      </c>
      <c r="B4786" s="161" t="s">
        <v>2782</v>
      </c>
      <c r="C4786" s="160">
        <v>800302</v>
      </c>
      <c r="D4786" s="161" t="s">
        <v>2782</v>
      </c>
      <c r="E4786" s="162" t="s">
        <v>6414</v>
      </c>
      <c r="F4786" s="161" t="s">
        <v>2725</v>
      </c>
      <c r="G4786" s="164" t="s">
        <v>1441</v>
      </c>
      <c r="H4786" s="161" t="s">
        <v>1559</v>
      </c>
      <c r="I4786" s="15"/>
      <c r="J4786"/>
      <c r="K4786"/>
    </row>
    <row r="4787" spans="1:11" ht="15" customHeight="1" x14ac:dyDescent="0.35">
      <c r="A4787" s="160">
        <v>1419188</v>
      </c>
      <c r="B4787" s="161" t="s">
        <v>780</v>
      </c>
      <c r="C4787" s="160">
        <v>800303</v>
      </c>
      <c r="D4787" s="161" t="s">
        <v>780</v>
      </c>
      <c r="E4787" s="162" t="s">
        <v>6414</v>
      </c>
      <c r="F4787" s="161" t="s">
        <v>644</v>
      </c>
      <c r="G4787" s="164" t="s">
        <v>708</v>
      </c>
      <c r="H4787" s="161" t="s">
        <v>1559</v>
      </c>
      <c r="I4787" s="15"/>
      <c r="J4787"/>
      <c r="K4787"/>
    </row>
    <row r="4788" spans="1:11" ht="15" customHeight="1" x14ac:dyDescent="0.35">
      <c r="A4788" s="160">
        <v>603219</v>
      </c>
      <c r="B4788" s="161" t="s">
        <v>2112</v>
      </c>
      <c r="C4788" s="160">
        <v>800304</v>
      </c>
      <c r="D4788" s="161" t="s">
        <v>2112</v>
      </c>
      <c r="E4788" s="162" t="s">
        <v>6414</v>
      </c>
      <c r="F4788" s="161" t="s">
        <v>2026</v>
      </c>
      <c r="G4788" s="164" t="s">
        <v>1246</v>
      </c>
      <c r="H4788" s="161" t="s">
        <v>1559</v>
      </c>
      <c r="I4788" s="15"/>
      <c r="J4788"/>
      <c r="K4788"/>
    </row>
    <row r="4789" spans="1:11" ht="15" customHeight="1" x14ac:dyDescent="0.35">
      <c r="A4789" s="160">
        <v>1401397</v>
      </c>
      <c r="B4789" s="161" t="s">
        <v>2574</v>
      </c>
      <c r="C4789" s="160">
        <v>800305</v>
      </c>
      <c r="D4789" s="161" t="s">
        <v>2574</v>
      </c>
      <c r="E4789" s="162" t="s">
        <v>6414</v>
      </c>
      <c r="F4789" s="161" t="s">
        <v>644</v>
      </c>
      <c r="G4789" s="164" t="s">
        <v>708</v>
      </c>
      <c r="H4789" s="161" t="s">
        <v>1559</v>
      </c>
      <c r="I4789" s="15"/>
      <c r="J4789"/>
      <c r="K4789"/>
    </row>
    <row r="4790" spans="1:11" ht="15" customHeight="1" x14ac:dyDescent="0.35">
      <c r="A4790" s="160">
        <v>1403390</v>
      </c>
      <c r="B4790" s="161" t="s">
        <v>2579</v>
      </c>
      <c r="C4790" s="160">
        <v>800306</v>
      </c>
      <c r="D4790" s="161" t="s">
        <v>2579</v>
      </c>
      <c r="E4790" s="162" t="s">
        <v>6414</v>
      </c>
      <c r="F4790" s="161" t="s">
        <v>644</v>
      </c>
      <c r="G4790" s="164" t="s">
        <v>708</v>
      </c>
      <c r="H4790" s="161" t="s">
        <v>1559</v>
      </c>
      <c r="I4790" s="15"/>
      <c r="J4790"/>
      <c r="K4790"/>
    </row>
    <row r="4791" spans="1:11" ht="15" customHeight="1" x14ac:dyDescent="0.35">
      <c r="A4791" s="160">
        <v>1421327</v>
      </c>
      <c r="B4791" s="161" t="s">
        <v>2602</v>
      </c>
      <c r="C4791" s="160">
        <v>800307</v>
      </c>
      <c r="D4791" s="161" t="s">
        <v>2602</v>
      </c>
      <c r="E4791" s="162" t="s">
        <v>6414</v>
      </c>
      <c r="F4791" s="161" t="s">
        <v>644</v>
      </c>
      <c r="G4791" s="164" t="s">
        <v>708</v>
      </c>
      <c r="H4791" s="161" t="s">
        <v>1559</v>
      </c>
      <c r="I4791" s="15"/>
      <c r="J4791"/>
      <c r="K4791"/>
    </row>
    <row r="4792" spans="1:11" ht="15" customHeight="1" x14ac:dyDescent="0.35">
      <c r="A4792" s="160">
        <v>1211010</v>
      </c>
      <c r="B4792" s="161" t="s">
        <v>2791</v>
      </c>
      <c r="C4792" s="160">
        <v>800308</v>
      </c>
      <c r="D4792" s="161" t="s">
        <v>2791</v>
      </c>
      <c r="E4792" s="162" t="s">
        <v>6414</v>
      </c>
      <c r="F4792" s="161" t="s">
        <v>2725</v>
      </c>
      <c r="G4792" s="164" t="s">
        <v>1441</v>
      </c>
      <c r="H4792" s="161" t="s">
        <v>1559</v>
      </c>
      <c r="I4792" s="15"/>
      <c r="J4792"/>
      <c r="K4792"/>
    </row>
    <row r="4793" spans="1:11" ht="15" customHeight="1" x14ac:dyDescent="0.35">
      <c r="A4793" s="160">
        <v>617170</v>
      </c>
      <c r="B4793" s="161" t="s">
        <v>2164</v>
      </c>
      <c r="C4793" s="160">
        <v>800311</v>
      </c>
      <c r="D4793" s="161" t="s">
        <v>2164</v>
      </c>
      <c r="E4793" s="162" t="s">
        <v>6414</v>
      </c>
      <c r="F4793" s="161" t="s">
        <v>2026</v>
      </c>
      <c r="G4793" s="164" t="s">
        <v>1246</v>
      </c>
      <c r="H4793" s="161" t="s">
        <v>1559</v>
      </c>
      <c r="I4793" s="15"/>
      <c r="J4793"/>
      <c r="K4793"/>
    </row>
    <row r="4794" spans="1:11" ht="15" customHeight="1" x14ac:dyDescent="0.35">
      <c r="A4794" s="160">
        <v>1505270</v>
      </c>
      <c r="B4794" s="161" t="s">
        <v>2802</v>
      </c>
      <c r="C4794" s="160">
        <v>800312</v>
      </c>
      <c r="D4794" s="161" t="s">
        <v>2802</v>
      </c>
      <c r="E4794" s="162" t="s">
        <v>6414</v>
      </c>
      <c r="F4794" s="161" t="s">
        <v>2725</v>
      </c>
      <c r="G4794" s="164" t="s">
        <v>1439</v>
      </c>
      <c r="H4794" s="161" t="s">
        <v>1559</v>
      </c>
      <c r="I4794" s="15"/>
      <c r="J4794"/>
      <c r="K4794"/>
    </row>
    <row r="4795" spans="1:11" ht="15" customHeight="1" x14ac:dyDescent="0.35">
      <c r="A4795" s="160">
        <v>1111366</v>
      </c>
      <c r="B4795" s="161" t="s">
        <v>6084</v>
      </c>
      <c r="C4795" s="160">
        <v>800314</v>
      </c>
      <c r="D4795" s="161" t="s">
        <v>6084</v>
      </c>
      <c r="E4795" s="162" t="s">
        <v>6414</v>
      </c>
      <c r="F4795" s="161" t="s">
        <v>644</v>
      </c>
      <c r="G4795" s="164" t="s">
        <v>1094</v>
      </c>
      <c r="H4795" s="161" t="s">
        <v>1559</v>
      </c>
      <c r="I4795" s="15"/>
      <c r="J4795"/>
      <c r="K4795"/>
    </row>
    <row r="4796" spans="1:11" ht="15" customHeight="1" x14ac:dyDescent="0.35">
      <c r="A4796" s="160">
        <v>1510321</v>
      </c>
      <c r="B4796" s="161" t="s">
        <v>6085</v>
      </c>
      <c r="C4796" s="160">
        <v>800315</v>
      </c>
      <c r="D4796" s="161" t="s">
        <v>6085</v>
      </c>
      <c r="E4796" s="162" t="s">
        <v>6414</v>
      </c>
      <c r="F4796" s="161" t="s">
        <v>644</v>
      </c>
      <c r="G4796" s="164" t="s">
        <v>992</v>
      </c>
      <c r="H4796" s="161" t="s">
        <v>1559</v>
      </c>
      <c r="I4796" s="15"/>
      <c r="J4796"/>
      <c r="K4796"/>
    </row>
    <row r="4797" spans="1:11" ht="15" customHeight="1" x14ac:dyDescent="0.35">
      <c r="A4797" s="160">
        <v>1015672</v>
      </c>
      <c r="B4797" s="161" t="s">
        <v>1367</v>
      </c>
      <c r="C4797" s="160">
        <v>800317</v>
      </c>
      <c r="D4797" s="161" t="s">
        <v>1367</v>
      </c>
      <c r="E4797" s="162" t="s">
        <v>6414</v>
      </c>
      <c r="F4797" s="161" t="s">
        <v>2026</v>
      </c>
      <c r="G4797" s="164" t="s">
        <v>1338</v>
      </c>
      <c r="H4797" s="161" t="s">
        <v>1559</v>
      </c>
      <c r="I4797" s="15"/>
      <c r="J4797"/>
      <c r="K4797"/>
    </row>
    <row r="4798" spans="1:11" ht="15" customHeight="1" x14ac:dyDescent="0.35">
      <c r="A4798" s="160">
        <v>302294</v>
      </c>
      <c r="B4798" s="161" t="s">
        <v>136</v>
      </c>
      <c r="C4798" s="160">
        <v>800318</v>
      </c>
      <c r="D4798" s="161" t="s">
        <v>136</v>
      </c>
      <c r="E4798" s="162" t="s">
        <v>6414</v>
      </c>
      <c r="F4798" s="161" t="s">
        <v>1558</v>
      </c>
      <c r="G4798" s="164" t="s">
        <v>14</v>
      </c>
      <c r="H4798" s="161" t="s">
        <v>1559</v>
      </c>
      <c r="I4798" s="15"/>
      <c r="J4798"/>
      <c r="K4798"/>
    </row>
    <row r="4799" spans="1:11" ht="15" customHeight="1" x14ac:dyDescent="0.35">
      <c r="A4799" s="160">
        <v>1714112</v>
      </c>
      <c r="B4799" s="161" t="s">
        <v>512</v>
      </c>
      <c r="C4799" s="160">
        <v>800319</v>
      </c>
      <c r="D4799" s="161" t="s">
        <v>512</v>
      </c>
      <c r="E4799" s="162" t="s">
        <v>6414</v>
      </c>
      <c r="F4799" s="161" t="s">
        <v>1558</v>
      </c>
      <c r="G4799" s="164" t="s">
        <v>482</v>
      </c>
      <c r="H4799" s="161" t="s">
        <v>1559</v>
      </c>
      <c r="I4799" s="15"/>
      <c r="J4799"/>
      <c r="K4799"/>
    </row>
    <row r="4800" spans="1:11" ht="15" customHeight="1" x14ac:dyDescent="0.35">
      <c r="A4800" s="160">
        <v>1111724</v>
      </c>
      <c r="B4800" s="161" t="s">
        <v>1143</v>
      </c>
      <c r="C4800" s="160">
        <v>800323</v>
      </c>
      <c r="D4800" s="161" t="s">
        <v>1143</v>
      </c>
      <c r="E4800" s="162" t="s">
        <v>6414</v>
      </c>
      <c r="F4800" s="161" t="s">
        <v>644</v>
      </c>
      <c r="G4800" s="164" t="s">
        <v>1094</v>
      </c>
      <c r="H4800" s="161" t="s">
        <v>1559</v>
      </c>
      <c r="I4800" s="15"/>
      <c r="J4800"/>
      <c r="K4800"/>
    </row>
    <row r="4801" spans="1:11" ht="15" customHeight="1" x14ac:dyDescent="0.35">
      <c r="A4801" s="160">
        <v>1823487</v>
      </c>
      <c r="B4801" s="161" t="s">
        <v>2254</v>
      </c>
      <c r="C4801" s="160">
        <v>800324</v>
      </c>
      <c r="D4801" s="161" t="s">
        <v>2254</v>
      </c>
      <c r="E4801" s="162" t="s">
        <v>6414</v>
      </c>
      <c r="F4801" s="161" t="s">
        <v>2026</v>
      </c>
      <c r="G4801" s="164" t="s">
        <v>1381</v>
      </c>
      <c r="H4801" s="161" t="s">
        <v>1559</v>
      </c>
      <c r="I4801" s="15"/>
      <c r="J4801"/>
      <c r="K4801"/>
    </row>
    <row r="4802" spans="1:11" ht="15" customHeight="1" x14ac:dyDescent="0.35">
      <c r="A4802" s="160">
        <v>1111541</v>
      </c>
      <c r="B4802" s="161" t="s">
        <v>2536</v>
      </c>
      <c r="C4802" s="160">
        <v>800326</v>
      </c>
      <c r="D4802" s="161" t="s">
        <v>2536</v>
      </c>
      <c r="E4802" s="162" t="s">
        <v>6414</v>
      </c>
      <c r="F4802" s="161" t="s">
        <v>644</v>
      </c>
      <c r="G4802" s="164" t="s">
        <v>1094</v>
      </c>
      <c r="H4802" s="161" t="s">
        <v>1559</v>
      </c>
      <c r="I4802" s="15"/>
      <c r="J4802"/>
      <c r="K4802"/>
    </row>
    <row r="4803" spans="1:11" ht="15" customHeight="1" x14ac:dyDescent="0.35">
      <c r="A4803" s="160">
        <v>1106606</v>
      </c>
      <c r="B4803" s="161" t="s">
        <v>2373</v>
      </c>
      <c r="C4803" s="160">
        <v>800327</v>
      </c>
      <c r="D4803" s="161" t="s">
        <v>2373</v>
      </c>
      <c r="E4803" s="162" t="s">
        <v>6414</v>
      </c>
      <c r="F4803" s="161" t="s">
        <v>644</v>
      </c>
      <c r="G4803" s="164" t="s">
        <v>785</v>
      </c>
      <c r="H4803" s="161" t="s">
        <v>1559</v>
      </c>
      <c r="I4803" s="15"/>
      <c r="J4803"/>
      <c r="K4803"/>
    </row>
    <row r="4804" spans="1:11" ht="15" customHeight="1" x14ac:dyDescent="0.35">
      <c r="A4804" s="160">
        <v>1512240</v>
      </c>
      <c r="B4804" s="161" t="s">
        <v>6086</v>
      </c>
      <c r="C4804" s="160">
        <v>800328</v>
      </c>
      <c r="D4804" s="161" t="s">
        <v>6086</v>
      </c>
      <c r="E4804" s="162" t="s">
        <v>6414</v>
      </c>
      <c r="F4804" s="161" t="s">
        <v>644</v>
      </c>
      <c r="G4804" s="164" t="s">
        <v>992</v>
      </c>
      <c r="H4804" s="161" t="s">
        <v>1559</v>
      </c>
      <c r="I4804" s="15"/>
      <c r="J4804"/>
      <c r="K4804"/>
    </row>
    <row r="4805" spans="1:11" ht="15" customHeight="1" x14ac:dyDescent="0.35">
      <c r="A4805" s="160">
        <v>1414072</v>
      </c>
      <c r="B4805" s="161" t="s">
        <v>6087</v>
      </c>
      <c r="C4805" s="160">
        <v>800330</v>
      </c>
      <c r="D4805" s="161" t="s">
        <v>6087</v>
      </c>
      <c r="E4805" s="162" t="s">
        <v>6414</v>
      </c>
      <c r="F4805" s="161" t="s">
        <v>644</v>
      </c>
      <c r="G4805" s="164" t="s">
        <v>708</v>
      </c>
      <c r="H4805" s="161" t="s">
        <v>1559</v>
      </c>
      <c r="I4805" s="15"/>
      <c r="J4805"/>
      <c r="K4805"/>
    </row>
    <row r="4806" spans="1:11" ht="15" customHeight="1" x14ac:dyDescent="0.35">
      <c r="A4806" s="160">
        <v>1106482</v>
      </c>
      <c r="B4806" s="161" t="s">
        <v>2415</v>
      </c>
      <c r="C4806" s="160">
        <v>800331</v>
      </c>
      <c r="D4806" s="161" t="s">
        <v>2415</v>
      </c>
      <c r="E4806" s="162" t="s">
        <v>6414</v>
      </c>
      <c r="F4806" s="161" t="s">
        <v>644</v>
      </c>
      <c r="G4806" s="164" t="s">
        <v>785</v>
      </c>
      <c r="H4806" s="161" t="s">
        <v>1559</v>
      </c>
      <c r="I4806" s="15"/>
      <c r="J4806"/>
      <c r="K4806"/>
    </row>
    <row r="4807" spans="1:11" ht="15" customHeight="1" x14ac:dyDescent="0.35">
      <c r="A4807" s="160">
        <v>1308928</v>
      </c>
      <c r="B4807" s="161" t="s">
        <v>6088</v>
      </c>
      <c r="C4807" s="160">
        <v>800332</v>
      </c>
      <c r="D4807" s="161" t="s">
        <v>6088</v>
      </c>
      <c r="E4807" s="162" t="s">
        <v>6414</v>
      </c>
      <c r="F4807" s="161" t="s">
        <v>1558</v>
      </c>
      <c r="G4807" s="164" t="s">
        <v>8</v>
      </c>
      <c r="H4807" s="161" t="s">
        <v>1559</v>
      </c>
      <c r="I4807" s="15"/>
      <c r="J4807"/>
      <c r="K4807"/>
    </row>
    <row r="4808" spans="1:11" ht="15" customHeight="1" x14ac:dyDescent="0.35">
      <c r="A4808" s="160">
        <v>1109866</v>
      </c>
      <c r="B4808" s="161" t="s">
        <v>6089</v>
      </c>
      <c r="C4808" s="160">
        <v>800334</v>
      </c>
      <c r="D4808" s="161" t="s">
        <v>6089</v>
      </c>
      <c r="E4808" s="162" t="s">
        <v>6414</v>
      </c>
      <c r="F4808" s="161" t="s">
        <v>644</v>
      </c>
      <c r="G4808" s="164" t="s">
        <v>933</v>
      </c>
      <c r="H4808" s="161" t="s">
        <v>1559</v>
      </c>
      <c r="I4808" s="15"/>
      <c r="J4808"/>
      <c r="K4808"/>
    </row>
    <row r="4809" spans="1:11" ht="15" customHeight="1" x14ac:dyDescent="0.35">
      <c r="A4809" s="160">
        <v>1106588</v>
      </c>
      <c r="B4809" s="161" t="s">
        <v>2374</v>
      </c>
      <c r="C4809" s="160">
        <v>800335</v>
      </c>
      <c r="D4809" s="161" t="s">
        <v>2374</v>
      </c>
      <c r="E4809" s="162" t="s">
        <v>6414</v>
      </c>
      <c r="F4809" s="161" t="s">
        <v>644</v>
      </c>
      <c r="G4809" s="164" t="s">
        <v>785</v>
      </c>
      <c r="H4809" s="161" t="s">
        <v>1559</v>
      </c>
      <c r="I4809" s="15"/>
      <c r="J4809"/>
      <c r="K4809"/>
    </row>
    <row r="4810" spans="1:11" ht="15" customHeight="1" x14ac:dyDescent="0.35">
      <c r="A4810" s="160">
        <v>810790</v>
      </c>
      <c r="B4810" s="161" t="s">
        <v>2828</v>
      </c>
      <c r="C4810" s="160">
        <v>800338</v>
      </c>
      <c r="D4810" s="161" t="s">
        <v>2828</v>
      </c>
      <c r="E4810" s="162" t="s">
        <v>6414</v>
      </c>
      <c r="F4810" s="161" t="s">
        <v>534</v>
      </c>
      <c r="G4810" s="164" t="s">
        <v>534</v>
      </c>
      <c r="H4810" s="161" t="s">
        <v>1559</v>
      </c>
      <c r="I4810" s="15"/>
      <c r="J4810"/>
      <c r="K4810"/>
    </row>
    <row r="4811" spans="1:11" ht="15" customHeight="1" x14ac:dyDescent="0.35">
      <c r="A4811" s="160">
        <v>603341</v>
      </c>
      <c r="B4811" s="161" t="s">
        <v>1296</v>
      </c>
      <c r="C4811" s="160">
        <v>800339</v>
      </c>
      <c r="D4811" s="161" t="s">
        <v>1296</v>
      </c>
      <c r="E4811" s="162" t="s">
        <v>6414</v>
      </c>
      <c r="F4811" s="161" t="s">
        <v>2026</v>
      </c>
      <c r="G4811" s="164" t="s">
        <v>1246</v>
      </c>
      <c r="H4811" s="161" t="s">
        <v>1559</v>
      </c>
      <c r="I4811" s="15"/>
      <c r="J4811"/>
      <c r="K4811"/>
    </row>
    <row r="4812" spans="1:11" ht="15" customHeight="1" x14ac:dyDescent="0.35">
      <c r="A4812" s="160">
        <v>603340</v>
      </c>
      <c r="B4812" s="161" t="s">
        <v>6090</v>
      </c>
      <c r="C4812" s="160">
        <v>800340</v>
      </c>
      <c r="D4812" s="161" t="s">
        <v>6090</v>
      </c>
      <c r="E4812" s="162" t="s">
        <v>6414</v>
      </c>
      <c r="F4812" s="161" t="s">
        <v>2026</v>
      </c>
      <c r="G4812" s="164" t="s">
        <v>1246</v>
      </c>
      <c r="H4812" s="161" t="s">
        <v>1559</v>
      </c>
      <c r="I4812" s="15"/>
      <c r="J4812"/>
      <c r="K4812"/>
    </row>
    <row r="4813" spans="1:11" ht="15" customHeight="1" x14ac:dyDescent="0.35">
      <c r="A4813" s="160">
        <v>1306657</v>
      </c>
      <c r="B4813" s="161" t="s">
        <v>1761</v>
      </c>
      <c r="C4813" s="160">
        <v>800343</v>
      </c>
      <c r="D4813" s="161" t="s">
        <v>1761</v>
      </c>
      <c r="E4813" s="162" t="s">
        <v>6414</v>
      </c>
      <c r="F4813" s="161" t="s">
        <v>1558</v>
      </c>
      <c r="G4813" s="164" t="s">
        <v>8</v>
      </c>
      <c r="H4813" s="161" t="s">
        <v>1559</v>
      </c>
      <c r="I4813" s="15"/>
      <c r="J4813"/>
      <c r="K4813"/>
    </row>
    <row r="4814" spans="1:11" ht="15" customHeight="1" x14ac:dyDescent="0.35">
      <c r="A4814" s="160">
        <v>1312111</v>
      </c>
      <c r="B4814" s="161" t="s">
        <v>1827</v>
      </c>
      <c r="C4814" s="160">
        <v>800344</v>
      </c>
      <c r="D4814" s="161" t="s">
        <v>1827</v>
      </c>
      <c r="E4814" s="162" t="s">
        <v>6414</v>
      </c>
      <c r="F4814" s="161" t="s">
        <v>1558</v>
      </c>
      <c r="G4814" s="164" t="s">
        <v>8</v>
      </c>
      <c r="H4814" s="161" t="s">
        <v>1559</v>
      </c>
      <c r="I4814" s="15"/>
      <c r="J4814"/>
      <c r="K4814"/>
    </row>
    <row r="4815" spans="1:11" ht="15" customHeight="1" x14ac:dyDescent="0.35">
      <c r="A4815" s="160">
        <v>1317929</v>
      </c>
      <c r="B4815" s="161" t="s">
        <v>1924</v>
      </c>
      <c r="C4815" s="160">
        <v>800347</v>
      </c>
      <c r="D4815" s="161" t="s">
        <v>1924</v>
      </c>
      <c r="E4815" s="162" t="s">
        <v>6414</v>
      </c>
      <c r="F4815" s="161" t="s">
        <v>1558</v>
      </c>
      <c r="G4815" s="164" t="s">
        <v>8</v>
      </c>
      <c r="H4815" s="161" t="s">
        <v>1559</v>
      </c>
      <c r="I4815" s="15"/>
      <c r="J4815"/>
      <c r="K4815"/>
    </row>
    <row r="4816" spans="1:11" ht="15" customHeight="1" x14ac:dyDescent="0.35">
      <c r="A4816" s="160">
        <v>1506926</v>
      </c>
      <c r="B4816" s="161" t="s">
        <v>2673</v>
      </c>
      <c r="C4816" s="160">
        <v>800350</v>
      </c>
      <c r="D4816" s="161" t="s">
        <v>2673</v>
      </c>
      <c r="E4816" s="162" t="s">
        <v>6414</v>
      </c>
      <c r="F4816" s="161" t="s">
        <v>644</v>
      </c>
      <c r="G4816" s="164" t="s">
        <v>992</v>
      </c>
      <c r="H4816" s="161" t="s">
        <v>1559</v>
      </c>
      <c r="I4816" s="15"/>
      <c r="J4816"/>
      <c r="K4816"/>
    </row>
    <row r="4817" spans="1:11" ht="15" customHeight="1" x14ac:dyDescent="0.35">
      <c r="A4817" s="160">
        <v>1312392</v>
      </c>
      <c r="B4817" s="161" t="s">
        <v>1828</v>
      </c>
      <c r="C4817" s="160">
        <v>800352</v>
      </c>
      <c r="D4817" s="161" t="s">
        <v>1828</v>
      </c>
      <c r="E4817" s="162" t="s">
        <v>6414</v>
      </c>
      <c r="F4817" s="161" t="s">
        <v>1558</v>
      </c>
      <c r="G4817" s="164" t="s">
        <v>8</v>
      </c>
      <c r="H4817" s="161" t="s">
        <v>1559</v>
      </c>
      <c r="I4817" s="15"/>
      <c r="J4817"/>
      <c r="K4817"/>
    </row>
    <row r="4818" spans="1:11" ht="15" customHeight="1" x14ac:dyDescent="0.35">
      <c r="A4818" s="160">
        <v>1312033</v>
      </c>
      <c r="B4818" s="161" t="s">
        <v>1829</v>
      </c>
      <c r="C4818" s="160">
        <v>800353</v>
      </c>
      <c r="D4818" s="161" t="s">
        <v>1829</v>
      </c>
      <c r="E4818" s="162" t="s">
        <v>6414</v>
      </c>
      <c r="F4818" s="161" t="s">
        <v>1558</v>
      </c>
      <c r="G4818" s="164" t="s">
        <v>8</v>
      </c>
      <c r="H4818" s="161" t="s">
        <v>1559</v>
      </c>
      <c r="I4818" s="15"/>
      <c r="J4818"/>
      <c r="K4818"/>
    </row>
    <row r="4819" spans="1:11" ht="15" customHeight="1" x14ac:dyDescent="0.35">
      <c r="A4819" s="160">
        <v>105730</v>
      </c>
      <c r="B4819" s="161" t="s">
        <v>1184</v>
      </c>
      <c r="C4819" s="160">
        <v>800354</v>
      </c>
      <c r="D4819" s="161" t="s">
        <v>1184</v>
      </c>
      <c r="E4819" s="162" t="s">
        <v>6414</v>
      </c>
      <c r="F4819" s="161" t="s">
        <v>2026</v>
      </c>
      <c r="G4819" s="164" t="s">
        <v>1144</v>
      </c>
      <c r="H4819" s="161" t="s">
        <v>1559</v>
      </c>
      <c r="I4819" s="15"/>
      <c r="J4819"/>
      <c r="K4819"/>
    </row>
    <row r="4820" spans="1:11" ht="15" customHeight="1" x14ac:dyDescent="0.35">
      <c r="A4820" s="160">
        <v>1009234</v>
      </c>
      <c r="B4820" s="161" t="s">
        <v>1370</v>
      </c>
      <c r="C4820" s="160">
        <v>800355</v>
      </c>
      <c r="D4820" s="161" t="s">
        <v>1370</v>
      </c>
      <c r="E4820" s="162" t="s">
        <v>6414</v>
      </c>
      <c r="F4820" s="161" t="s">
        <v>2026</v>
      </c>
      <c r="G4820" s="164" t="s">
        <v>1338</v>
      </c>
      <c r="H4820" s="161" t="s">
        <v>1559</v>
      </c>
      <c r="I4820" s="15"/>
      <c r="J4820"/>
      <c r="K4820"/>
    </row>
    <row r="4821" spans="1:11" ht="15" customHeight="1" x14ac:dyDescent="0.35">
      <c r="A4821" s="160">
        <v>118500</v>
      </c>
      <c r="B4821" s="161" t="s">
        <v>1185</v>
      </c>
      <c r="C4821" s="160">
        <v>800357</v>
      </c>
      <c r="D4821" s="161" t="s">
        <v>1185</v>
      </c>
      <c r="E4821" s="162" t="s">
        <v>6414</v>
      </c>
      <c r="F4821" s="161" t="s">
        <v>2026</v>
      </c>
      <c r="G4821" s="164" t="s">
        <v>1144</v>
      </c>
      <c r="H4821" s="161" t="s">
        <v>1559</v>
      </c>
      <c r="I4821" s="15"/>
      <c r="J4821"/>
      <c r="K4821"/>
    </row>
    <row r="4822" spans="1:11" ht="15" customHeight="1" x14ac:dyDescent="0.35">
      <c r="A4822" s="160">
        <v>1009346</v>
      </c>
      <c r="B4822" s="161" t="s">
        <v>2203</v>
      </c>
      <c r="C4822" s="160">
        <v>800358</v>
      </c>
      <c r="D4822" s="161" t="s">
        <v>2203</v>
      </c>
      <c r="E4822" s="162" t="s">
        <v>6414</v>
      </c>
      <c r="F4822" s="161" t="s">
        <v>2026</v>
      </c>
      <c r="G4822" s="164" t="s">
        <v>1338</v>
      </c>
      <c r="H4822" s="161" t="s">
        <v>1559</v>
      </c>
      <c r="I4822" s="15"/>
      <c r="J4822"/>
      <c r="K4822"/>
    </row>
    <row r="4823" spans="1:11" ht="15" customHeight="1" x14ac:dyDescent="0.35">
      <c r="A4823" s="160">
        <v>1106059</v>
      </c>
      <c r="B4823" s="161" t="s">
        <v>2426</v>
      </c>
      <c r="C4823" s="160">
        <v>800360</v>
      </c>
      <c r="D4823" s="161" t="s">
        <v>2426</v>
      </c>
      <c r="E4823" s="162" t="s">
        <v>6414</v>
      </c>
      <c r="F4823" s="161" t="s">
        <v>644</v>
      </c>
      <c r="G4823" s="164" t="s">
        <v>785</v>
      </c>
      <c r="H4823" s="161" t="s">
        <v>1559</v>
      </c>
      <c r="I4823" s="15"/>
      <c r="J4823"/>
      <c r="K4823"/>
    </row>
    <row r="4824" spans="1:11" ht="15" customHeight="1" x14ac:dyDescent="0.35">
      <c r="A4824" s="160">
        <v>1511831</v>
      </c>
      <c r="B4824" s="161" t="s">
        <v>6091</v>
      </c>
      <c r="C4824" s="160">
        <v>800361</v>
      </c>
      <c r="D4824" s="161" t="s">
        <v>6091</v>
      </c>
      <c r="E4824" s="162" t="s">
        <v>6414</v>
      </c>
      <c r="F4824" s="161" t="s">
        <v>644</v>
      </c>
      <c r="G4824" s="164" t="s">
        <v>992</v>
      </c>
      <c r="H4824" s="161" t="s">
        <v>1559</v>
      </c>
      <c r="I4824" s="15"/>
      <c r="J4824"/>
      <c r="K4824"/>
    </row>
    <row r="4825" spans="1:11" ht="15" customHeight="1" x14ac:dyDescent="0.35">
      <c r="A4825" s="160">
        <v>1308847</v>
      </c>
      <c r="B4825" s="161" t="s">
        <v>307</v>
      </c>
      <c r="C4825" s="160">
        <v>800362</v>
      </c>
      <c r="D4825" s="161" t="s">
        <v>307</v>
      </c>
      <c r="E4825" s="162" t="s">
        <v>6414</v>
      </c>
      <c r="F4825" s="161" t="s">
        <v>1558</v>
      </c>
      <c r="G4825" s="164" t="s">
        <v>8</v>
      </c>
      <c r="H4825" s="161" t="s">
        <v>1559</v>
      </c>
      <c r="I4825" s="15"/>
      <c r="J4825"/>
      <c r="K4825"/>
    </row>
    <row r="4826" spans="1:11" ht="15" customHeight="1" x14ac:dyDescent="0.35">
      <c r="A4826" s="160">
        <v>1312336</v>
      </c>
      <c r="B4826" s="161" t="s">
        <v>6092</v>
      </c>
      <c r="C4826" s="160">
        <v>800363</v>
      </c>
      <c r="D4826" s="161" t="s">
        <v>6092</v>
      </c>
      <c r="E4826" s="162" t="s">
        <v>6414</v>
      </c>
      <c r="F4826" s="161" t="s">
        <v>1558</v>
      </c>
      <c r="G4826" s="164" t="s">
        <v>8</v>
      </c>
      <c r="H4826" s="161" t="s">
        <v>1559</v>
      </c>
      <c r="I4826" s="15"/>
      <c r="J4826"/>
      <c r="K4826"/>
    </row>
    <row r="4827" spans="1:11" ht="15" customHeight="1" x14ac:dyDescent="0.35">
      <c r="A4827" s="160">
        <v>1006571</v>
      </c>
      <c r="B4827" s="161" t="s">
        <v>2277</v>
      </c>
      <c r="C4827" s="160">
        <v>800369</v>
      </c>
      <c r="D4827" s="161" t="s">
        <v>2277</v>
      </c>
      <c r="E4827" s="162" t="s">
        <v>6414</v>
      </c>
      <c r="F4827" s="161" t="s">
        <v>644</v>
      </c>
      <c r="G4827" s="164" t="s">
        <v>933</v>
      </c>
      <c r="H4827" s="161" t="s">
        <v>1559</v>
      </c>
      <c r="I4827" s="15"/>
      <c r="J4827"/>
      <c r="K4827"/>
    </row>
    <row r="4828" spans="1:11" ht="15" customHeight="1" x14ac:dyDescent="0.35">
      <c r="A4828" s="160">
        <v>705934</v>
      </c>
      <c r="B4828" s="161" t="s">
        <v>2759</v>
      </c>
      <c r="C4828" s="160">
        <v>800370</v>
      </c>
      <c r="D4828" s="161" t="s">
        <v>2759</v>
      </c>
      <c r="E4828" s="162" t="s">
        <v>6414</v>
      </c>
      <c r="F4828" s="161" t="s">
        <v>2725</v>
      </c>
      <c r="G4828" s="164" t="s">
        <v>6435</v>
      </c>
      <c r="H4828" s="161" t="s">
        <v>1559</v>
      </c>
      <c r="I4828" s="15"/>
      <c r="J4828"/>
      <c r="K4828"/>
    </row>
    <row r="4829" spans="1:11" ht="15" customHeight="1" x14ac:dyDescent="0.35">
      <c r="A4829" s="160">
        <v>1317243</v>
      </c>
      <c r="B4829" s="161" t="s">
        <v>1926</v>
      </c>
      <c r="C4829" s="160">
        <v>800371</v>
      </c>
      <c r="D4829" s="161" t="s">
        <v>1926</v>
      </c>
      <c r="E4829" s="162" t="s">
        <v>6414</v>
      </c>
      <c r="F4829" s="161" t="s">
        <v>1558</v>
      </c>
      <c r="G4829" s="164" t="s">
        <v>8</v>
      </c>
      <c r="H4829" s="161" t="s">
        <v>1559</v>
      </c>
      <c r="I4829" s="15"/>
      <c r="J4829"/>
      <c r="K4829"/>
    </row>
    <row r="4830" spans="1:11" ht="15" customHeight="1" x14ac:dyDescent="0.35">
      <c r="A4830" s="160">
        <v>1111123</v>
      </c>
      <c r="B4830" s="161" t="s">
        <v>2539</v>
      </c>
      <c r="C4830" s="160">
        <v>800372</v>
      </c>
      <c r="D4830" s="161" t="s">
        <v>2539</v>
      </c>
      <c r="E4830" s="162" t="s">
        <v>6414</v>
      </c>
      <c r="F4830" s="161" t="s">
        <v>644</v>
      </c>
      <c r="G4830" s="164" t="s">
        <v>1094</v>
      </c>
      <c r="H4830" s="161" t="s">
        <v>1559</v>
      </c>
      <c r="I4830" s="15"/>
      <c r="J4830"/>
      <c r="K4830"/>
    </row>
    <row r="4831" spans="1:11" ht="15" customHeight="1" x14ac:dyDescent="0.35">
      <c r="A4831" s="160">
        <v>1416918</v>
      </c>
      <c r="B4831" s="161" t="s">
        <v>2619</v>
      </c>
      <c r="C4831" s="160">
        <v>800373</v>
      </c>
      <c r="D4831" s="161" t="s">
        <v>2619</v>
      </c>
      <c r="E4831" s="162" t="s">
        <v>6414</v>
      </c>
      <c r="F4831" s="161" t="s">
        <v>644</v>
      </c>
      <c r="G4831" s="164" t="s">
        <v>708</v>
      </c>
      <c r="H4831" s="161" t="s">
        <v>1559</v>
      </c>
      <c r="I4831" s="15"/>
      <c r="J4831"/>
      <c r="K4831"/>
    </row>
    <row r="4832" spans="1:11" ht="15" customHeight="1" x14ac:dyDescent="0.35">
      <c r="A4832" s="160">
        <v>1107543</v>
      </c>
      <c r="B4832" s="161" t="s">
        <v>2474</v>
      </c>
      <c r="C4832" s="160">
        <v>800376</v>
      </c>
      <c r="D4832" s="161" t="s">
        <v>2474</v>
      </c>
      <c r="E4832" s="162" t="s">
        <v>6414</v>
      </c>
      <c r="F4832" s="161" t="s">
        <v>644</v>
      </c>
      <c r="G4832" s="164" t="s">
        <v>874</v>
      </c>
      <c r="H4832" s="161" t="s">
        <v>1559</v>
      </c>
      <c r="I4832" s="15"/>
      <c r="J4832"/>
      <c r="K4832"/>
    </row>
    <row r="4833" spans="1:11" ht="15" customHeight="1" x14ac:dyDescent="0.35">
      <c r="A4833" s="160">
        <v>1317481</v>
      </c>
      <c r="B4833" s="161" t="s">
        <v>1929</v>
      </c>
      <c r="C4833" s="160">
        <v>800377</v>
      </c>
      <c r="D4833" s="161" t="s">
        <v>1929</v>
      </c>
      <c r="E4833" s="162" t="s">
        <v>6414</v>
      </c>
      <c r="F4833" s="161" t="s">
        <v>1558</v>
      </c>
      <c r="G4833" s="164" t="s">
        <v>8</v>
      </c>
      <c r="H4833" s="161" t="s">
        <v>1559</v>
      </c>
      <c r="I4833" s="15"/>
      <c r="J4833"/>
      <c r="K4833"/>
    </row>
    <row r="4834" spans="1:11" ht="15" customHeight="1" x14ac:dyDescent="0.35">
      <c r="A4834" s="160">
        <v>303264</v>
      </c>
      <c r="B4834" s="161" t="s">
        <v>1618</v>
      </c>
      <c r="C4834" s="160">
        <v>800379</v>
      </c>
      <c r="D4834" s="161" t="s">
        <v>1618</v>
      </c>
      <c r="E4834" s="162" t="s">
        <v>6414</v>
      </c>
      <c r="F4834" s="161" t="s">
        <v>1558</v>
      </c>
      <c r="G4834" s="164" t="s">
        <v>14</v>
      </c>
      <c r="H4834" s="161" t="s">
        <v>1559</v>
      </c>
      <c r="I4834" s="15"/>
      <c r="J4834"/>
      <c r="K4834"/>
    </row>
    <row r="4835" spans="1:11" ht="15" customHeight="1" x14ac:dyDescent="0.35">
      <c r="A4835" s="160">
        <v>811145</v>
      </c>
      <c r="B4835" s="161" t="s">
        <v>1618</v>
      </c>
      <c r="C4835" s="160">
        <v>800380</v>
      </c>
      <c r="D4835" s="161" t="s">
        <v>1618</v>
      </c>
      <c r="E4835" s="162" t="s">
        <v>6414</v>
      </c>
      <c r="F4835" s="161" t="s">
        <v>534</v>
      </c>
      <c r="G4835" s="164" t="s">
        <v>534</v>
      </c>
      <c r="H4835" s="161" t="s">
        <v>1559</v>
      </c>
      <c r="I4835" s="15"/>
      <c r="J4835"/>
      <c r="K4835"/>
    </row>
    <row r="4836" spans="1:11" ht="15" customHeight="1" x14ac:dyDescent="0.35">
      <c r="A4836" s="160">
        <v>109937</v>
      </c>
      <c r="B4836" s="161" t="s">
        <v>1584</v>
      </c>
      <c r="C4836" s="160">
        <v>800382</v>
      </c>
      <c r="D4836" s="161" t="s">
        <v>1584</v>
      </c>
      <c r="E4836" s="162" t="s">
        <v>6414</v>
      </c>
      <c r="F4836" s="161" t="s">
        <v>1558</v>
      </c>
      <c r="G4836" s="164" t="s">
        <v>174</v>
      </c>
      <c r="H4836" s="161" t="s">
        <v>1559</v>
      </c>
      <c r="I4836" s="15"/>
      <c r="J4836"/>
      <c r="K4836"/>
    </row>
    <row r="4837" spans="1:11" ht="15" customHeight="1" x14ac:dyDescent="0.35">
      <c r="A4837" s="160">
        <v>303254</v>
      </c>
      <c r="B4837" s="161" t="s">
        <v>1620</v>
      </c>
      <c r="C4837" s="160">
        <v>800385</v>
      </c>
      <c r="D4837" s="161" t="s">
        <v>1620</v>
      </c>
      <c r="E4837" s="162" t="s">
        <v>6414</v>
      </c>
      <c r="F4837" s="161" t="s">
        <v>1558</v>
      </c>
      <c r="G4837" s="164" t="s">
        <v>14</v>
      </c>
      <c r="H4837" s="161" t="s">
        <v>1559</v>
      </c>
      <c r="I4837" s="15"/>
      <c r="J4837"/>
      <c r="K4837"/>
    </row>
    <row r="4838" spans="1:11" ht="15" customHeight="1" x14ac:dyDescent="0.35">
      <c r="A4838" s="160">
        <v>807915</v>
      </c>
      <c r="B4838" s="161" t="s">
        <v>6093</v>
      </c>
      <c r="C4838" s="160">
        <v>800386</v>
      </c>
      <c r="D4838" s="161" t="s">
        <v>6093</v>
      </c>
      <c r="E4838" s="162" t="s">
        <v>6414</v>
      </c>
      <c r="F4838" s="161" t="s">
        <v>534</v>
      </c>
      <c r="G4838" s="164" t="s">
        <v>534</v>
      </c>
      <c r="H4838" s="161" t="s">
        <v>1559</v>
      </c>
      <c r="I4838" s="15"/>
      <c r="J4838"/>
      <c r="K4838"/>
    </row>
    <row r="4839" spans="1:11" ht="15" customHeight="1" x14ac:dyDescent="0.35">
      <c r="A4839" s="160">
        <v>1309386</v>
      </c>
      <c r="B4839" s="161" t="s">
        <v>1794</v>
      </c>
      <c r="C4839" s="160">
        <v>800387</v>
      </c>
      <c r="D4839" s="161" t="s">
        <v>1794</v>
      </c>
      <c r="E4839" s="162" t="s">
        <v>6414</v>
      </c>
      <c r="F4839" s="161" t="s">
        <v>1558</v>
      </c>
      <c r="G4839" s="164" t="s">
        <v>370</v>
      </c>
      <c r="H4839" s="161" t="s">
        <v>1559</v>
      </c>
      <c r="I4839" s="15"/>
      <c r="J4839"/>
      <c r="K4839"/>
    </row>
    <row r="4840" spans="1:11" ht="15" customHeight="1" x14ac:dyDescent="0.35">
      <c r="A4840" s="160">
        <v>1106392</v>
      </c>
      <c r="B4840" s="161" t="s">
        <v>864</v>
      </c>
      <c r="C4840" s="160">
        <v>800388</v>
      </c>
      <c r="D4840" s="161" t="s">
        <v>864</v>
      </c>
      <c r="E4840" s="162" t="s">
        <v>6414</v>
      </c>
      <c r="F4840" s="161" t="s">
        <v>644</v>
      </c>
      <c r="G4840" s="161" t="s">
        <v>785</v>
      </c>
      <c r="H4840" s="161" t="s">
        <v>1561</v>
      </c>
      <c r="I4840" s="15"/>
      <c r="J4840"/>
      <c r="K4840"/>
    </row>
    <row r="4841" spans="1:11" ht="15" customHeight="1" x14ac:dyDescent="0.35">
      <c r="A4841" s="160">
        <v>1109661</v>
      </c>
      <c r="B4841" s="161" t="s">
        <v>2485</v>
      </c>
      <c r="C4841" s="160">
        <v>800389</v>
      </c>
      <c r="D4841" s="161" t="s">
        <v>2485</v>
      </c>
      <c r="E4841" s="162" t="s">
        <v>6414</v>
      </c>
      <c r="F4841" s="161" t="s">
        <v>644</v>
      </c>
      <c r="G4841" s="164" t="s">
        <v>933</v>
      </c>
      <c r="H4841" s="161" t="s">
        <v>1559</v>
      </c>
      <c r="I4841" s="15"/>
      <c r="J4841"/>
      <c r="K4841"/>
    </row>
    <row r="4842" spans="1:11" ht="15" customHeight="1" x14ac:dyDescent="0.35">
      <c r="A4842" s="160">
        <v>312497</v>
      </c>
      <c r="B4842" s="161" t="s">
        <v>1686</v>
      </c>
      <c r="C4842" s="160">
        <v>800391</v>
      </c>
      <c r="D4842" s="161" t="s">
        <v>1686</v>
      </c>
      <c r="E4842" s="162" t="s">
        <v>6414</v>
      </c>
      <c r="F4842" s="161" t="s">
        <v>1558</v>
      </c>
      <c r="G4842" s="164" t="s">
        <v>14</v>
      </c>
      <c r="H4842" s="161" t="s">
        <v>1559</v>
      </c>
      <c r="I4842" s="15"/>
      <c r="J4842"/>
      <c r="K4842"/>
    </row>
    <row r="4843" spans="1:11" ht="15" customHeight="1" x14ac:dyDescent="0.35">
      <c r="A4843" s="160">
        <v>1309479</v>
      </c>
      <c r="B4843" s="161" t="s">
        <v>1795</v>
      </c>
      <c r="C4843" s="160">
        <v>800393</v>
      </c>
      <c r="D4843" s="161" t="s">
        <v>1795</v>
      </c>
      <c r="E4843" s="162" t="s">
        <v>6414</v>
      </c>
      <c r="F4843" s="161" t="s">
        <v>1558</v>
      </c>
      <c r="G4843" s="164" t="s">
        <v>370</v>
      </c>
      <c r="H4843" s="161" t="s">
        <v>1559</v>
      </c>
      <c r="I4843" s="15"/>
      <c r="J4843"/>
      <c r="K4843"/>
    </row>
    <row r="4844" spans="1:11" ht="15" customHeight="1" x14ac:dyDescent="0.35">
      <c r="A4844" s="160">
        <v>1306885</v>
      </c>
      <c r="B4844" s="161" t="s">
        <v>1762</v>
      </c>
      <c r="C4844" s="160">
        <v>800394</v>
      </c>
      <c r="D4844" s="161" t="s">
        <v>1762</v>
      </c>
      <c r="E4844" s="162" t="s">
        <v>6414</v>
      </c>
      <c r="F4844" s="161" t="s">
        <v>1558</v>
      </c>
      <c r="G4844" s="164" t="s">
        <v>8</v>
      </c>
      <c r="H4844" s="161" t="s">
        <v>1559</v>
      </c>
      <c r="I4844" s="15"/>
      <c r="J4844"/>
      <c r="K4844"/>
    </row>
    <row r="4845" spans="1:11" ht="15" customHeight="1" x14ac:dyDescent="0.35">
      <c r="A4845" s="160">
        <v>1106432</v>
      </c>
      <c r="B4845" s="161" t="s">
        <v>6094</v>
      </c>
      <c r="C4845" s="160">
        <v>800395</v>
      </c>
      <c r="D4845" s="161" t="s">
        <v>6094</v>
      </c>
      <c r="E4845" s="162" t="s">
        <v>6414</v>
      </c>
      <c r="F4845" s="161" t="s">
        <v>644</v>
      </c>
      <c r="G4845" s="164" t="s">
        <v>785</v>
      </c>
      <c r="H4845" s="161" t="s">
        <v>1559</v>
      </c>
      <c r="I4845" s="15"/>
      <c r="J4845"/>
      <c r="K4845"/>
    </row>
    <row r="4846" spans="1:11" ht="15" customHeight="1" x14ac:dyDescent="0.35">
      <c r="A4846" s="160">
        <v>1504736</v>
      </c>
      <c r="B4846" s="161" t="s">
        <v>2666</v>
      </c>
      <c r="C4846" s="160">
        <v>800397</v>
      </c>
      <c r="D4846" s="161" t="s">
        <v>2666</v>
      </c>
      <c r="E4846" s="162" t="s">
        <v>6414</v>
      </c>
      <c r="F4846" s="161" t="s">
        <v>644</v>
      </c>
      <c r="G4846" s="164" t="s">
        <v>992</v>
      </c>
      <c r="H4846" s="161" t="s">
        <v>1559</v>
      </c>
      <c r="I4846" s="15"/>
      <c r="J4846"/>
      <c r="K4846"/>
    </row>
    <row r="4847" spans="1:11" ht="15" customHeight="1" x14ac:dyDescent="0.35">
      <c r="A4847" s="160">
        <v>1306499</v>
      </c>
      <c r="B4847" s="161" t="s">
        <v>6095</v>
      </c>
      <c r="C4847" s="160">
        <v>800398</v>
      </c>
      <c r="D4847" s="161" t="s">
        <v>6095</v>
      </c>
      <c r="E4847" s="162" t="s">
        <v>6414</v>
      </c>
      <c r="F4847" s="161" t="s">
        <v>1558</v>
      </c>
      <c r="G4847" s="164" t="s">
        <v>8</v>
      </c>
      <c r="H4847" s="161" t="s">
        <v>1559</v>
      </c>
      <c r="I4847" s="15"/>
      <c r="J4847"/>
      <c r="K4847"/>
    </row>
    <row r="4848" spans="1:11" ht="15" customHeight="1" x14ac:dyDescent="0.35">
      <c r="A4848" s="160">
        <v>1105345</v>
      </c>
      <c r="B4848" s="161" t="s">
        <v>2344</v>
      </c>
      <c r="C4848" s="160">
        <v>800400</v>
      </c>
      <c r="D4848" s="161" t="s">
        <v>2344</v>
      </c>
      <c r="E4848" s="162" t="s">
        <v>6414</v>
      </c>
      <c r="F4848" s="161" t="s">
        <v>644</v>
      </c>
      <c r="G4848" s="161" t="s">
        <v>645</v>
      </c>
      <c r="H4848" s="161" t="s">
        <v>1559</v>
      </c>
      <c r="I4848" s="15"/>
      <c r="J4848"/>
      <c r="K4848"/>
    </row>
    <row r="4849" spans="1:11" ht="15" customHeight="1" x14ac:dyDescent="0.35">
      <c r="A4849" s="160">
        <v>1106753</v>
      </c>
      <c r="B4849" s="161" t="s">
        <v>6096</v>
      </c>
      <c r="C4849" s="160">
        <v>800401</v>
      </c>
      <c r="D4849" s="161" t="s">
        <v>6096</v>
      </c>
      <c r="E4849" s="162" t="s">
        <v>6414</v>
      </c>
      <c r="F4849" s="161" t="s">
        <v>644</v>
      </c>
      <c r="G4849" s="161" t="s">
        <v>785</v>
      </c>
      <c r="H4849" s="161" t="s">
        <v>1559</v>
      </c>
      <c r="I4849" s="15"/>
      <c r="J4849"/>
      <c r="K4849"/>
    </row>
    <row r="4850" spans="1:11" ht="15" customHeight="1" x14ac:dyDescent="0.35">
      <c r="A4850" s="160">
        <v>1406375</v>
      </c>
      <c r="B4850" s="161" t="s">
        <v>6097</v>
      </c>
      <c r="C4850" s="160">
        <v>800402</v>
      </c>
      <c r="D4850" s="161" t="s">
        <v>6097</v>
      </c>
      <c r="E4850" s="162" t="s">
        <v>6414</v>
      </c>
      <c r="F4850" s="161" t="s">
        <v>644</v>
      </c>
      <c r="G4850" s="164" t="s">
        <v>708</v>
      </c>
      <c r="H4850" s="161" t="s">
        <v>1559</v>
      </c>
      <c r="I4850" s="15"/>
      <c r="J4850"/>
      <c r="K4850"/>
    </row>
    <row r="4851" spans="1:11" ht="15" customHeight="1" x14ac:dyDescent="0.35">
      <c r="A4851" s="160">
        <v>1317239</v>
      </c>
      <c r="B4851" s="161" t="s">
        <v>6098</v>
      </c>
      <c r="C4851" s="160">
        <v>800405</v>
      </c>
      <c r="D4851" s="161" t="s">
        <v>6098</v>
      </c>
      <c r="E4851" s="162" t="s">
        <v>6414</v>
      </c>
      <c r="F4851" s="161" t="s">
        <v>1558</v>
      </c>
      <c r="G4851" s="164" t="s">
        <v>8</v>
      </c>
      <c r="H4851" s="161" t="s">
        <v>1559</v>
      </c>
      <c r="I4851" s="15"/>
      <c r="J4851"/>
      <c r="K4851"/>
    </row>
    <row r="4852" spans="1:11" ht="15" customHeight="1" x14ac:dyDescent="0.35">
      <c r="A4852" s="160">
        <v>1107296</v>
      </c>
      <c r="B4852" s="161" t="s">
        <v>2379</v>
      </c>
      <c r="C4852" s="160">
        <v>800411</v>
      </c>
      <c r="D4852" s="161" t="s">
        <v>2379</v>
      </c>
      <c r="E4852" s="162" t="s">
        <v>6414</v>
      </c>
      <c r="F4852" s="161" t="s">
        <v>644</v>
      </c>
      <c r="G4852" s="164" t="s">
        <v>785</v>
      </c>
      <c r="H4852" s="161" t="s">
        <v>1559</v>
      </c>
      <c r="I4852" s="15"/>
      <c r="J4852"/>
      <c r="K4852"/>
    </row>
    <row r="4853" spans="1:11" ht="15" customHeight="1" x14ac:dyDescent="0.35">
      <c r="A4853" s="160">
        <v>1502186</v>
      </c>
      <c r="B4853" s="161" t="s">
        <v>2637</v>
      </c>
      <c r="C4853" s="160">
        <v>800412</v>
      </c>
      <c r="D4853" s="161" t="s">
        <v>2637</v>
      </c>
      <c r="E4853" s="162" t="s">
        <v>6414</v>
      </c>
      <c r="F4853" s="161" t="s">
        <v>644</v>
      </c>
      <c r="G4853" s="164" t="s">
        <v>992</v>
      </c>
      <c r="H4853" s="161" t="s">
        <v>1559</v>
      </c>
      <c r="I4853" s="15"/>
      <c r="J4853"/>
      <c r="K4853"/>
    </row>
    <row r="4854" spans="1:11" ht="15" customHeight="1" x14ac:dyDescent="0.35">
      <c r="A4854" s="160">
        <v>1105836</v>
      </c>
      <c r="B4854" s="161" t="s">
        <v>6099</v>
      </c>
      <c r="C4854" s="160">
        <v>800415</v>
      </c>
      <c r="D4854" s="161" t="s">
        <v>6099</v>
      </c>
      <c r="E4854" s="162" t="s">
        <v>6414</v>
      </c>
      <c r="F4854" s="161" t="s">
        <v>644</v>
      </c>
      <c r="G4854" s="164" t="s">
        <v>645</v>
      </c>
      <c r="H4854" s="161" t="s">
        <v>1559</v>
      </c>
      <c r="I4854" s="15"/>
      <c r="J4854"/>
      <c r="K4854"/>
    </row>
    <row r="4855" spans="1:11" ht="15" customHeight="1" x14ac:dyDescent="0.35">
      <c r="A4855" s="160">
        <v>1113770</v>
      </c>
      <c r="B4855" s="161" t="s">
        <v>6100</v>
      </c>
      <c r="C4855" s="160">
        <v>800419</v>
      </c>
      <c r="D4855" s="161" t="s">
        <v>6100</v>
      </c>
      <c r="E4855" s="162" t="s">
        <v>6414</v>
      </c>
      <c r="F4855" s="161" t="s">
        <v>644</v>
      </c>
      <c r="G4855" s="164" t="s">
        <v>933</v>
      </c>
      <c r="H4855" s="161" t="s">
        <v>1559</v>
      </c>
      <c r="I4855" s="15"/>
      <c r="J4855"/>
      <c r="K4855"/>
    </row>
    <row r="4856" spans="1:11" ht="15" customHeight="1" x14ac:dyDescent="0.35">
      <c r="A4856" s="160">
        <v>1510190</v>
      </c>
      <c r="B4856" s="161" t="s">
        <v>6101</v>
      </c>
      <c r="C4856" s="160">
        <v>800420</v>
      </c>
      <c r="D4856" s="161" t="s">
        <v>6101</v>
      </c>
      <c r="E4856" s="162" t="s">
        <v>6414</v>
      </c>
      <c r="F4856" s="161" t="s">
        <v>644</v>
      </c>
      <c r="G4856" s="164" t="s">
        <v>992</v>
      </c>
      <c r="H4856" s="161" t="s">
        <v>1559</v>
      </c>
      <c r="I4856" s="15"/>
      <c r="J4856"/>
      <c r="K4856"/>
    </row>
    <row r="4857" spans="1:11" ht="15" customHeight="1" x14ac:dyDescent="0.35">
      <c r="A4857" s="160">
        <v>1006058</v>
      </c>
      <c r="B4857" s="161" t="s">
        <v>2278</v>
      </c>
      <c r="C4857" s="160">
        <v>800422</v>
      </c>
      <c r="D4857" s="161" t="s">
        <v>2278</v>
      </c>
      <c r="E4857" s="162" t="s">
        <v>6414</v>
      </c>
      <c r="F4857" s="161" t="s">
        <v>644</v>
      </c>
      <c r="G4857" s="164" t="s">
        <v>933</v>
      </c>
      <c r="H4857" s="161" t="s">
        <v>1559</v>
      </c>
      <c r="I4857" s="15"/>
      <c r="J4857"/>
      <c r="K4857"/>
    </row>
    <row r="4858" spans="1:11" ht="15" customHeight="1" x14ac:dyDescent="0.35">
      <c r="A4858" s="160">
        <v>1111558</v>
      </c>
      <c r="B4858" s="161" t="s">
        <v>2540</v>
      </c>
      <c r="C4858" s="160">
        <v>800423</v>
      </c>
      <c r="D4858" s="161" t="s">
        <v>2540</v>
      </c>
      <c r="E4858" s="162" t="s">
        <v>6414</v>
      </c>
      <c r="F4858" s="161" t="s">
        <v>644</v>
      </c>
      <c r="G4858" s="164" t="s">
        <v>1094</v>
      </c>
      <c r="H4858" s="161" t="s">
        <v>1559</v>
      </c>
      <c r="I4858" s="15"/>
      <c r="J4858"/>
      <c r="K4858"/>
    </row>
    <row r="4859" spans="1:11" ht="15" customHeight="1" x14ac:dyDescent="0.35">
      <c r="A4859" s="160">
        <v>1110705</v>
      </c>
      <c r="B4859" s="161" t="s">
        <v>6102</v>
      </c>
      <c r="C4859" s="160">
        <v>800426</v>
      </c>
      <c r="D4859" s="161" t="s">
        <v>6102</v>
      </c>
      <c r="E4859" s="162" t="s">
        <v>6414</v>
      </c>
      <c r="F4859" s="161" t="s">
        <v>644</v>
      </c>
      <c r="G4859" s="164" t="s">
        <v>645</v>
      </c>
      <c r="H4859" s="161" t="s">
        <v>1559</v>
      </c>
      <c r="I4859" s="15"/>
      <c r="J4859"/>
      <c r="K4859"/>
    </row>
    <row r="4860" spans="1:11" ht="15" customHeight="1" x14ac:dyDescent="0.35">
      <c r="A4860" s="160">
        <v>1106340</v>
      </c>
      <c r="B4860" s="161" t="s">
        <v>865</v>
      </c>
      <c r="C4860" s="160">
        <v>800428</v>
      </c>
      <c r="D4860" s="161" t="s">
        <v>865</v>
      </c>
      <c r="E4860" s="162" t="s">
        <v>6414</v>
      </c>
      <c r="F4860" s="161" t="s">
        <v>644</v>
      </c>
      <c r="G4860" s="161" t="s">
        <v>785</v>
      </c>
      <c r="H4860" s="161" t="s">
        <v>1559</v>
      </c>
      <c r="I4860" s="15"/>
      <c r="J4860"/>
      <c r="K4860"/>
    </row>
    <row r="4861" spans="1:11" ht="15" customHeight="1" x14ac:dyDescent="0.35">
      <c r="A4861" s="160">
        <v>705740</v>
      </c>
      <c r="B4861" s="161" t="s">
        <v>1553</v>
      </c>
      <c r="C4861" s="160">
        <v>800429</v>
      </c>
      <c r="D4861" s="161" t="s">
        <v>1553</v>
      </c>
      <c r="E4861" s="162" t="s">
        <v>6414</v>
      </c>
      <c r="F4861" s="161" t="s">
        <v>2725</v>
      </c>
      <c r="G4861" s="161" t="s">
        <v>6435</v>
      </c>
      <c r="H4861" s="161" t="s">
        <v>1559</v>
      </c>
      <c r="I4861" s="15"/>
      <c r="J4861"/>
      <c r="K4861"/>
    </row>
    <row r="4862" spans="1:11" ht="15" customHeight="1" x14ac:dyDescent="0.35">
      <c r="A4862" s="160">
        <v>109987</v>
      </c>
      <c r="B4862" s="161" t="s">
        <v>1585</v>
      </c>
      <c r="C4862" s="160">
        <v>800430</v>
      </c>
      <c r="D4862" s="161" t="s">
        <v>1585</v>
      </c>
      <c r="E4862" s="162" t="s">
        <v>6414</v>
      </c>
      <c r="F4862" s="161" t="s">
        <v>1558</v>
      </c>
      <c r="G4862" s="164" t="s">
        <v>174</v>
      </c>
      <c r="H4862" s="161" t="s">
        <v>1559</v>
      </c>
      <c r="I4862" s="15"/>
      <c r="J4862"/>
      <c r="K4862"/>
    </row>
    <row r="4863" spans="1:11" ht="15" customHeight="1" x14ac:dyDescent="0.35">
      <c r="A4863" s="160">
        <v>1109902</v>
      </c>
      <c r="B4863" s="161" t="s">
        <v>2486</v>
      </c>
      <c r="C4863" s="160">
        <v>800434</v>
      </c>
      <c r="D4863" s="161" t="s">
        <v>2486</v>
      </c>
      <c r="E4863" s="162" t="s">
        <v>6414</v>
      </c>
      <c r="F4863" s="161" t="s">
        <v>644</v>
      </c>
      <c r="G4863" s="164" t="s">
        <v>933</v>
      </c>
      <c r="H4863" s="161" t="s">
        <v>1559</v>
      </c>
      <c r="I4863" s="15"/>
      <c r="J4863"/>
      <c r="K4863"/>
    </row>
    <row r="4864" spans="1:11" ht="15" customHeight="1" x14ac:dyDescent="0.35">
      <c r="A4864" s="160">
        <v>1009075</v>
      </c>
      <c r="B4864" s="161" t="s">
        <v>1371</v>
      </c>
      <c r="C4864" s="160">
        <v>800435</v>
      </c>
      <c r="D4864" s="161" t="s">
        <v>1371</v>
      </c>
      <c r="E4864" s="162" t="s">
        <v>6414</v>
      </c>
      <c r="F4864" s="161" t="s">
        <v>2026</v>
      </c>
      <c r="G4864" s="164" t="s">
        <v>1338</v>
      </c>
      <c r="H4864" s="161" t="s">
        <v>1559</v>
      </c>
      <c r="I4864" s="15"/>
      <c r="J4864"/>
      <c r="K4864"/>
    </row>
    <row r="4865" spans="1:11" ht="15" customHeight="1" x14ac:dyDescent="0.35">
      <c r="A4865" s="160">
        <v>1105301</v>
      </c>
      <c r="B4865" s="161" t="s">
        <v>706</v>
      </c>
      <c r="C4865" s="160">
        <v>800436</v>
      </c>
      <c r="D4865" s="161" t="s">
        <v>706</v>
      </c>
      <c r="E4865" s="162" t="s">
        <v>6414</v>
      </c>
      <c r="F4865" s="161" t="s">
        <v>644</v>
      </c>
      <c r="G4865" s="164" t="s">
        <v>645</v>
      </c>
      <c r="H4865" s="161" t="s">
        <v>1559</v>
      </c>
      <c r="I4865" s="15"/>
      <c r="J4865"/>
      <c r="K4865"/>
    </row>
    <row r="4866" spans="1:11" ht="15" customHeight="1" x14ac:dyDescent="0.35">
      <c r="A4866" s="160">
        <v>1512802</v>
      </c>
      <c r="B4866" s="161" t="s">
        <v>6103</v>
      </c>
      <c r="C4866" s="160">
        <v>800438</v>
      </c>
      <c r="D4866" s="161" t="s">
        <v>6103</v>
      </c>
      <c r="E4866" s="162" t="s">
        <v>6414</v>
      </c>
      <c r="F4866" s="161" t="s">
        <v>644</v>
      </c>
      <c r="G4866" s="164" t="s">
        <v>992</v>
      </c>
      <c r="H4866" s="161" t="s">
        <v>1559</v>
      </c>
      <c r="I4866" s="15"/>
      <c r="J4866"/>
      <c r="K4866"/>
    </row>
    <row r="4867" spans="1:11" ht="15" customHeight="1" x14ac:dyDescent="0.35">
      <c r="A4867" s="160">
        <v>1512150</v>
      </c>
      <c r="B4867" s="161" t="s">
        <v>2713</v>
      </c>
      <c r="C4867" s="160">
        <v>800439</v>
      </c>
      <c r="D4867" s="161" t="s">
        <v>2713</v>
      </c>
      <c r="E4867" s="162" t="s">
        <v>6414</v>
      </c>
      <c r="F4867" s="161" t="s">
        <v>644</v>
      </c>
      <c r="G4867" s="164" t="s">
        <v>992</v>
      </c>
      <c r="H4867" s="161" t="s">
        <v>1559</v>
      </c>
      <c r="I4867" s="15"/>
      <c r="J4867"/>
      <c r="K4867"/>
    </row>
    <row r="4868" spans="1:11" ht="15" customHeight="1" x14ac:dyDescent="0.35">
      <c r="A4868" s="160">
        <v>1106426</v>
      </c>
      <c r="B4868" s="161" t="s">
        <v>6104</v>
      </c>
      <c r="C4868" s="160">
        <v>800441</v>
      </c>
      <c r="D4868" s="161" t="s">
        <v>6104</v>
      </c>
      <c r="E4868" s="162" t="s">
        <v>6414</v>
      </c>
      <c r="F4868" s="161" t="s">
        <v>644</v>
      </c>
      <c r="G4868" s="164" t="s">
        <v>785</v>
      </c>
      <c r="H4868" s="161" t="s">
        <v>1559</v>
      </c>
      <c r="I4868" s="15"/>
      <c r="J4868"/>
      <c r="K4868"/>
    </row>
    <row r="4869" spans="1:11" ht="15" customHeight="1" x14ac:dyDescent="0.35">
      <c r="A4869" s="160">
        <v>1110399</v>
      </c>
      <c r="B4869" s="161" t="s">
        <v>2518</v>
      </c>
      <c r="C4869" s="160">
        <v>800442</v>
      </c>
      <c r="D4869" s="161" t="s">
        <v>2518</v>
      </c>
      <c r="E4869" s="162" t="s">
        <v>6414</v>
      </c>
      <c r="F4869" s="161" t="s">
        <v>644</v>
      </c>
      <c r="G4869" s="161" t="s">
        <v>645</v>
      </c>
      <c r="H4869" s="161" t="s">
        <v>1559</v>
      </c>
      <c r="I4869" s="15"/>
      <c r="J4869"/>
      <c r="K4869"/>
    </row>
    <row r="4870" spans="1:11" ht="15" customHeight="1" x14ac:dyDescent="0.35">
      <c r="A4870" s="160">
        <v>1416432</v>
      </c>
      <c r="B4870" s="161" t="s">
        <v>6105</v>
      </c>
      <c r="C4870" s="160">
        <v>800444</v>
      </c>
      <c r="D4870" s="161" t="s">
        <v>6105</v>
      </c>
      <c r="E4870" s="162" t="s">
        <v>6414</v>
      </c>
      <c r="F4870" s="161" t="s">
        <v>644</v>
      </c>
      <c r="G4870" s="164" t="s">
        <v>708</v>
      </c>
      <c r="H4870" s="161" t="s">
        <v>1559</v>
      </c>
      <c r="I4870" s="15"/>
      <c r="J4870"/>
      <c r="K4870"/>
    </row>
    <row r="4871" spans="1:11" ht="15" customHeight="1" x14ac:dyDescent="0.35">
      <c r="A4871" s="160">
        <v>302793</v>
      </c>
      <c r="B4871" s="161" t="s">
        <v>6106</v>
      </c>
      <c r="C4871" s="160">
        <v>800448</v>
      </c>
      <c r="D4871" s="161" t="s">
        <v>6106</v>
      </c>
      <c r="E4871" s="162" t="s">
        <v>6414</v>
      </c>
      <c r="F4871" s="161" t="s">
        <v>1558</v>
      </c>
      <c r="G4871" s="164" t="s">
        <v>14</v>
      </c>
      <c r="H4871" s="161" t="s">
        <v>1559</v>
      </c>
      <c r="I4871" s="15"/>
      <c r="J4871"/>
      <c r="K4871"/>
    </row>
    <row r="4872" spans="1:11" ht="15" customHeight="1" x14ac:dyDescent="0.35">
      <c r="A4872" s="160">
        <v>1110484</v>
      </c>
      <c r="B4872" s="161" t="s">
        <v>6107</v>
      </c>
      <c r="C4872" s="160">
        <v>800450</v>
      </c>
      <c r="D4872" s="161" t="s">
        <v>6107</v>
      </c>
      <c r="E4872" s="162" t="s">
        <v>6414</v>
      </c>
      <c r="F4872" s="161" t="s">
        <v>644</v>
      </c>
      <c r="G4872" s="164" t="s">
        <v>645</v>
      </c>
      <c r="H4872" s="161" t="s">
        <v>1559</v>
      </c>
      <c r="I4872" s="15"/>
      <c r="J4872"/>
      <c r="K4872"/>
    </row>
    <row r="4873" spans="1:11" ht="15" customHeight="1" x14ac:dyDescent="0.35">
      <c r="A4873" s="160">
        <v>1111840</v>
      </c>
      <c r="B4873" s="161" t="s">
        <v>6108</v>
      </c>
      <c r="C4873" s="160">
        <v>800451</v>
      </c>
      <c r="D4873" s="161" t="s">
        <v>6108</v>
      </c>
      <c r="E4873" s="162" t="s">
        <v>6414</v>
      </c>
      <c r="F4873" s="161" t="s">
        <v>644</v>
      </c>
      <c r="G4873" s="164" t="s">
        <v>1094</v>
      </c>
      <c r="H4873" s="161" t="s">
        <v>1559</v>
      </c>
      <c r="I4873" s="15"/>
      <c r="J4873"/>
      <c r="K4873"/>
    </row>
    <row r="4874" spans="1:11" ht="15" customHeight="1" x14ac:dyDescent="0.35">
      <c r="A4874" s="160">
        <v>113582</v>
      </c>
      <c r="B4874" s="161" t="s">
        <v>6109</v>
      </c>
      <c r="C4874" s="160">
        <v>800452</v>
      </c>
      <c r="D4874" s="161" t="s">
        <v>6109</v>
      </c>
      <c r="E4874" s="162" t="s">
        <v>6414</v>
      </c>
      <c r="F4874" s="161" t="s">
        <v>1558</v>
      </c>
      <c r="G4874" s="164" t="s">
        <v>174</v>
      </c>
      <c r="H4874" s="161" t="s">
        <v>1559</v>
      </c>
      <c r="I4874" s="15"/>
      <c r="J4874"/>
      <c r="K4874"/>
    </row>
    <row r="4875" spans="1:11" ht="15" customHeight="1" x14ac:dyDescent="0.35">
      <c r="A4875" s="160">
        <v>1823105</v>
      </c>
      <c r="B4875" s="161" t="s">
        <v>1425</v>
      </c>
      <c r="C4875" s="160">
        <v>800453</v>
      </c>
      <c r="D4875" s="161" t="s">
        <v>1425</v>
      </c>
      <c r="E4875" s="162" t="s">
        <v>6414</v>
      </c>
      <c r="F4875" s="161" t="s">
        <v>2026</v>
      </c>
      <c r="G4875" s="164" t="s">
        <v>1381</v>
      </c>
      <c r="H4875" s="161" t="s">
        <v>1559</v>
      </c>
      <c r="I4875" s="15"/>
      <c r="J4875"/>
      <c r="K4875"/>
    </row>
    <row r="4876" spans="1:11" ht="15" customHeight="1" x14ac:dyDescent="0.35">
      <c r="A4876" s="160">
        <v>1304793</v>
      </c>
      <c r="B4876" s="161" t="s">
        <v>6110</v>
      </c>
      <c r="C4876" s="160">
        <v>800456</v>
      </c>
      <c r="D4876" s="161" t="s">
        <v>6110</v>
      </c>
      <c r="E4876" s="162" t="s">
        <v>6414</v>
      </c>
      <c r="F4876" s="161" t="s">
        <v>1558</v>
      </c>
      <c r="G4876" s="164" t="s">
        <v>8</v>
      </c>
      <c r="H4876" s="161" t="s">
        <v>1559</v>
      </c>
      <c r="I4876" s="15"/>
      <c r="J4876"/>
      <c r="K4876"/>
    </row>
    <row r="4877" spans="1:11" ht="15" customHeight="1" x14ac:dyDescent="0.35">
      <c r="A4877" s="160">
        <v>1110654</v>
      </c>
      <c r="B4877" s="161" t="s">
        <v>2510</v>
      </c>
      <c r="C4877" s="160">
        <v>800457</v>
      </c>
      <c r="D4877" s="161" t="s">
        <v>2510</v>
      </c>
      <c r="E4877" s="162" t="s">
        <v>6414</v>
      </c>
      <c r="F4877" s="161" t="s">
        <v>644</v>
      </c>
      <c r="G4877" s="164" t="s">
        <v>645</v>
      </c>
      <c r="H4877" s="161" t="s">
        <v>1559</v>
      </c>
      <c r="I4877" s="15"/>
      <c r="J4877"/>
      <c r="K4877"/>
    </row>
    <row r="4878" spans="1:11" ht="15" customHeight="1" x14ac:dyDescent="0.35">
      <c r="A4878" s="160">
        <v>1512122</v>
      </c>
      <c r="B4878" s="161" t="s">
        <v>2711</v>
      </c>
      <c r="C4878" s="160">
        <v>800459</v>
      </c>
      <c r="D4878" s="161" t="s">
        <v>2711</v>
      </c>
      <c r="E4878" s="162" t="s">
        <v>6414</v>
      </c>
      <c r="F4878" s="161" t="s">
        <v>644</v>
      </c>
      <c r="G4878" s="164" t="s">
        <v>992</v>
      </c>
      <c r="H4878" s="161" t="s">
        <v>1559</v>
      </c>
      <c r="I4878" s="15"/>
      <c r="J4878"/>
      <c r="K4878"/>
    </row>
    <row r="4879" spans="1:11" ht="15" customHeight="1" x14ac:dyDescent="0.35">
      <c r="A4879" s="160">
        <v>109416</v>
      </c>
      <c r="B4879" s="161" t="s">
        <v>1583</v>
      </c>
      <c r="C4879" s="160">
        <v>800460</v>
      </c>
      <c r="D4879" s="161" t="s">
        <v>1583</v>
      </c>
      <c r="E4879" s="162" t="s">
        <v>6414</v>
      </c>
      <c r="F4879" s="161" t="s">
        <v>1558</v>
      </c>
      <c r="G4879" s="164" t="s">
        <v>174</v>
      </c>
      <c r="H4879" s="161" t="s">
        <v>1559</v>
      </c>
      <c r="I4879" s="15"/>
      <c r="J4879"/>
      <c r="K4879"/>
    </row>
    <row r="4880" spans="1:11" ht="15" customHeight="1" x14ac:dyDescent="0.35">
      <c r="A4880" s="160">
        <v>1313582</v>
      </c>
      <c r="B4880" s="161" t="s">
        <v>285</v>
      </c>
      <c r="C4880" s="160">
        <v>800461</v>
      </c>
      <c r="D4880" s="161" t="s">
        <v>285</v>
      </c>
      <c r="E4880" s="162" t="s">
        <v>6414</v>
      </c>
      <c r="F4880" s="161" t="s">
        <v>1558</v>
      </c>
      <c r="G4880" s="164" t="s">
        <v>8</v>
      </c>
      <c r="H4880" s="161" t="s">
        <v>1559</v>
      </c>
      <c r="I4880" s="15"/>
      <c r="J4880"/>
      <c r="K4880"/>
    </row>
    <row r="4881" spans="1:11" ht="15" customHeight="1" x14ac:dyDescent="0.35">
      <c r="A4881" s="160">
        <v>1805987</v>
      </c>
      <c r="B4881" s="161" t="s">
        <v>508</v>
      </c>
      <c r="C4881" s="160">
        <v>800466</v>
      </c>
      <c r="D4881" s="161" t="s">
        <v>508</v>
      </c>
      <c r="E4881" s="162" t="s">
        <v>6414</v>
      </c>
      <c r="F4881" s="161" t="s">
        <v>1558</v>
      </c>
      <c r="G4881" s="164" t="s">
        <v>482</v>
      </c>
      <c r="H4881" s="161" t="s">
        <v>1559</v>
      </c>
      <c r="I4881" s="15"/>
      <c r="J4881"/>
      <c r="K4881"/>
    </row>
    <row r="4882" spans="1:11" ht="15" customHeight="1" x14ac:dyDescent="0.35">
      <c r="A4882" s="160">
        <v>103685</v>
      </c>
      <c r="B4882" s="161" t="s">
        <v>2037</v>
      </c>
      <c r="C4882" s="160">
        <v>800468</v>
      </c>
      <c r="D4882" s="161" t="s">
        <v>2037</v>
      </c>
      <c r="E4882" s="162" t="s">
        <v>6414</v>
      </c>
      <c r="F4882" s="161" t="s">
        <v>2026</v>
      </c>
      <c r="G4882" s="164" t="s">
        <v>1144</v>
      </c>
      <c r="H4882" s="161" t="s">
        <v>1559</v>
      </c>
      <c r="I4882" s="15"/>
      <c r="J4882"/>
      <c r="K4882"/>
    </row>
    <row r="4883" spans="1:11" ht="15" customHeight="1" x14ac:dyDescent="0.35">
      <c r="A4883" s="160">
        <v>308664</v>
      </c>
      <c r="B4883" s="161" t="s">
        <v>1657</v>
      </c>
      <c r="C4883" s="160">
        <v>800469</v>
      </c>
      <c r="D4883" s="161" t="s">
        <v>1657</v>
      </c>
      <c r="E4883" s="162" t="s">
        <v>6414</v>
      </c>
      <c r="F4883" s="161" t="s">
        <v>1558</v>
      </c>
      <c r="G4883" s="164" t="s">
        <v>14</v>
      </c>
      <c r="H4883" s="161" t="s">
        <v>1559</v>
      </c>
      <c r="I4883" s="15"/>
      <c r="J4883"/>
      <c r="K4883"/>
    </row>
    <row r="4884" spans="1:11" ht="15" customHeight="1" x14ac:dyDescent="0.35">
      <c r="A4884" s="160">
        <v>1106157</v>
      </c>
      <c r="B4884" s="161" t="s">
        <v>2382</v>
      </c>
      <c r="C4884" s="160">
        <v>800472</v>
      </c>
      <c r="D4884" s="161" t="s">
        <v>2382</v>
      </c>
      <c r="E4884" s="162" t="s">
        <v>6414</v>
      </c>
      <c r="F4884" s="161" t="s">
        <v>644</v>
      </c>
      <c r="G4884" s="164" t="s">
        <v>785</v>
      </c>
      <c r="H4884" s="161" t="s">
        <v>1559</v>
      </c>
      <c r="I4884" s="15"/>
      <c r="J4884"/>
      <c r="K4884"/>
    </row>
    <row r="4885" spans="1:11" ht="15" customHeight="1" x14ac:dyDescent="0.35">
      <c r="A4885" s="160">
        <v>1106494</v>
      </c>
      <c r="B4885" s="161" t="s">
        <v>866</v>
      </c>
      <c r="C4885" s="160">
        <v>800474</v>
      </c>
      <c r="D4885" s="161" t="s">
        <v>866</v>
      </c>
      <c r="E4885" s="162" t="s">
        <v>6414</v>
      </c>
      <c r="F4885" s="161" t="s">
        <v>644</v>
      </c>
      <c r="G4885" s="164" t="s">
        <v>785</v>
      </c>
      <c r="H4885" s="161" t="s">
        <v>1559</v>
      </c>
      <c r="I4885" s="15"/>
      <c r="J4885"/>
      <c r="K4885"/>
    </row>
    <row r="4886" spans="1:11" ht="15" customHeight="1" x14ac:dyDescent="0.35">
      <c r="A4886" s="160">
        <v>603176</v>
      </c>
      <c r="B4886" s="161" t="s">
        <v>2123</v>
      </c>
      <c r="C4886" s="160">
        <v>800475</v>
      </c>
      <c r="D4886" s="161" t="s">
        <v>2123</v>
      </c>
      <c r="E4886" s="162" t="s">
        <v>6414</v>
      </c>
      <c r="F4886" s="161" t="s">
        <v>2026</v>
      </c>
      <c r="G4886" s="161" t="s">
        <v>1246</v>
      </c>
      <c r="H4886" s="161" t="s">
        <v>1559</v>
      </c>
      <c r="I4886" s="15"/>
      <c r="J4886"/>
      <c r="K4886"/>
    </row>
    <row r="4887" spans="1:11" ht="15" customHeight="1" x14ac:dyDescent="0.35">
      <c r="A4887" s="160">
        <v>1421117</v>
      </c>
      <c r="B4887" s="161" t="s">
        <v>2603</v>
      </c>
      <c r="C4887" s="160">
        <v>800476</v>
      </c>
      <c r="D4887" s="161" t="s">
        <v>2603</v>
      </c>
      <c r="E4887" s="162" t="s">
        <v>6414</v>
      </c>
      <c r="F4887" s="161" t="s">
        <v>644</v>
      </c>
      <c r="G4887" s="164" t="s">
        <v>708</v>
      </c>
      <c r="H4887" s="161" t="s">
        <v>1559</v>
      </c>
      <c r="I4887" s="15"/>
      <c r="J4887"/>
      <c r="K4887"/>
    </row>
    <row r="4888" spans="1:11" ht="15" customHeight="1" x14ac:dyDescent="0.35">
      <c r="A4888" s="160">
        <v>308875</v>
      </c>
      <c r="B4888" s="161" t="s">
        <v>1658</v>
      </c>
      <c r="C4888" s="160">
        <v>800479</v>
      </c>
      <c r="D4888" s="161" t="s">
        <v>1658</v>
      </c>
      <c r="E4888" s="162" t="s">
        <v>6414</v>
      </c>
      <c r="F4888" s="161" t="s">
        <v>1558</v>
      </c>
      <c r="G4888" s="164" t="s">
        <v>14</v>
      </c>
      <c r="H4888" s="161" t="s">
        <v>1559</v>
      </c>
      <c r="I4888" s="15"/>
      <c r="J4888"/>
      <c r="K4888"/>
    </row>
    <row r="4889" spans="1:11" ht="15" customHeight="1" x14ac:dyDescent="0.35">
      <c r="A4889" s="160">
        <v>1512785</v>
      </c>
      <c r="B4889" s="161" t="s">
        <v>2712</v>
      </c>
      <c r="C4889" s="160">
        <v>800481</v>
      </c>
      <c r="D4889" s="161" t="s">
        <v>2712</v>
      </c>
      <c r="E4889" s="162" t="s">
        <v>6414</v>
      </c>
      <c r="F4889" s="161" t="s">
        <v>644</v>
      </c>
      <c r="G4889" s="164" t="s">
        <v>992</v>
      </c>
      <c r="H4889" s="161" t="s">
        <v>1559</v>
      </c>
      <c r="I4889" s="15"/>
      <c r="J4889"/>
      <c r="K4889"/>
    </row>
    <row r="4890" spans="1:11" ht="15" customHeight="1" x14ac:dyDescent="0.35">
      <c r="A4890" s="160">
        <v>1609086</v>
      </c>
      <c r="B4890" s="161" t="s">
        <v>1974</v>
      </c>
      <c r="C4890" s="160">
        <v>800485</v>
      </c>
      <c r="D4890" s="161" t="s">
        <v>1974</v>
      </c>
      <c r="E4890" s="162" t="s">
        <v>6414</v>
      </c>
      <c r="F4890" s="161" t="s">
        <v>1558</v>
      </c>
      <c r="G4890" s="164" t="s">
        <v>446</v>
      </c>
      <c r="H4890" s="161" t="s">
        <v>1559</v>
      </c>
      <c r="I4890" s="15"/>
      <c r="J4890"/>
      <c r="K4890"/>
    </row>
    <row r="4891" spans="1:11" ht="15" customHeight="1" x14ac:dyDescent="0.35">
      <c r="A4891" s="160">
        <v>1107720</v>
      </c>
      <c r="B4891" s="161" t="s">
        <v>2475</v>
      </c>
      <c r="C4891" s="160">
        <v>800486</v>
      </c>
      <c r="D4891" s="161" t="s">
        <v>2475</v>
      </c>
      <c r="E4891" s="162" t="s">
        <v>6414</v>
      </c>
      <c r="F4891" s="161" t="s">
        <v>644</v>
      </c>
      <c r="G4891" s="164" t="s">
        <v>874</v>
      </c>
      <c r="H4891" s="161" t="s">
        <v>1559</v>
      </c>
      <c r="I4891" s="15"/>
      <c r="J4891"/>
      <c r="K4891"/>
    </row>
    <row r="4892" spans="1:11" ht="15" customHeight="1" x14ac:dyDescent="0.35">
      <c r="A4892" s="160">
        <v>1510005</v>
      </c>
      <c r="B4892" s="161" t="s">
        <v>2693</v>
      </c>
      <c r="C4892" s="160">
        <v>800488</v>
      </c>
      <c r="D4892" s="161" t="s">
        <v>2693</v>
      </c>
      <c r="E4892" s="162" t="s">
        <v>6414</v>
      </c>
      <c r="F4892" s="161" t="s">
        <v>644</v>
      </c>
      <c r="G4892" s="164" t="s">
        <v>992</v>
      </c>
      <c r="H4892" s="161" t="s">
        <v>1559</v>
      </c>
      <c r="I4892" s="15"/>
      <c r="J4892"/>
      <c r="K4892"/>
    </row>
    <row r="4893" spans="1:11" ht="15" customHeight="1" x14ac:dyDescent="0.35">
      <c r="A4893" s="160">
        <v>811295</v>
      </c>
      <c r="B4893" s="161" t="s">
        <v>6111</v>
      </c>
      <c r="C4893" s="160">
        <v>800489</v>
      </c>
      <c r="D4893" s="161" t="s">
        <v>6111</v>
      </c>
      <c r="E4893" s="162" t="s">
        <v>6414</v>
      </c>
      <c r="F4893" s="161" t="s">
        <v>534</v>
      </c>
      <c r="G4893" s="164" t="s">
        <v>534</v>
      </c>
      <c r="H4893" s="161" t="s">
        <v>1559</v>
      </c>
      <c r="I4893" s="15"/>
      <c r="J4893"/>
      <c r="K4893"/>
    </row>
    <row r="4894" spans="1:11" ht="15" customHeight="1" x14ac:dyDescent="0.35">
      <c r="A4894" s="160">
        <v>1421201</v>
      </c>
      <c r="B4894" s="161" t="s">
        <v>781</v>
      </c>
      <c r="C4894" s="160">
        <v>800490</v>
      </c>
      <c r="D4894" s="161" t="s">
        <v>781</v>
      </c>
      <c r="E4894" s="162" t="s">
        <v>6414</v>
      </c>
      <c r="F4894" s="161" t="s">
        <v>644</v>
      </c>
      <c r="G4894" s="164" t="s">
        <v>708</v>
      </c>
      <c r="H4894" s="161" t="s">
        <v>1559</v>
      </c>
      <c r="I4894" s="15"/>
      <c r="J4894"/>
      <c r="K4894"/>
    </row>
    <row r="4895" spans="1:11" ht="15" customHeight="1" x14ac:dyDescent="0.35">
      <c r="A4895" s="160">
        <v>1507803</v>
      </c>
      <c r="B4895" s="161" t="s">
        <v>2681</v>
      </c>
      <c r="C4895" s="160">
        <v>800491</v>
      </c>
      <c r="D4895" s="161" t="s">
        <v>2681</v>
      </c>
      <c r="E4895" s="162" t="s">
        <v>6414</v>
      </c>
      <c r="F4895" s="161" t="s">
        <v>644</v>
      </c>
      <c r="G4895" s="164" t="s">
        <v>992</v>
      </c>
      <c r="H4895" s="161" t="s">
        <v>1559</v>
      </c>
      <c r="I4895" s="15"/>
      <c r="J4895"/>
      <c r="K4895"/>
    </row>
    <row r="4896" spans="1:11" ht="15" customHeight="1" x14ac:dyDescent="0.35">
      <c r="A4896" s="160">
        <v>114729</v>
      </c>
      <c r="B4896" s="161" t="s">
        <v>2063</v>
      </c>
      <c r="C4896" s="160">
        <v>800496</v>
      </c>
      <c r="D4896" s="161" t="s">
        <v>2063</v>
      </c>
      <c r="E4896" s="162" t="s">
        <v>6414</v>
      </c>
      <c r="F4896" s="161" t="s">
        <v>2026</v>
      </c>
      <c r="G4896" s="164" t="s">
        <v>1144</v>
      </c>
      <c r="H4896" s="161" t="s">
        <v>1559</v>
      </c>
      <c r="I4896" s="15"/>
      <c r="J4896"/>
      <c r="K4896"/>
    </row>
    <row r="4897" spans="1:11" ht="15" customHeight="1" x14ac:dyDescent="0.35">
      <c r="A4897" s="160">
        <v>1015201</v>
      </c>
      <c r="B4897" s="161" t="s">
        <v>2229</v>
      </c>
      <c r="C4897" s="160">
        <v>800497</v>
      </c>
      <c r="D4897" s="161" t="s">
        <v>2229</v>
      </c>
      <c r="E4897" s="162" t="s">
        <v>6414</v>
      </c>
      <c r="F4897" s="161" t="s">
        <v>2026</v>
      </c>
      <c r="G4897" s="164" t="s">
        <v>1338</v>
      </c>
      <c r="H4897" s="161" t="s">
        <v>1559</v>
      </c>
      <c r="I4897" s="15"/>
      <c r="J4897"/>
      <c r="K4897"/>
    </row>
    <row r="4898" spans="1:11" ht="15" customHeight="1" x14ac:dyDescent="0.35">
      <c r="A4898" s="160">
        <v>1507365</v>
      </c>
      <c r="B4898" s="161" t="s">
        <v>2682</v>
      </c>
      <c r="C4898" s="160">
        <v>800498</v>
      </c>
      <c r="D4898" s="161" t="s">
        <v>2682</v>
      </c>
      <c r="E4898" s="162" t="s">
        <v>6414</v>
      </c>
      <c r="F4898" s="161" t="s">
        <v>644</v>
      </c>
      <c r="G4898" s="164" t="s">
        <v>992</v>
      </c>
      <c r="H4898" s="161" t="s">
        <v>1559</v>
      </c>
      <c r="I4898" s="15"/>
      <c r="J4898"/>
      <c r="K4898"/>
    </row>
    <row r="4899" spans="1:11" ht="15" customHeight="1" x14ac:dyDescent="0.35">
      <c r="A4899" s="160">
        <v>1818430</v>
      </c>
      <c r="B4899" s="161" t="s">
        <v>2023</v>
      </c>
      <c r="C4899" s="160">
        <v>800499</v>
      </c>
      <c r="D4899" s="161" t="s">
        <v>2023</v>
      </c>
      <c r="E4899" s="162" t="s">
        <v>6414</v>
      </c>
      <c r="F4899" s="161" t="s">
        <v>1558</v>
      </c>
      <c r="G4899" s="164" t="s">
        <v>482</v>
      </c>
      <c r="H4899" s="161" t="s">
        <v>1559</v>
      </c>
      <c r="I4899" s="15"/>
      <c r="J4899"/>
      <c r="K4899"/>
    </row>
    <row r="4900" spans="1:11" ht="15" customHeight="1" x14ac:dyDescent="0.35">
      <c r="A4900" s="160">
        <v>1714006</v>
      </c>
      <c r="B4900" s="161" t="s">
        <v>2006</v>
      </c>
      <c r="C4900" s="160">
        <v>800500</v>
      </c>
      <c r="D4900" s="161" t="s">
        <v>2006</v>
      </c>
      <c r="E4900" s="162" t="s">
        <v>6414</v>
      </c>
      <c r="F4900" s="161" t="s">
        <v>1558</v>
      </c>
      <c r="G4900" s="164" t="s">
        <v>482</v>
      </c>
      <c r="H4900" s="161" t="s">
        <v>1559</v>
      </c>
      <c r="I4900" s="15"/>
      <c r="J4900"/>
      <c r="K4900"/>
    </row>
    <row r="4901" spans="1:11" ht="15" customHeight="1" x14ac:dyDescent="0.35">
      <c r="A4901" s="160">
        <v>705878</v>
      </c>
      <c r="B4901" s="161" t="s">
        <v>2760</v>
      </c>
      <c r="C4901" s="160">
        <v>800501</v>
      </c>
      <c r="D4901" s="161" t="s">
        <v>2760</v>
      </c>
      <c r="E4901" s="162" t="s">
        <v>6414</v>
      </c>
      <c r="F4901" s="161" t="s">
        <v>2725</v>
      </c>
      <c r="G4901" s="164" t="s">
        <v>6435</v>
      </c>
      <c r="H4901" s="161" t="s">
        <v>1559</v>
      </c>
      <c r="I4901" s="15"/>
      <c r="J4901"/>
      <c r="K4901"/>
    </row>
    <row r="4902" spans="1:11" ht="15" customHeight="1" x14ac:dyDescent="0.35">
      <c r="A4902" s="160">
        <v>711331</v>
      </c>
      <c r="B4902" s="161" t="s">
        <v>2771</v>
      </c>
      <c r="C4902" s="160">
        <v>800502</v>
      </c>
      <c r="D4902" s="161" t="s">
        <v>2771</v>
      </c>
      <c r="E4902" s="162" t="s">
        <v>6414</v>
      </c>
      <c r="F4902" s="161" t="s">
        <v>2725</v>
      </c>
      <c r="G4902" s="164" t="s">
        <v>6435</v>
      </c>
      <c r="H4902" s="161" t="s">
        <v>1559</v>
      </c>
      <c r="I4902" s="15"/>
      <c r="J4902"/>
      <c r="K4902"/>
    </row>
    <row r="4903" spans="1:11" ht="15" customHeight="1" x14ac:dyDescent="0.35">
      <c r="A4903" s="160">
        <v>210112</v>
      </c>
      <c r="B4903" s="161" t="s">
        <v>2742</v>
      </c>
      <c r="C4903" s="160">
        <v>800503</v>
      </c>
      <c r="D4903" s="161" t="s">
        <v>2742</v>
      </c>
      <c r="E4903" s="162" t="s">
        <v>6414</v>
      </c>
      <c r="F4903" s="161" t="s">
        <v>2725</v>
      </c>
      <c r="G4903" s="164" t="s">
        <v>1439</v>
      </c>
      <c r="H4903" s="161" t="s">
        <v>1559</v>
      </c>
      <c r="I4903" s="15"/>
      <c r="J4903"/>
      <c r="K4903"/>
    </row>
    <row r="4904" spans="1:11" ht="15" customHeight="1" x14ac:dyDescent="0.35">
      <c r="A4904" s="160">
        <v>206095</v>
      </c>
      <c r="B4904" s="161" t="s">
        <v>2735</v>
      </c>
      <c r="C4904" s="160">
        <v>800504</v>
      </c>
      <c r="D4904" s="161" t="s">
        <v>2735</v>
      </c>
      <c r="E4904" s="162" t="s">
        <v>6414</v>
      </c>
      <c r="F4904" s="161" t="s">
        <v>2725</v>
      </c>
      <c r="G4904" s="164" t="s">
        <v>1439</v>
      </c>
      <c r="H4904" s="161" t="s">
        <v>1559</v>
      </c>
      <c r="I4904" s="15"/>
      <c r="J4904"/>
      <c r="K4904"/>
    </row>
    <row r="4905" spans="1:11" ht="15" customHeight="1" x14ac:dyDescent="0.35">
      <c r="A4905" s="160">
        <v>1107758</v>
      </c>
      <c r="B4905" s="161" t="s">
        <v>2476</v>
      </c>
      <c r="C4905" s="160">
        <v>800505</v>
      </c>
      <c r="D4905" s="161" t="s">
        <v>2476</v>
      </c>
      <c r="E4905" s="162" t="s">
        <v>6414</v>
      </c>
      <c r="F4905" s="161" t="s">
        <v>644</v>
      </c>
      <c r="G4905" s="164" t="s">
        <v>874</v>
      </c>
      <c r="H4905" s="161" t="s">
        <v>1559</v>
      </c>
      <c r="I4905" s="15"/>
      <c r="J4905"/>
      <c r="K4905"/>
    </row>
    <row r="4906" spans="1:11" ht="15" customHeight="1" x14ac:dyDescent="0.35">
      <c r="A4906" s="160">
        <v>102844</v>
      </c>
      <c r="B4906" s="161" t="s">
        <v>2033</v>
      </c>
      <c r="C4906" s="160">
        <v>800506</v>
      </c>
      <c r="D4906" s="161" t="s">
        <v>2033</v>
      </c>
      <c r="E4906" s="162" t="s">
        <v>6414</v>
      </c>
      <c r="F4906" s="161" t="s">
        <v>2026</v>
      </c>
      <c r="G4906" s="164" t="s">
        <v>1144</v>
      </c>
      <c r="H4906" s="161" t="s">
        <v>1559</v>
      </c>
      <c r="I4906" s="15"/>
      <c r="J4906"/>
      <c r="K4906"/>
    </row>
    <row r="4907" spans="1:11" ht="15" customHeight="1" x14ac:dyDescent="0.35">
      <c r="A4907" s="160">
        <v>402290</v>
      </c>
      <c r="B4907" s="161" t="s">
        <v>2005</v>
      </c>
      <c r="C4907" s="160">
        <v>800507</v>
      </c>
      <c r="D4907" s="161" t="s">
        <v>2005</v>
      </c>
      <c r="E4907" s="162" t="s">
        <v>6414</v>
      </c>
      <c r="F4907" s="161" t="s">
        <v>1558</v>
      </c>
      <c r="G4907" s="164" t="s">
        <v>482</v>
      </c>
      <c r="H4907" s="161" t="s">
        <v>1559</v>
      </c>
      <c r="I4907" s="15"/>
      <c r="J4907"/>
      <c r="K4907"/>
    </row>
    <row r="4908" spans="1:11" ht="15" customHeight="1" x14ac:dyDescent="0.35">
      <c r="A4908" s="160">
        <v>1105262</v>
      </c>
      <c r="B4908" s="161" t="s">
        <v>2335</v>
      </c>
      <c r="C4908" s="160">
        <v>800508</v>
      </c>
      <c r="D4908" s="161" t="s">
        <v>2335</v>
      </c>
      <c r="E4908" s="162" t="s">
        <v>6414</v>
      </c>
      <c r="F4908" s="161" t="s">
        <v>644</v>
      </c>
      <c r="G4908" s="164" t="s">
        <v>645</v>
      </c>
      <c r="H4908" s="161" t="s">
        <v>1559</v>
      </c>
      <c r="I4908" s="15"/>
      <c r="J4908"/>
      <c r="K4908"/>
    </row>
    <row r="4909" spans="1:11" ht="15" customHeight="1" x14ac:dyDescent="0.35">
      <c r="A4909" s="160">
        <v>1303938</v>
      </c>
      <c r="B4909" s="161" t="s">
        <v>1741</v>
      </c>
      <c r="C4909" s="160">
        <v>800509</v>
      </c>
      <c r="D4909" s="161" t="s">
        <v>1741</v>
      </c>
      <c r="E4909" s="162" t="s">
        <v>6414</v>
      </c>
      <c r="F4909" s="161" t="s">
        <v>1558</v>
      </c>
      <c r="G4909" s="164" t="s">
        <v>370</v>
      </c>
      <c r="H4909" s="161" t="s">
        <v>1559</v>
      </c>
      <c r="I4909" s="15"/>
      <c r="J4909"/>
      <c r="K4909"/>
    </row>
    <row r="4910" spans="1:11" ht="15" customHeight="1" x14ac:dyDescent="0.35">
      <c r="A4910" s="160">
        <v>810819</v>
      </c>
      <c r="B4910" s="161" t="s">
        <v>2829</v>
      </c>
      <c r="C4910" s="160">
        <v>800510</v>
      </c>
      <c r="D4910" s="161" t="s">
        <v>2829</v>
      </c>
      <c r="E4910" s="162" t="s">
        <v>6414</v>
      </c>
      <c r="F4910" s="161" t="s">
        <v>534</v>
      </c>
      <c r="G4910" s="164" t="s">
        <v>534</v>
      </c>
      <c r="H4910" s="161" t="s">
        <v>1559</v>
      </c>
      <c r="I4910" s="15"/>
      <c r="J4910"/>
      <c r="K4910"/>
    </row>
    <row r="4911" spans="1:11" ht="15" customHeight="1" x14ac:dyDescent="0.35">
      <c r="A4911" s="160">
        <v>1421636</v>
      </c>
      <c r="B4911" s="161" t="s">
        <v>2604</v>
      </c>
      <c r="C4911" s="160">
        <v>800511</v>
      </c>
      <c r="D4911" s="161" t="s">
        <v>2604</v>
      </c>
      <c r="E4911" s="162" t="s">
        <v>6414</v>
      </c>
      <c r="F4911" s="161" t="s">
        <v>644</v>
      </c>
      <c r="G4911" s="164" t="s">
        <v>708</v>
      </c>
      <c r="H4911" s="161" t="s">
        <v>1559</v>
      </c>
      <c r="I4911" s="15"/>
      <c r="J4911"/>
      <c r="K4911"/>
    </row>
    <row r="4912" spans="1:11" ht="15" customHeight="1" x14ac:dyDescent="0.35">
      <c r="A4912" s="160">
        <v>603487</v>
      </c>
      <c r="B4912" s="161" t="s">
        <v>2117</v>
      </c>
      <c r="C4912" s="160">
        <v>800512</v>
      </c>
      <c r="D4912" s="161" t="s">
        <v>2117</v>
      </c>
      <c r="E4912" s="162" t="s">
        <v>6414</v>
      </c>
      <c r="F4912" s="161" t="s">
        <v>2026</v>
      </c>
      <c r="G4912" s="164" t="s">
        <v>1246</v>
      </c>
      <c r="H4912" s="161" t="s">
        <v>1559</v>
      </c>
      <c r="I4912" s="15"/>
      <c r="J4912"/>
      <c r="K4912"/>
    </row>
    <row r="4913" spans="1:11" ht="15" customHeight="1" x14ac:dyDescent="0.35">
      <c r="A4913" s="160">
        <v>1814005</v>
      </c>
      <c r="B4913" s="161" t="s">
        <v>2246</v>
      </c>
      <c r="C4913" s="160">
        <v>800513</v>
      </c>
      <c r="D4913" s="161" t="s">
        <v>2246</v>
      </c>
      <c r="E4913" s="162" t="s">
        <v>6414</v>
      </c>
      <c r="F4913" s="161" t="s">
        <v>2026</v>
      </c>
      <c r="G4913" s="164" t="s">
        <v>1381</v>
      </c>
      <c r="H4913" s="161" t="s">
        <v>1559</v>
      </c>
      <c r="I4913" s="15"/>
      <c r="J4913"/>
      <c r="K4913"/>
    </row>
    <row r="4914" spans="1:11" ht="15" customHeight="1" x14ac:dyDescent="0.35">
      <c r="A4914" s="160">
        <v>811087</v>
      </c>
      <c r="B4914" s="161" t="s">
        <v>2832</v>
      </c>
      <c r="C4914" s="160">
        <v>800514</v>
      </c>
      <c r="D4914" s="161" t="s">
        <v>2832</v>
      </c>
      <c r="E4914" s="162" t="s">
        <v>6414</v>
      </c>
      <c r="F4914" s="161" t="s">
        <v>534</v>
      </c>
      <c r="G4914" s="164" t="s">
        <v>534</v>
      </c>
      <c r="H4914" s="161" t="s">
        <v>1559</v>
      </c>
      <c r="I4914" s="15"/>
      <c r="J4914"/>
      <c r="K4914"/>
    </row>
    <row r="4915" spans="1:11" ht="15" customHeight="1" x14ac:dyDescent="0.35">
      <c r="A4915" s="160">
        <v>1110673</v>
      </c>
      <c r="B4915" s="161" t="s">
        <v>2511</v>
      </c>
      <c r="C4915" s="160">
        <v>800517</v>
      </c>
      <c r="D4915" s="161" t="s">
        <v>2511</v>
      </c>
      <c r="E4915" s="162" t="s">
        <v>6414</v>
      </c>
      <c r="F4915" s="161" t="s">
        <v>644</v>
      </c>
      <c r="G4915" s="164" t="s">
        <v>645</v>
      </c>
      <c r="H4915" s="161" t="s">
        <v>1559</v>
      </c>
      <c r="I4915" s="15"/>
      <c r="J4915"/>
      <c r="K4915"/>
    </row>
    <row r="4916" spans="1:11" ht="15" customHeight="1" x14ac:dyDescent="0.35">
      <c r="A4916" s="160">
        <v>302759</v>
      </c>
      <c r="B4916" s="161" t="s">
        <v>1603</v>
      </c>
      <c r="C4916" s="160">
        <v>800534</v>
      </c>
      <c r="D4916" s="161" t="s">
        <v>1603</v>
      </c>
      <c r="E4916" s="162" t="s">
        <v>6414</v>
      </c>
      <c r="F4916" s="161" t="s">
        <v>1558</v>
      </c>
      <c r="G4916" s="164" t="s">
        <v>14</v>
      </c>
      <c r="H4916" s="161" t="s">
        <v>1559</v>
      </c>
      <c r="I4916" s="15"/>
      <c r="J4916"/>
      <c r="K4916"/>
    </row>
    <row r="4917" spans="1:11" ht="15" customHeight="1" x14ac:dyDescent="0.35">
      <c r="A4917" s="160">
        <v>813351</v>
      </c>
      <c r="B4917" s="161" t="s">
        <v>2836</v>
      </c>
      <c r="C4917" s="160">
        <v>800535</v>
      </c>
      <c r="D4917" s="161" t="s">
        <v>2836</v>
      </c>
      <c r="E4917" s="162" t="s">
        <v>6414</v>
      </c>
      <c r="F4917" s="161" t="s">
        <v>534</v>
      </c>
      <c r="G4917" s="164" t="s">
        <v>534</v>
      </c>
      <c r="H4917" s="161" t="s">
        <v>1559</v>
      </c>
      <c r="I4917" s="15"/>
      <c r="J4917"/>
      <c r="K4917"/>
    </row>
    <row r="4918" spans="1:11" ht="15" customHeight="1" x14ac:dyDescent="0.35">
      <c r="A4918" s="160">
        <v>312395</v>
      </c>
      <c r="B4918" s="161" t="s">
        <v>62</v>
      </c>
      <c r="C4918" s="160">
        <v>800536</v>
      </c>
      <c r="D4918" s="161" t="s">
        <v>62</v>
      </c>
      <c r="E4918" s="162" t="s">
        <v>6414</v>
      </c>
      <c r="F4918" s="161" t="s">
        <v>1558</v>
      </c>
      <c r="G4918" s="164" t="s">
        <v>14</v>
      </c>
      <c r="H4918" s="161" t="s">
        <v>1559</v>
      </c>
      <c r="I4918" s="15"/>
      <c r="J4918"/>
      <c r="K4918"/>
    </row>
    <row r="4919" spans="1:11" ht="15" customHeight="1" x14ac:dyDescent="0.35">
      <c r="A4919" s="160">
        <v>814682</v>
      </c>
      <c r="B4919" s="161" t="s">
        <v>2838</v>
      </c>
      <c r="C4919" s="160">
        <v>800538</v>
      </c>
      <c r="D4919" s="161" t="s">
        <v>2838</v>
      </c>
      <c r="E4919" s="162" t="s">
        <v>6414</v>
      </c>
      <c r="F4919" s="161" t="s">
        <v>534</v>
      </c>
      <c r="G4919" s="164" t="s">
        <v>534</v>
      </c>
      <c r="H4919" s="161" t="s">
        <v>1559</v>
      </c>
      <c r="I4919" s="15"/>
      <c r="J4919"/>
      <c r="K4919"/>
    </row>
    <row r="4920" spans="1:11" ht="15" customHeight="1" x14ac:dyDescent="0.35">
      <c r="A4920" s="160">
        <v>105116</v>
      </c>
      <c r="B4920" s="161" t="s">
        <v>2044</v>
      </c>
      <c r="C4920" s="160">
        <v>801157</v>
      </c>
      <c r="D4920" s="161" t="s">
        <v>2044</v>
      </c>
      <c r="E4920" s="162" t="s">
        <v>6414</v>
      </c>
      <c r="F4920" s="161" t="s">
        <v>2026</v>
      </c>
      <c r="G4920" s="164" t="s">
        <v>1144</v>
      </c>
      <c r="H4920" s="161" t="s">
        <v>1559</v>
      </c>
      <c r="I4920" s="15"/>
      <c r="J4920"/>
      <c r="K4920"/>
    </row>
    <row r="4921" spans="1:11" ht="15" customHeight="1" x14ac:dyDescent="0.35">
      <c r="A4921" s="160">
        <v>1310775</v>
      </c>
      <c r="B4921" s="161" t="s">
        <v>1801</v>
      </c>
      <c r="C4921" s="160">
        <v>801159</v>
      </c>
      <c r="D4921" s="161" t="s">
        <v>1801</v>
      </c>
      <c r="E4921" s="162" t="s">
        <v>6414</v>
      </c>
      <c r="F4921" s="161" t="s">
        <v>1558</v>
      </c>
      <c r="G4921" s="164" t="s">
        <v>370</v>
      </c>
      <c r="H4921" s="161" t="s">
        <v>1559</v>
      </c>
      <c r="I4921" s="15"/>
      <c r="J4921"/>
      <c r="K4921"/>
    </row>
    <row r="4922" spans="1:11" ht="15" customHeight="1" x14ac:dyDescent="0.35">
      <c r="A4922" s="160">
        <v>1312367</v>
      </c>
      <c r="B4922" s="161" t="s">
        <v>1838</v>
      </c>
      <c r="C4922" s="160">
        <v>801160</v>
      </c>
      <c r="D4922" s="161" t="s">
        <v>1838</v>
      </c>
      <c r="E4922" s="162" t="s">
        <v>6414</v>
      </c>
      <c r="F4922" s="161" t="s">
        <v>1558</v>
      </c>
      <c r="G4922" s="164" t="s">
        <v>8</v>
      </c>
      <c r="H4922" s="161" t="s">
        <v>1559</v>
      </c>
      <c r="I4922" s="15"/>
      <c r="J4922"/>
      <c r="K4922"/>
    </row>
    <row r="4923" spans="1:11" ht="15" customHeight="1" x14ac:dyDescent="0.35">
      <c r="A4923" s="160">
        <v>1308077</v>
      </c>
      <c r="B4923" s="161" t="s">
        <v>1781</v>
      </c>
      <c r="C4923" s="160">
        <v>801161</v>
      </c>
      <c r="D4923" s="161" t="s">
        <v>1781</v>
      </c>
      <c r="E4923" s="162" t="s">
        <v>6414</v>
      </c>
      <c r="F4923" s="161" t="s">
        <v>1558</v>
      </c>
      <c r="G4923" s="164" t="s">
        <v>8</v>
      </c>
      <c r="H4923" s="161" t="s">
        <v>1559</v>
      </c>
      <c r="I4923" s="15"/>
      <c r="J4923"/>
      <c r="K4923"/>
    </row>
    <row r="4924" spans="1:11" ht="15" customHeight="1" x14ac:dyDescent="0.35">
      <c r="A4924" s="160">
        <v>1106491</v>
      </c>
      <c r="B4924" s="161" t="s">
        <v>2388</v>
      </c>
      <c r="C4924" s="160">
        <v>801287</v>
      </c>
      <c r="D4924" s="161" t="s">
        <v>2388</v>
      </c>
      <c r="E4924" s="162" t="s">
        <v>6414</v>
      </c>
      <c r="F4924" s="161" t="s">
        <v>644</v>
      </c>
      <c r="G4924" s="164" t="s">
        <v>785</v>
      </c>
      <c r="H4924" s="161" t="s">
        <v>1559</v>
      </c>
      <c r="I4924" s="15"/>
      <c r="J4924"/>
      <c r="K4924"/>
    </row>
    <row r="4925" spans="1:11" ht="15" customHeight="1" x14ac:dyDescent="0.35">
      <c r="A4925" s="160">
        <v>1607524</v>
      </c>
      <c r="B4925" s="161" t="s">
        <v>1963</v>
      </c>
      <c r="C4925" s="160">
        <v>801288</v>
      </c>
      <c r="D4925" s="161" t="s">
        <v>1963</v>
      </c>
      <c r="E4925" s="162" t="s">
        <v>6414</v>
      </c>
      <c r="F4925" s="161" t="s">
        <v>1558</v>
      </c>
      <c r="G4925" s="164" t="s">
        <v>446</v>
      </c>
      <c r="H4925" s="161" t="s">
        <v>1559</v>
      </c>
      <c r="I4925" s="15"/>
      <c r="J4925"/>
      <c r="K4925"/>
    </row>
    <row r="4926" spans="1:11" ht="15" customHeight="1" x14ac:dyDescent="0.35">
      <c r="A4926" s="160">
        <v>1606009</v>
      </c>
      <c r="B4926" s="161" t="s">
        <v>1963</v>
      </c>
      <c r="C4926" s="160">
        <v>801289</v>
      </c>
      <c r="D4926" s="161" t="s">
        <v>1963</v>
      </c>
      <c r="E4926" s="162" t="s">
        <v>6414</v>
      </c>
      <c r="F4926" s="161" t="s">
        <v>1558</v>
      </c>
      <c r="G4926" s="164" t="s">
        <v>446</v>
      </c>
      <c r="H4926" s="161" t="s">
        <v>1559</v>
      </c>
      <c r="I4926" s="15"/>
      <c r="J4926"/>
      <c r="K4926"/>
    </row>
    <row r="4927" spans="1:11" ht="15" customHeight="1" x14ac:dyDescent="0.35">
      <c r="A4927" s="160">
        <v>1601258</v>
      </c>
      <c r="B4927" s="161" t="s">
        <v>1949</v>
      </c>
      <c r="C4927" s="160">
        <v>801290</v>
      </c>
      <c r="D4927" s="161" t="s">
        <v>1949</v>
      </c>
      <c r="E4927" s="162" t="s">
        <v>6414</v>
      </c>
      <c r="F4927" s="161" t="s">
        <v>1558</v>
      </c>
      <c r="G4927" s="164" t="s">
        <v>446</v>
      </c>
      <c r="H4927" s="161" t="s">
        <v>1559</v>
      </c>
      <c r="I4927" s="15"/>
      <c r="J4927"/>
      <c r="K4927"/>
    </row>
    <row r="4928" spans="1:11" ht="15" customHeight="1" x14ac:dyDescent="0.35">
      <c r="A4928" s="160">
        <v>1604776</v>
      </c>
      <c r="B4928" s="161" t="s">
        <v>1959</v>
      </c>
      <c r="C4928" s="160">
        <v>801291</v>
      </c>
      <c r="D4928" s="161" t="s">
        <v>1959</v>
      </c>
      <c r="E4928" s="162" t="s">
        <v>6414</v>
      </c>
      <c r="F4928" s="161" t="s">
        <v>1558</v>
      </c>
      <c r="G4928" s="164" t="s">
        <v>446</v>
      </c>
      <c r="H4928" s="161" t="s">
        <v>1559</v>
      </c>
      <c r="I4928" s="15"/>
      <c r="J4928"/>
      <c r="K4928"/>
    </row>
    <row r="4929" spans="1:11" ht="15" customHeight="1" x14ac:dyDescent="0.35">
      <c r="A4929" s="160">
        <v>1603891</v>
      </c>
      <c r="B4929" s="161" t="s">
        <v>1955</v>
      </c>
      <c r="C4929" s="160">
        <v>801292</v>
      </c>
      <c r="D4929" s="161" t="s">
        <v>1955</v>
      </c>
      <c r="E4929" s="162" t="s">
        <v>6414</v>
      </c>
      <c r="F4929" s="161" t="s">
        <v>1558</v>
      </c>
      <c r="G4929" s="164" t="s">
        <v>446</v>
      </c>
      <c r="H4929" s="161" t="s">
        <v>1559</v>
      </c>
      <c r="I4929" s="15"/>
      <c r="J4929"/>
      <c r="K4929"/>
    </row>
    <row r="4930" spans="1:11" ht="15" customHeight="1" x14ac:dyDescent="0.35">
      <c r="A4930" s="160">
        <v>1605639</v>
      </c>
      <c r="B4930" s="161" t="s">
        <v>1961</v>
      </c>
      <c r="C4930" s="160">
        <v>801293</v>
      </c>
      <c r="D4930" s="161" t="s">
        <v>1961</v>
      </c>
      <c r="E4930" s="162" t="s">
        <v>6414</v>
      </c>
      <c r="F4930" s="161" t="s">
        <v>1558</v>
      </c>
      <c r="G4930" s="164" t="s">
        <v>446</v>
      </c>
      <c r="H4930" s="161" t="s">
        <v>1559</v>
      </c>
      <c r="I4930" s="15"/>
      <c r="J4930"/>
      <c r="K4930"/>
    </row>
    <row r="4931" spans="1:11" ht="15" customHeight="1" x14ac:dyDescent="0.35">
      <c r="A4931" s="160">
        <v>1414859</v>
      </c>
      <c r="B4931" s="161" t="s">
        <v>2614</v>
      </c>
      <c r="C4931" s="160">
        <v>801294</v>
      </c>
      <c r="D4931" s="161" t="s">
        <v>2614</v>
      </c>
      <c r="E4931" s="162" t="s">
        <v>6414</v>
      </c>
      <c r="F4931" s="161" t="s">
        <v>644</v>
      </c>
      <c r="G4931" s="164" t="s">
        <v>708</v>
      </c>
      <c r="H4931" s="161" t="s">
        <v>1559</v>
      </c>
      <c r="I4931" s="15"/>
      <c r="J4931"/>
      <c r="K4931"/>
    </row>
    <row r="4932" spans="1:11" ht="15" customHeight="1" x14ac:dyDescent="0.35">
      <c r="A4932" s="160">
        <v>115922</v>
      </c>
      <c r="B4932" s="161" t="s">
        <v>2068</v>
      </c>
      <c r="C4932" s="160">
        <v>801295</v>
      </c>
      <c r="D4932" s="161" t="s">
        <v>2068</v>
      </c>
      <c r="E4932" s="162" t="s">
        <v>6414</v>
      </c>
      <c r="F4932" s="161" t="s">
        <v>2026</v>
      </c>
      <c r="G4932" s="164" t="s">
        <v>1144</v>
      </c>
      <c r="H4932" s="161" t="s">
        <v>1559</v>
      </c>
      <c r="I4932" s="15"/>
      <c r="J4932"/>
      <c r="K4932"/>
    </row>
    <row r="4933" spans="1:11" ht="15" customHeight="1" x14ac:dyDescent="0.35">
      <c r="A4933" s="160">
        <v>1308177</v>
      </c>
      <c r="B4933" s="161" t="s">
        <v>1782</v>
      </c>
      <c r="C4933" s="160">
        <v>801296</v>
      </c>
      <c r="D4933" s="161" t="s">
        <v>1782</v>
      </c>
      <c r="E4933" s="162" t="s">
        <v>6414</v>
      </c>
      <c r="F4933" s="161" t="s">
        <v>1558</v>
      </c>
      <c r="G4933" s="164" t="s">
        <v>8</v>
      </c>
      <c r="H4933" s="161" t="s">
        <v>1559</v>
      </c>
      <c r="I4933" s="15"/>
      <c r="J4933"/>
      <c r="K4933"/>
    </row>
    <row r="4934" spans="1:11" ht="15" customHeight="1" x14ac:dyDescent="0.35">
      <c r="A4934" s="160">
        <v>611749</v>
      </c>
      <c r="B4934" s="161" t="s">
        <v>1297</v>
      </c>
      <c r="C4934" s="160">
        <v>801297</v>
      </c>
      <c r="D4934" s="161" t="s">
        <v>1297</v>
      </c>
      <c r="E4934" s="162" t="s">
        <v>6414</v>
      </c>
      <c r="F4934" s="161" t="s">
        <v>2026</v>
      </c>
      <c r="G4934" s="164" t="s">
        <v>1246</v>
      </c>
      <c r="H4934" s="161" t="s">
        <v>1559</v>
      </c>
      <c r="I4934" s="15"/>
      <c r="J4934"/>
      <c r="K4934"/>
    </row>
    <row r="4935" spans="1:11" ht="15" customHeight="1" x14ac:dyDescent="0.35">
      <c r="A4935" s="160">
        <v>616793</v>
      </c>
      <c r="B4935" s="161" t="s">
        <v>2162</v>
      </c>
      <c r="C4935" s="160">
        <v>801298</v>
      </c>
      <c r="D4935" s="161" t="s">
        <v>2162</v>
      </c>
      <c r="E4935" s="162" t="s">
        <v>6414</v>
      </c>
      <c r="F4935" s="161" t="s">
        <v>2026</v>
      </c>
      <c r="G4935" s="164" t="s">
        <v>1246</v>
      </c>
      <c r="H4935" s="161" t="s">
        <v>1559</v>
      </c>
      <c r="I4935" s="15"/>
      <c r="J4935"/>
      <c r="K4935"/>
    </row>
    <row r="4936" spans="1:11" ht="15" customHeight="1" x14ac:dyDescent="0.35">
      <c r="A4936" s="160">
        <v>1815311</v>
      </c>
      <c r="B4936" s="161" t="s">
        <v>2022</v>
      </c>
      <c r="C4936" s="160">
        <v>801300</v>
      </c>
      <c r="D4936" s="161" t="s">
        <v>2022</v>
      </c>
      <c r="E4936" s="162" t="s">
        <v>6414</v>
      </c>
      <c r="F4936" s="161" t="s">
        <v>1558</v>
      </c>
      <c r="G4936" s="164" t="s">
        <v>482</v>
      </c>
      <c r="H4936" s="161" t="s">
        <v>1559</v>
      </c>
      <c r="I4936" s="15"/>
      <c r="J4936"/>
      <c r="K4936"/>
    </row>
    <row r="4937" spans="1:11" ht="15" customHeight="1" x14ac:dyDescent="0.35">
      <c r="A4937" s="160">
        <v>1608358</v>
      </c>
      <c r="B4937" s="161" t="s">
        <v>1970</v>
      </c>
      <c r="C4937" s="160">
        <v>801302</v>
      </c>
      <c r="D4937" s="161" t="s">
        <v>1970</v>
      </c>
      <c r="E4937" s="162" t="s">
        <v>6414</v>
      </c>
      <c r="F4937" s="161" t="s">
        <v>1558</v>
      </c>
      <c r="G4937" s="164" t="s">
        <v>446</v>
      </c>
      <c r="H4937" s="161" t="s">
        <v>1559</v>
      </c>
      <c r="I4937" s="15"/>
      <c r="J4937"/>
      <c r="K4937"/>
    </row>
    <row r="4938" spans="1:11" ht="15" customHeight="1" x14ac:dyDescent="0.35">
      <c r="A4938" s="160">
        <v>1602485</v>
      </c>
      <c r="B4938" s="161" t="s">
        <v>1953</v>
      </c>
      <c r="C4938" s="160">
        <v>801303</v>
      </c>
      <c r="D4938" s="161" t="s">
        <v>1953</v>
      </c>
      <c r="E4938" s="162" t="s">
        <v>6414</v>
      </c>
      <c r="F4938" s="161" t="s">
        <v>1558</v>
      </c>
      <c r="G4938" s="164" t="s">
        <v>446</v>
      </c>
      <c r="H4938" s="161" t="s">
        <v>1559</v>
      </c>
      <c r="I4938" s="15"/>
      <c r="J4938"/>
      <c r="K4938"/>
    </row>
    <row r="4939" spans="1:11" ht="15" customHeight="1" x14ac:dyDescent="0.35">
      <c r="A4939" s="160">
        <v>1610174</v>
      </c>
      <c r="B4939" s="161" t="s">
        <v>1984</v>
      </c>
      <c r="C4939" s="160">
        <v>801304</v>
      </c>
      <c r="D4939" s="161" t="s">
        <v>1984</v>
      </c>
      <c r="E4939" s="162" t="s">
        <v>6414</v>
      </c>
      <c r="F4939" s="161" t="s">
        <v>1558</v>
      </c>
      <c r="G4939" s="164" t="s">
        <v>446</v>
      </c>
      <c r="H4939" s="161" t="s">
        <v>1559</v>
      </c>
      <c r="I4939" s="15"/>
      <c r="J4939"/>
      <c r="K4939"/>
    </row>
    <row r="4940" spans="1:11" ht="15" customHeight="1" x14ac:dyDescent="0.35">
      <c r="A4940" s="160">
        <v>1609721</v>
      </c>
      <c r="B4940" s="161" t="s">
        <v>1977</v>
      </c>
      <c r="C4940" s="160">
        <v>801305</v>
      </c>
      <c r="D4940" s="161" t="s">
        <v>1977</v>
      </c>
      <c r="E4940" s="162" t="s">
        <v>6414</v>
      </c>
      <c r="F4940" s="161" t="s">
        <v>1558</v>
      </c>
      <c r="G4940" s="164" t="s">
        <v>446</v>
      </c>
      <c r="H4940" s="161" t="s">
        <v>1559</v>
      </c>
      <c r="I4940" s="15"/>
      <c r="J4940"/>
      <c r="K4940"/>
    </row>
    <row r="4941" spans="1:11" ht="15" customHeight="1" x14ac:dyDescent="0.35">
      <c r="A4941" s="160">
        <v>1602084</v>
      </c>
      <c r="B4941" s="161" t="s">
        <v>1952</v>
      </c>
      <c r="C4941" s="160">
        <v>801306</v>
      </c>
      <c r="D4941" s="161" t="s">
        <v>1952</v>
      </c>
      <c r="E4941" s="162" t="s">
        <v>6414</v>
      </c>
      <c r="F4941" s="161" t="s">
        <v>1558</v>
      </c>
      <c r="G4941" s="164" t="s">
        <v>446</v>
      </c>
      <c r="H4941" s="161" t="s">
        <v>1559</v>
      </c>
      <c r="I4941" s="15"/>
      <c r="J4941"/>
      <c r="K4941"/>
    </row>
    <row r="4942" spans="1:11" ht="15" customHeight="1" x14ac:dyDescent="0.35">
      <c r="A4942" s="160">
        <v>907980</v>
      </c>
      <c r="B4942" s="161" t="s">
        <v>2175</v>
      </c>
      <c r="C4942" s="160">
        <v>801310</v>
      </c>
      <c r="D4942" s="161" t="s">
        <v>2175</v>
      </c>
      <c r="E4942" s="162" t="s">
        <v>6414</v>
      </c>
      <c r="F4942" s="161" t="s">
        <v>2026</v>
      </c>
      <c r="G4942" s="164" t="s">
        <v>1311</v>
      </c>
      <c r="H4942" s="161" t="s">
        <v>1559</v>
      </c>
      <c r="I4942" s="15"/>
      <c r="J4942"/>
      <c r="K4942"/>
    </row>
    <row r="4943" spans="1:11" ht="15" customHeight="1" x14ac:dyDescent="0.35">
      <c r="A4943" s="160">
        <v>1312048</v>
      </c>
      <c r="B4943" s="161" t="s">
        <v>1839</v>
      </c>
      <c r="C4943" s="160">
        <v>802428</v>
      </c>
      <c r="D4943" s="161" t="s">
        <v>1839</v>
      </c>
      <c r="E4943" s="162" t="s">
        <v>6414</v>
      </c>
      <c r="F4943" s="161" t="s">
        <v>1558</v>
      </c>
      <c r="G4943" s="164" t="s">
        <v>8</v>
      </c>
      <c r="H4943" s="161" t="s">
        <v>1559</v>
      </c>
      <c r="I4943" s="15"/>
      <c r="J4943"/>
      <c r="K4943"/>
    </row>
    <row r="4944" spans="1:11" ht="15" customHeight="1" x14ac:dyDescent="0.35">
      <c r="A4944" s="160">
        <v>613217</v>
      </c>
      <c r="B4944" s="161" t="s">
        <v>2154</v>
      </c>
      <c r="C4944" s="160">
        <v>802430</v>
      </c>
      <c r="D4944" s="161" t="s">
        <v>2154</v>
      </c>
      <c r="E4944" s="162" t="s">
        <v>6414</v>
      </c>
      <c r="F4944" s="161" t="s">
        <v>2026</v>
      </c>
      <c r="G4944" s="164" t="s">
        <v>1246</v>
      </c>
      <c r="H4944" s="161" t="s">
        <v>1559</v>
      </c>
      <c r="I4944" s="15"/>
      <c r="J4944"/>
      <c r="K4944"/>
    </row>
    <row r="4945" spans="1:11" ht="15" customHeight="1" x14ac:dyDescent="0.35">
      <c r="A4945" s="160">
        <v>303519</v>
      </c>
      <c r="B4945" s="161" t="s">
        <v>1623</v>
      </c>
      <c r="C4945" s="160">
        <v>802470</v>
      </c>
      <c r="D4945" s="161" t="s">
        <v>1623</v>
      </c>
      <c r="E4945" s="162" t="s">
        <v>6414</v>
      </c>
      <c r="F4945" s="161" t="s">
        <v>1558</v>
      </c>
      <c r="G4945" s="164" t="s">
        <v>14</v>
      </c>
      <c r="H4945" s="161" t="s">
        <v>1559</v>
      </c>
      <c r="I4945" s="15"/>
      <c r="J4945"/>
      <c r="K4945"/>
    </row>
    <row r="4946" spans="1:11" ht="15" customHeight="1" x14ac:dyDescent="0.35">
      <c r="A4946" s="160">
        <v>1312643</v>
      </c>
      <c r="B4946" s="161" t="s">
        <v>1833</v>
      </c>
      <c r="C4946" s="160">
        <v>802471</v>
      </c>
      <c r="D4946" s="161" t="s">
        <v>1833</v>
      </c>
      <c r="E4946" s="162" t="s">
        <v>6414</v>
      </c>
      <c r="F4946" s="161" t="s">
        <v>1558</v>
      </c>
      <c r="G4946" s="164" t="s">
        <v>8</v>
      </c>
      <c r="H4946" s="161" t="s">
        <v>1559</v>
      </c>
      <c r="I4946" s="15"/>
      <c r="J4946"/>
      <c r="K4946"/>
    </row>
    <row r="4947" spans="1:11" ht="15" customHeight="1" x14ac:dyDescent="0.35">
      <c r="A4947" s="160">
        <v>1105732</v>
      </c>
      <c r="B4947" s="161" t="s">
        <v>2332</v>
      </c>
      <c r="C4947" s="160">
        <v>802472</v>
      </c>
      <c r="D4947" s="161" t="s">
        <v>2332</v>
      </c>
      <c r="E4947" s="162" t="s">
        <v>6414</v>
      </c>
      <c r="F4947" s="161" t="s">
        <v>644</v>
      </c>
      <c r="G4947" s="164" t="s">
        <v>645</v>
      </c>
      <c r="H4947" s="161" t="s">
        <v>1559</v>
      </c>
      <c r="I4947" s="15"/>
      <c r="J4947"/>
      <c r="K4947"/>
    </row>
    <row r="4948" spans="1:11" ht="15" customHeight="1" x14ac:dyDescent="0.35">
      <c r="A4948" s="160">
        <v>807208</v>
      </c>
      <c r="B4948" s="161" t="s">
        <v>2823</v>
      </c>
      <c r="C4948" s="160">
        <v>802473</v>
      </c>
      <c r="D4948" s="161" t="s">
        <v>2823</v>
      </c>
      <c r="E4948" s="162" t="s">
        <v>6414</v>
      </c>
      <c r="F4948" s="161" t="s">
        <v>534</v>
      </c>
      <c r="G4948" s="164" t="s">
        <v>534</v>
      </c>
      <c r="H4948" s="161" t="s">
        <v>1559</v>
      </c>
      <c r="I4948" s="15"/>
      <c r="J4948"/>
      <c r="K4948"/>
    </row>
    <row r="4949" spans="1:11" ht="15" customHeight="1" x14ac:dyDescent="0.35">
      <c r="A4949" s="160">
        <v>1113977</v>
      </c>
      <c r="B4949" s="161" t="s">
        <v>2554</v>
      </c>
      <c r="C4949" s="160">
        <v>802478</v>
      </c>
      <c r="D4949" s="161" t="s">
        <v>2554</v>
      </c>
      <c r="E4949" s="162" t="s">
        <v>6414</v>
      </c>
      <c r="F4949" s="161" t="s">
        <v>644</v>
      </c>
      <c r="G4949" s="164" t="s">
        <v>933</v>
      </c>
      <c r="H4949" s="161" t="s">
        <v>1559</v>
      </c>
      <c r="I4949" s="15"/>
      <c r="J4949"/>
      <c r="K4949"/>
    </row>
    <row r="4950" spans="1:11" ht="15" customHeight="1" x14ac:dyDescent="0.35">
      <c r="A4950" s="160">
        <v>1317511</v>
      </c>
      <c r="B4950" s="161" t="s">
        <v>6112</v>
      </c>
      <c r="C4950" s="160">
        <v>802479</v>
      </c>
      <c r="D4950" s="161" t="s">
        <v>6112</v>
      </c>
      <c r="E4950" s="162" t="s">
        <v>6414</v>
      </c>
      <c r="F4950" s="161" t="s">
        <v>1558</v>
      </c>
      <c r="G4950" s="164" t="s">
        <v>8</v>
      </c>
      <c r="H4950" s="161" t="s">
        <v>1559</v>
      </c>
      <c r="I4950" s="15"/>
      <c r="J4950"/>
      <c r="K4950"/>
    </row>
    <row r="4951" spans="1:11" ht="15" customHeight="1" x14ac:dyDescent="0.35">
      <c r="A4951" s="160">
        <v>815663</v>
      </c>
      <c r="B4951" s="161" t="s">
        <v>2839</v>
      </c>
      <c r="C4951" s="160">
        <v>802480</v>
      </c>
      <c r="D4951" s="161" t="s">
        <v>2839</v>
      </c>
      <c r="E4951" s="162" t="s">
        <v>6414</v>
      </c>
      <c r="F4951" s="161" t="s">
        <v>534</v>
      </c>
      <c r="G4951" s="164" t="s">
        <v>534</v>
      </c>
      <c r="H4951" s="161" t="s">
        <v>1559</v>
      </c>
      <c r="I4951" s="15"/>
      <c r="J4951"/>
      <c r="K4951"/>
    </row>
    <row r="4952" spans="1:11" ht="15" customHeight="1" x14ac:dyDescent="0.35">
      <c r="A4952" s="160">
        <v>312999</v>
      </c>
      <c r="B4952" s="161" t="s">
        <v>6113</v>
      </c>
      <c r="C4952" s="160">
        <v>802481</v>
      </c>
      <c r="D4952" s="161" t="s">
        <v>6113</v>
      </c>
      <c r="E4952" s="162" t="s">
        <v>6414</v>
      </c>
      <c r="F4952" s="161" t="s">
        <v>1558</v>
      </c>
      <c r="G4952" s="164" t="s">
        <v>14</v>
      </c>
      <c r="H4952" s="161" t="s">
        <v>1559</v>
      </c>
      <c r="I4952" s="15"/>
      <c r="J4952"/>
      <c r="K4952"/>
    </row>
    <row r="4953" spans="1:11" ht="15" customHeight="1" x14ac:dyDescent="0.35">
      <c r="A4953" s="160">
        <v>602068</v>
      </c>
      <c r="B4953" s="161" t="s">
        <v>2106</v>
      </c>
      <c r="C4953" s="160">
        <v>802482</v>
      </c>
      <c r="D4953" s="161" t="s">
        <v>2106</v>
      </c>
      <c r="E4953" s="162" t="s">
        <v>6414</v>
      </c>
      <c r="F4953" s="161" t="s">
        <v>2026</v>
      </c>
      <c r="G4953" s="164" t="s">
        <v>1246</v>
      </c>
      <c r="H4953" s="161" t="s">
        <v>1559</v>
      </c>
      <c r="I4953" s="15"/>
      <c r="J4953"/>
      <c r="K4953"/>
    </row>
    <row r="4954" spans="1:11" ht="15" customHeight="1" x14ac:dyDescent="0.35">
      <c r="A4954" s="160">
        <v>402360</v>
      </c>
      <c r="B4954" s="161" t="s">
        <v>6114</v>
      </c>
      <c r="C4954" s="160">
        <v>802521</v>
      </c>
      <c r="D4954" s="161" t="s">
        <v>6114</v>
      </c>
      <c r="E4954" s="162" t="s">
        <v>6414</v>
      </c>
      <c r="F4954" s="161" t="s">
        <v>1558</v>
      </c>
      <c r="G4954" s="164" t="s">
        <v>148</v>
      </c>
      <c r="H4954" s="161" t="s">
        <v>1559</v>
      </c>
      <c r="I4954" s="15"/>
      <c r="J4954"/>
      <c r="K4954"/>
    </row>
    <row r="4955" spans="1:11" ht="15" customHeight="1" x14ac:dyDescent="0.35">
      <c r="A4955" s="160">
        <v>1106408</v>
      </c>
      <c r="B4955" s="161" t="s">
        <v>6115</v>
      </c>
      <c r="C4955" s="160">
        <v>802671</v>
      </c>
      <c r="D4955" s="161" t="s">
        <v>6115</v>
      </c>
      <c r="E4955" s="162" t="s">
        <v>6414</v>
      </c>
      <c r="F4955" s="161" t="s">
        <v>644</v>
      </c>
      <c r="G4955" s="164" t="s">
        <v>785</v>
      </c>
      <c r="H4955" s="161" t="s">
        <v>1559</v>
      </c>
      <c r="I4955" s="15"/>
      <c r="J4955"/>
      <c r="K4955"/>
    </row>
    <row r="4956" spans="1:11" ht="15" customHeight="1" x14ac:dyDescent="0.35">
      <c r="A4956" s="160">
        <v>1206084</v>
      </c>
      <c r="B4956" s="161" t="s">
        <v>2783</v>
      </c>
      <c r="C4956" s="160">
        <v>802704</v>
      </c>
      <c r="D4956" s="161" t="s">
        <v>2783</v>
      </c>
      <c r="E4956" s="162" t="s">
        <v>6414</v>
      </c>
      <c r="F4956" s="161" t="s">
        <v>2725</v>
      </c>
      <c r="G4956" s="164" t="s">
        <v>1441</v>
      </c>
      <c r="H4956" s="161" t="s">
        <v>1559</v>
      </c>
      <c r="I4956" s="15"/>
      <c r="J4956"/>
      <c r="K4956"/>
    </row>
    <row r="4957" spans="1:11" ht="15" customHeight="1" x14ac:dyDescent="0.35">
      <c r="A4957" s="160">
        <v>1714238</v>
      </c>
      <c r="B4957" s="161" t="s">
        <v>2007</v>
      </c>
      <c r="C4957" s="160">
        <v>802705</v>
      </c>
      <c r="D4957" s="161" t="s">
        <v>2007</v>
      </c>
      <c r="E4957" s="162" t="s">
        <v>6414</v>
      </c>
      <c r="F4957" s="161" t="s">
        <v>1558</v>
      </c>
      <c r="G4957" s="164" t="s">
        <v>482</v>
      </c>
      <c r="H4957" s="161" t="s">
        <v>1559</v>
      </c>
      <c r="I4957" s="15"/>
      <c r="J4957"/>
      <c r="K4957"/>
    </row>
    <row r="4958" spans="1:11" ht="15" customHeight="1" x14ac:dyDescent="0.35">
      <c r="A4958" s="160">
        <v>1106239</v>
      </c>
      <c r="B4958" s="161" t="s">
        <v>2397</v>
      </c>
      <c r="C4958" s="160">
        <v>802706</v>
      </c>
      <c r="D4958" s="161" t="s">
        <v>2397</v>
      </c>
      <c r="E4958" s="162" t="s">
        <v>6414</v>
      </c>
      <c r="F4958" s="161" t="s">
        <v>644</v>
      </c>
      <c r="G4958" s="164" t="s">
        <v>785</v>
      </c>
      <c r="H4958" s="161" t="s">
        <v>1559</v>
      </c>
      <c r="I4958" s="15"/>
      <c r="J4958"/>
      <c r="K4958"/>
    </row>
    <row r="4959" spans="1:11" ht="15" customHeight="1" x14ac:dyDescent="0.35">
      <c r="A4959" s="160">
        <v>1511371</v>
      </c>
      <c r="B4959" s="161" t="s">
        <v>1092</v>
      </c>
      <c r="C4959" s="160">
        <v>802707</v>
      </c>
      <c r="D4959" s="161" t="s">
        <v>1092</v>
      </c>
      <c r="E4959" s="162" t="s">
        <v>6414</v>
      </c>
      <c r="F4959" s="161" t="s">
        <v>644</v>
      </c>
      <c r="G4959" s="164" t="s">
        <v>992</v>
      </c>
      <c r="H4959" s="161" t="s">
        <v>1559</v>
      </c>
      <c r="I4959" s="15"/>
      <c r="J4959"/>
      <c r="K4959"/>
    </row>
    <row r="4960" spans="1:11" ht="15" customHeight="1" x14ac:dyDescent="0.35">
      <c r="A4960" s="160">
        <v>502227</v>
      </c>
      <c r="B4960" s="161" t="s">
        <v>2079</v>
      </c>
      <c r="C4960" s="160">
        <v>802708</v>
      </c>
      <c r="D4960" s="161" t="s">
        <v>2079</v>
      </c>
      <c r="E4960" s="162" t="s">
        <v>6414</v>
      </c>
      <c r="F4960" s="161" t="s">
        <v>2026</v>
      </c>
      <c r="G4960" s="164" t="s">
        <v>1205</v>
      </c>
      <c r="H4960" s="161" t="s">
        <v>1559</v>
      </c>
      <c r="I4960" s="15"/>
      <c r="J4960"/>
      <c r="K4960"/>
    </row>
    <row r="4961" spans="1:11" ht="15" customHeight="1" x14ac:dyDescent="0.35">
      <c r="A4961" s="160">
        <v>1113858</v>
      </c>
      <c r="B4961" s="161" t="s">
        <v>2555</v>
      </c>
      <c r="C4961" s="160">
        <v>802710</v>
      </c>
      <c r="D4961" s="161" t="s">
        <v>2555</v>
      </c>
      <c r="E4961" s="162" t="s">
        <v>6414</v>
      </c>
      <c r="F4961" s="161" t="s">
        <v>644</v>
      </c>
      <c r="G4961" s="164" t="s">
        <v>933</v>
      </c>
      <c r="H4961" s="161" t="s">
        <v>1559</v>
      </c>
      <c r="I4961" s="15"/>
      <c r="J4961"/>
      <c r="K4961"/>
    </row>
    <row r="4962" spans="1:11" ht="15" customHeight="1" x14ac:dyDescent="0.35">
      <c r="A4962" s="160">
        <v>1111431</v>
      </c>
      <c r="B4962" s="161" t="s">
        <v>2544</v>
      </c>
      <c r="C4962" s="160">
        <v>802712</v>
      </c>
      <c r="D4962" s="161" t="s">
        <v>2544</v>
      </c>
      <c r="E4962" s="162" t="s">
        <v>6414</v>
      </c>
      <c r="F4962" s="161" t="s">
        <v>644</v>
      </c>
      <c r="G4962" s="164" t="s">
        <v>1094</v>
      </c>
      <c r="H4962" s="161" t="s">
        <v>1559</v>
      </c>
      <c r="I4962" s="15"/>
      <c r="J4962"/>
      <c r="K4962"/>
    </row>
    <row r="4963" spans="1:11" ht="15" customHeight="1" x14ac:dyDescent="0.35">
      <c r="A4963" s="160">
        <v>1106969</v>
      </c>
      <c r="B4963" s="161" t="s">
        <v>2402</v>
      </c>
      <c r="C4963" s="160">
        <v>802713</v>
      </c>
      <c r="D4963" s="161" t="s">
        <v>2402</v>
      </c>
      <c r="E4963" s="162" t="s">
        <v>6414</v>
      </c>
      <c r="F4963" s="161" t="s">
        <v>644</v>
      </c>
      <c r="G4963" s="164" t="s">
        <v>785</v>
      </c>
      <c r="H4963" s="161" t="s">
        <v>1559</v>
      </c>
      <c r="I4963" s="15"/>
      <c r="J4963"/>
      <c r="K4963"/>
    </row>
    <row r="4964" spans="1:11" ht="15" customHeight="1" x14ac:dyDescent="0.35">
      <c r="A4964" s="160">
        <v>1106439</v>
      </c>
      <c r="B4964" s="161" t="s">
        <v>2398</v>
      </c>
      <c r="C4964" s="160">
        <v>802714</v>
      </c>
      <c r="D4964" s="161" t="s">
        <v>2398</v>
      </c>
      <c r="E4964" s="162" t="s">
        <v>6414</v>
      </c>
      <c r="F4964" s="161" t="s">
        <v>644</v>
      </c>
      <c r="G4964" s="164" t="s">
        <v>785</v>
      </c>
      <c r="H4964" s="161" t="s">
        <v>1559</v>
      </c>
      <c r="I4964" s="15"/>
      <c r="J4964"/>
      <c r="K4964"/>
    </row>
    <row r="4965" spans="1:11" ht="15" customHeight="1" x14ac:dyDescent="0.35">
      <c r="A4965" s="160">
        <v>209763</v>
      </c>
      <c r="B4965" s="161" t="s">
        <v>2739</v>
      </c>
      <c r="C4965" s="160">
        <v>802715</v>
      </c>
      <c r="D4965" s="161" t="s">
        <v>2739</v>
      </c>
      <c r="E4965" s="162" t="s">
        <v>6414</v>
      </c>
      <c r="F4965" s="161" t="s">
        <v>2725</v>
      </c>
      <c r="G4965" s="164" t="s">
        <v>1439</v>
      </c>
      <c r="H4965" s="161" t="s">
        <v>1559</v>
      </c>
      <c r="I4965" s="15"/>
      <c r="J4965"/>
      <c r="K4965"/>
    </row>
    <row r="4966" spans="1:11" ht="15" customHeight="1" x14ac:dyDescent="0.35">
      <c r="A4966" s="160">
        <v>313302</v>
      </c>
      <c r="B4966" s="161" t="s">
        <v>1701</v>
      </c>
      <c r="C4966" s="160">
        <v>802716</v>
      </c>
      <c r="D4966" s="161" t="s">
        <v>1701</v>
      </c>
      <c r="E4966" s="162" t="s">
        <v>6414</v>
      </c>
      <c r="F4966" s="161" t="s">
        <v>1558</v>
      </c>
      <c r="G4966" s="164" t="s">
        <v>14</v>
      </c>
      <c r="H4966" s="161" t="s">
        <v>1559</v>
      </c>
      <c r="I4966" s="15"/>
      <c r="J4966"/>
      <c r="K4966"/>
    </row>
    <row r="4967" spans="1:11" ht="15" customHeight="1" x14ac:dyDescent="0.35">
      <c r="A4967" s="160">
        <v>1301685</v>
      </c>
      <c r="B4967" s="161" t="s">
        <v>1734</v>
      </c>
      <c r="C4967" s="160">
        <v>802719</v>
      </c>
      <c r="D4967" s="161" t="s">
        <v>1734</v>
      </c>
      <c r="E4967" s="162" t="s">
        <v>6414</v>
      </c>
      <c r="F4967" s="161" t="s">
        <v>1558</v>
      </c>
      <c r="G4967" s="164" t="s">
        <v>370</v>
      </c>
      <c r="H4967" s="161" t="s">
        <v>1559</v>
      </c>
      <c r="I4967" s="15"/>
      <c r="J4967"/>
      <c r="K4967"/>
    </row>
    <row r="4968" spans="1:11" ht="15" customHeight="1" x14ac:dyDescent="0.35">
      <c r="A4968" s="160">
        <v>1106423</v>
      </c>
      <c r="B4968" s="161" t="s">
        <v>2399</v>
      </c>
      <c r="C4968" s="160">
        <v>802720</v>
      </c>
      <c r="D4968" s="161" t="s">
        <v>2399</v>
      </c>
      <c r="E4968" s="162" t="s">
        <v>6414</v>
      </c>
      <c r="F4968" s="161" t="s">
        <v>644</v>
      </c>
      <c r="G4968" s="164" t="s">
        <v>785</v>
      </c>
      <c r="H4968" s="161" t="s">
        <v>1559</v>
      </c>
      <c r="I4968" s="15"/>
      <c r="J4968"/>
      <c r="K4968"/>
    </row>
    <row r="4969" spans="1:11" ht="15" customHeight="1" x14ac:dyDescent="0.35">
      <c r="A4969" s="160">
        <v>1314463</v>
      </c>
      <c r="B4969" s="161" t="s">
        <v>1889</v>
      </c>
      <c r="C4969" s="160">
        <v>802721</v>
      </c>
      <c r="D4969" s="161" t="s">
        <v>1889</v>
      </c>
      <c r="E4969" s="162" t="s">
        <v>6414</v>
      </c>
      <c r="F4969" s="161" t="s">
        <v>1558</v>
      </c>
      <c r="G4969" s="164" t="s">
        <v>8</v>
      </c>
      <c r="H4969" s="161" t="s">
        <v>1559</v>
      </c>
      <c r="I4969" s="15"/>
      <c r="J4969"/>
      <c r="K4969"/>
    </row>
    <row r="4970" spans="1:11" ht="15" customHeight="1" x14ac:dyDescent="0.35">
      <c r="A4970" s="160">
        <v>312055</v>
      </c>
      <c r="B4970" s="161" t="s">
        <v>1689</v>
      </c>
      <c r="C4970" s="160">
        <v>802722</v>
      </c>
      <c r="D4970" s="161" t="s">
        <v>1689</v>
      </c>
      <c r="E4970" s="162" t="s">
        <v>6414</v>
      </c>
      <c r="F4970" s="161" t="s">
        <v>1558</v>
      </c>
      <c r="G4970" s="164" t="s">
        <v>14</v>
      </c>
      <c r="H4970" s="161" t="s">
        <v>1559</v>
      </c>
      <c r="I4970" s="15"/>
      <c r="J4970"/>
      <c r="K4970"/>
    </row>
    <row r="4971" spans="1:11" ht="15" customHeight="1" x14ac:dyDescent="0.35">
      <c r="A4971" s="160">
        <v>1106892</v>
      </c>
      <c r="B4971" s="161" t="s">
        <v>2400</v>
      </c>
      <c r="C4971" s="160">
        <v>802723</v>
      </c>
      <c r="D4971" s="161" t="s">
        <v>2400</v>
      </c>
      <c r="E4971" s="162" t="s">
        <v>6414</v>
      </c>
      <c r="F4971" s="161" t="s">
        <v>644</v>
      </c>
      <c r="G4971" s="164" t="s">
        <v>785</v>
      </c>
      <c r="H4971" s="161" t="s">
        <v>1559</v>
      </c>
      <c r="I4971" s="15"/>
      <c r="J4971"/>
      <c r="K4971"/>
    </row>
    <row r="4972" spans="1:11" ht="15" customHeight="1" x14ac:dyDescent="0.35">
      <c r="A4972" s="160">
        <v>1504696</v>
      </c>
      <c r="B4972" s="161" t="s">
        <v>2667</v>
      </c>
      <c r="C4972" s="160">
        <v>802725</v>
      </c>
      <c r="D4972" s="161" t="s">
        <v>2667</v>
      </c>
      <c r="E4972" s="162" t="s">
        <v>6414</v>
      </c>
      <c r="F4972" s="161" t="s">
        <v>644</v>
      </c>
      <c r="G4972" s="164" t="s">
        <v>992</v>
      </c>
      <c r="H4972" s="161" t="s">
        <v>1559</v>
      </c>
      <c r="I4972" s="15"/>
      <c r="J4972"/>
      <c r="K4972"/>
    </row>
    <row r="4973" spans="1:11" ht="15" customHeight="1" x14ac:dyDescent="0.35">
      <c r="A4973" s="160">
        <v>205651</v>
      </c>
      <c r="B4973" s="161" t="s">
        <v>2734</v>
      </c>
      <c r="C4973" s="160">
        <v>802726</v>
      </c>
      <c r="D4973" s="161" t="s">
        <v>2734</v>
      </c>
      <c r="E4973" s="162" t="s">
        <v>6414</v>
      </c>
      <c r="F4973" s="161" t="s">
        <v>2725</v>
      </c>
      <c r="G4973" s="164" t="s">
        <v>1439</v>
      </c>
      <c r="H4973" s="161" t="s">
        <v>1559</v>
      </c>
      <c r="I4973" s="15"/>
      <c r="J4973"/>
      <c r="K4973"/>
    </row>
    <row r="4974" spans="1:11" ht="15" customHeight="1" x14ac:dyDescent="0.35">
      <c r="A4974" s="160">
        <v>1510293</v>
      </c>
      <c r="B4974" s="161" t="s">
        <v>2695</v>
      </c>
      <c r="C4974" s="160">
        <v>802727</v>
      </c>
      <c r="D4974" s="161" t="s">
        <v>2695</v>
      </c>
      <c r="E4974" s="162" t="s">
        <v>6414</v>
      </c>
      <c r="F4974" s="161" t="s">
        <v>644</v>
      </c>
      <c r="G4974" s="164" t="s">
        <v>992</v>
      </c>
      <c r="H4974" s="161" t="s">
        <v>1559</v>
      </c>
      <c r="I4974" s="15"/>
      <c r="J4974"/>
      <c r="K4974"/>
    </row>
    <row r="4975" spans="1:11" ht="15" customHeight="1" x14ac:dyDescent="0.35">
      <c r="A4975" s="160">
        <v>1312788</v>
      </c>
      <c r="B4975" s="161" t="s">
        <v>1842</v>
      </c>
      <c r="C4975" s="160">
        <v>802728</v>
      </c>
      <c r="D4975" s="161" t="s">
        <v>1842</v>
      </c>
      <c r="E4975" s="162" t="s">
        <v>6414</v>
      </c>
      <c r="F4975" s="161" t="s">
        <v>1558</v>
      </c>
      <c r="G4975" s="164" t="s">
        <v>8</v>
      </c>
      <c r="H4975" s="161" t="s">
        <v>1559</v>
      </c>
      <c r="I4975" s="15"/>
      <c r="J4975"/>
      <c r="K4975"/>
    </row>
    <row r="4976" spans="1:11" ht="15" customHeight="1" x14ac:dyDescent="0.35">
      <c r="A4976" s="160">
        <v>1106456</v>
      </c>
      <c r="B4976" s="161" t="s">
        <v>2401</v>
      </c>
      <c r="C4976" s="160">
        <v>802729</v>
      </c>
      <c r="D4976" s="161" t="s">
        <v>2401</v>
      </c>
      <c r="E4976" s="162" t="s">
        <v>6414</v>
      </c>
      <c r="F4976" s="161" t="s">
        <v>644</v>
      </c>
      <c r="G4976" s="164" t="s">
        <v>785</v>
      </c>
      <c r="H4976" s="161" t="s">
        <v>1559</v>
      </c>
      <c r="I4976" s="15"/>
      <c r="J4976"/>
      <c r="K4976"/>
    </row>
    <row r="4977" spans="1:11" ht="15" customHeight="1" x14ac:dyDescent="0.35">
      <c r="A4977" s="160">
        <v>308752</v>
      </c>
      <c r="B4977" s="161" t="s">
        <v>1662</v>
      </c>
      <c r="C4977" s="160">
        <v>802730</v>
      </c>
      <c r="D4977" s="161" t="s">
        <v>1662</v>
      </c>
      <c r="E4977" s="162" t="s">
        <v>6414</v>
      </c>
      <c r="F4977" s="161" t="s">
        <v>1558</v>
      </c>
      <c r="G4977" s="164" t="s">
        <v>14</v>
      </c>
      <c r="H4977" s="161" t="s">
        <v>1559</v>
      </c>
      <c r="I4977" s="15"/>
      <c r="J4977"/>
      <c r="K4977"/>
    </row>
    <row r="4978" spans="1:11" ht="15" customHeight="1" x14ac:dyDescent="0.35">
      <c r="A4978" s="160">
        <v>312745</v>
      </c>
      <c r="B4978" s="161" t="s">
        <v>1690</v>
      </c>
      <c r="C4978" s="160">
        <v>802731</v>
      </c>
      <c r="D4978" s="161" t="s">
        <v>1690</v>
      </c>
      <c r="E4978" s="162" t="s">
        <v>6414</v>
      </c>
      <c r="F4978" s="161" t="s">
        <v>1558</v>
      </c>
      <c r="G4978" s="164" t="s">
        <v>14</v>
      </c>
      <c r="H4978" s="161" t="s">
        <v>1559</v>
      </c>
      <c r="I4978" s="15"/>
      <c r="J4978"/>
      <c r="K4978"/>
    </row>
    <row r="4979" spans="1:11" ht="15" customHeight="1" x14ac:dyDescent="0.35">
      <c r="A4979" s="160">
        <v>308075</v>
      </c>
      <c r="B4979" s="161" t="s">
        <v>1660</v>
      </c>
      <c r="C4979" s="160">
        <v>802733</v>
      </c>
      <c r="D4979" s="161" t="s">
        <v>1660</v>
      </c>
      <c r="E4979" s="162" t="s">
        <v>6414</v>
      </c>
      <c r="F4979" s="161" t="s">
        <v>1558</v>
      </c>
      <c r="G4979" s="164" t="s">
        <v>14</v>
      </c>
      <c r="H4979" s="161" t="s">
        <v>1559</v>
      </c>
      <c r="I4979" s="15"/>
      <c r="J4979"/>
      <c r="K4979"/>
    </row>
    <row r="4980" spans="1:11" ht="15" customHeight="1" x14ac:dyDescent="0.35">
      <c r="A4980" s="160">
        <v>314564</v>
      </c>
      <c r="B4980" s="161" t="s">
        <v>1707</v>
      </c>
      <c r="C4980" s="160">
        <v>802734</v>
      </c>
      <c r="D4980" s="161" t="s">
        <v>1707</v>
      </c>
      <c r="E4980" s="162" t="s">
        <v>6414</v>
      </c>
      <c r="F4980" s="161" t="s">
        <v>1558</v>
      </c>
      <c r="G4980" s="164" t="s">
        <v>14</v>
      </c>
      <c r="H4980" s="161" t="s">
        <v>1559</v>
      </c>
      <c r="I4980" s="15"/>
      <c r="J4980"/>
      <c r="K4980"/>
    </row>
    <row r="4981" spans="1:11" ht="15" customHeight="1" x14ac:dyDescent="0.35">
      <c r="A4981" s="160">
        <v>1512541</v>
      </c>
      <c r="B4981" s="161" t="s">
        <v>2716</v>
      </c>
      <c r="C4981" s="160">
        <v>802735</v>
      </c>
      <c r="D4981" s="161" t="s">
        <v>2716</v>
      </c>
      <c r="E4981" s="162" t="s">
        <v>6414</v>
      </c>
      <c r="F4981" s="161" t="s">
        <v>644</v>
      </c>
      <c r="G4981" s="164" t="s">
        <v>992</v>
      </c>
      <c r="H4981" s="161" t="s">
        <v>1559</v>
      </c>
      <c r="I4981" s="15"/>
      <c r="J4981"/>
      <c r="K4981"/>
    </row>
    <row r="4982" spans="1:11" ht="15" customHeight="1" x14ac:dyDescent="0.35">
      <c r="A4982" s="160">
        <v>808754</v>
      </c>
      <c r="B4982" s="161" t="s">
        <v>2825</v>
      </c>
      <c r="C4982" s="160">
        <v>802736</v>
      </c>
      <c r="D4982" s="161" t="s">
        <v>2825</v>
      </c>
      <c r="E4982" s="162" t="s">
        <v>6414</v>
      </c>
      <c r="F4982" s="161" t="s">
        <v>534</v>
      </c>
      <c r="G4982" s="164" t="s">
        <v>534</v>
      </c>
      <c r="H4982" s="161" t="s">
        <v>1559</v>
      </c>
      <c r="I4982" s="15"/>
      <c r="J4982"/>
      <c r="K4982"/>
    </row>
    <row r="4983" spans="1:11" ht="15" customHeight="1" x14ac:dyDescent="0.35">
      <c r="A4983" s="160">
        <v>805831</v>
      </c>
      <c r="B4983" s="161" t="s">
        <v>2816</v>
      </c>
      <c r="C4983" s="160">
        <v>802737</v>
      </c>
      <c r="D4983" s="161" t="s">
        <v>2816</v>
      </c>
      <c r="E4983" s="162" t="s">
        <v>6414</v>
      </c>
      <c r="F4983" s="161" t="s">
        <v>534</v>
      </c>
      <c r="G4983" s="164" t="s">
        <v>534</v>
      </c>
      <c r="H4983" s="161" t="s">
        <v>1559</v>
      </c>
      <c r="I4983" s="15"/>
      <c r="J4983"/>
      <c r="K4983"/>
    </row>
    <row r="4984" spans="1:11" ht="15" customHeight="1" x14ac:dyDescent="0.35">
      <c r="A4984" s="160">
        <v>214503</v>
      </c>
      <c r="B4984" s="161" t="s">
        <v>2751</v>
      </c>
      <c r="C4984" s="160">
        <v>802738</v>
      </c>
      <c r="D4984" s="161" t="s">
        <v>2751</v>
      </c>
      <c r="E4984" s="162" t="s">
        <v>6414</v>
      </c>
      <c r="F4984" s="161" t="s">
        <v>2725</v>
      </c>
      <c r="G4984" s="164" t="s">
        <v>1439</v>
      </c>
      <c r="H4984" s="161" t="s">
        <v>1559</v>
      </c>
      <c r="I4984" s="15"/>
      <c r="J4984"/>
      <c r="K4984"/>
    </row>
    <row r="4985" spans="1:11" ht="15" customHeight="1" x14ac:dyDescent="0.35">
      <c r="A4985" s="160">
        <v>811324</v>
      </c>
      <c r="B4985" s="161" t="s">
        <v>2833</v>
      </c>
      <c r="C4985" s="160">
        <v>802739</v>
      </c>
      <c r="D4985" s="161" t="s">
        <v>2833</v>
      </c>
      <c r="E4985" s="162" t="s">
        <v>6414</v>
      </c>
      <c r="F4985" s="161" t="s">
        <v>534</v>
      </c>
      <c r="G4985" s="164" t="s">
        <v>534</v>
      </c>
      <c r="H4985" s="161" t="s">
        <v>1559</v>
      </c>
      <c r="I4985" s="15"/>
      <c r="J4985"/>
      <c r="K4985"/>
    </row>
    <row r="4986" spans="1:11" ht="15" customHeight="1" x14ac:dyDescent="0.35">
      <c r="A4986" s="160">
        <v>1410741</v>
      </c>
      <c r="B4986" s="161" t="s">
        <v>2592</v>
      </c>
      <c r="C4986" s="160">
        <v>802740</v>
      </c>
      <c r="D4986" s="161" t="s">
        <v>2592</v>
      </c>
      <c r="E4986" s="162" t="s">
        <v>6414</v>
      </c>
      <c r="F4986" s="161" t="s">
        <v>644</v>
      </c>
      <c r="G4986" s="164" t="s">
        <v>708</v>
      </c>
      <c r="H4986" s="161" t="s">
        <v>1559</v>
      </c>
      <c r="I4986" s="15"/>
      <c r="J4986"/>
      <c r="K4986"/>
    </row>
    <row r="4987" spans="1:11" ht="15" customHeight="1" x14ac:dyDescent="0.35">
      <c r="A4987" s="160">
        <v>1102394</v>
      </c>
      <c r="B4987" s="161" t="s">
        <v>2324</v>
      </c>
      <c r="C4987" s="160">
        <v>802741</v>
      </c>
      <c r="D4987" s="161" t="s">
        <v>2324</v>
      </c>
      <c r="E4987" s="162" t="s">
        <v>6414</v>
      </c>
      <c r="F4987" s="161" t="s">
        <v>644</v>
      </c>
      <c r="G4987" s="164" t="s">
        <v>933</v>
      </c>
      <c r="H4987" s="161" t="s">
        <v>1559</v>
      </c>
      <c r="I4987" s="15"/>
      <c r="J4987"/>
      <c r="K4987"/>
    </row>
    <row r="4988" spans="1:11" ht="15" customHeight="1" x14ac:dyDescent="0.35">
      <c r="A4988" s="160">
        <v>1106270</v>
      </c>
      <c r="B4988" s="161" t="s">
        <v>2410</v>
      </c>
      <c r="C4988" s="160">
        <v>802742</v>
      </c>
      <c r="D4988" s="161" t="s">
        <v>2410</v>
      </c>
      <c r="E4988" s="162" t="s">
        <v>6414</v>
      </c>
      <c r="F4988" s="161" t="s">
        <v>644</v>
      </c>
      <c r="G4988" s="164" t="s">
        <v>785</v>
      </c>
      <c r="H4988" s="161" t="s">
        <v>1559</v>
      </c>
      <c r="I4988" s="15"/>
      <c r="J4988"/>
      <c r="K4988"/>
    </row>
    <row r="4989" spans="1:11" ht="15" customHeight="1" x14ac:dyDescent="0.35">
      <c r="A4989" s="160">
        <v>1115851</v>
      </c>
      <c r="B4989" s="161" t="s">
        <v>2307</v>
      </c>
      <c r="C4989" s="160">
        <v>802743</v>
      </c>
      <c r="D4989" s="161" t="s">
        <v>2307</v>
      </c>
      <c r="E4989" s="162" t="s">
        <v>6414</v>
      </c>
      <c r="F4989" s="161" t="s">
        <v>644</v>
      </c>
      <c r="G4989" s="164" t="s">
        <v>645</v>
      </c>
      <c r="H4989" s="161" t="s">
        <v>1559</v>
      </c>
      <c r="I4989" s="15"/>
      <c r="J4989"/>
      <c r="K4989"/>
    </row>
    <row r="4990" spans="1:11" ht="15" customHeight="1" x14ac:dyDescent="0.35">
      <c r="A4990" s="160">
        <v>1111230</v>
      </c>
      <c r="B4990" s="161" t="s">
        <v>2546</v>
      </c>
      <c r="C4990" s="160">
        <v>802744</v>
      </c>
      <c r="D4990" s="161" t="s">
        <v>2546</v>
      </c>
      <c r="E4990" s="162" t="s">
        <v>6414</v>
      </c>
      <c r="F4990" s="161" t="s">
        <v>644</v>
      </c>
      <c r="G4990" s="164" t="s">
        <v>1094</v>
      </c>
      <c r="H4990" s="161" t="s">
        <v>1559</v>
      </c>
      <c r="I4990" s="15"/>
      <c r="J4990"/>
      <c r="K4990"/>
    </row>
    <row r="4991" spans="1:11" ht="15" customHeight="1" x14ac:dyDescent="0.35">
      <c r="A4991" s="160">
        <v>1115285</v>
      </c>
      <c r="B4991" s="161" t="s">
        <v>2308</v>
      </c>
      <c r="C4991" s="160">
        <v>802745</v>
      </c>
      <c r="D4991" s="161" t="s">
        <v>2308</v>
      </c>
      <c r="E4991" s="162" t="s">
        <v>6414</v>
      </c>
      <c r="F4991" s="161" t="s">
        <v>644</v>
      </c>
      <c r="G4991" s="164" t="s">
        <v>645</v>
      </c>
      <c r="H4991" s="161" t="s">
        <v>1559</v>
      </c>
      <c r="I4991" s="15"/>
      <c r="J4991"/>
      <c r="K4991"/>
    </row>
    <row r="4992" spans="1:11" ht="15" customHeight="1" x14ac:dyDescent="0.35">
      <c r="A4992" s="160">
        <v>1106768</v>
      </c>
      <c r="B4992" s="161" t="s">
        <v>2411</v>
      </c>
      <c r="C4992" s="160">
        <v>802746</v>
      </c>
      <c r="D4992" s="161" t="s">
        <v>2411</v>
      </c>
      <c r="E4992" s="162" t="s">
        <v>6414</v>
      </c>
      <c r="F4992" s="161" t="s">
        <v>644</v>
      </c>
      <c r="G4992" s="164" t="s">
        <v>785</v>
      </c>
      <c r="H4992" s="161" t="s">
        <v>1559</v>
      </c>
      <c r="I4992" s="15"/>
      <c r="J4992"/>
      <c r="K4992"/>
    </row>
    <row r="4993" spans="1:11" ht="15" customHeight="1" x14ac:dyDescent="0.35">
      <c r="A4993" s="160">
        <v>1106895</v>
      </c>
      <c r="B4993" s="161" t="s">
        <v>2403</v>
      </c>
      <c r="C4993" s="160">
        <v>802747</v>
      </c>
      <c r="D4993" s="161" t="s">
        <v>2403</v>
      </c>
      <c r="E4993" s="162" t="s">
        <v>6414</v>
      </c>
      <c r="F4993" s="161" t="s">
        <v>644</v>
      </c>
      <c r="G4993" s="164" t="s">
        <v>785</v>
      </c>
      <c r="H4993" s="161" t="s">
        <v>1559</v>
      </c>
      <c r="I4993" s="15"/>
      <c r="J4993"/>
      <c r="K4993"/>
    </row>
    <row r="4994" spans="1:11" ht="15" customHeight="1" x14ac:dyDescent="0.35">
      <c r="A4994" s="160">
        <v>610342</v>
      </c>
      <c r="B4994" s="161" t="s">
        <v>2148</v>
      </c>
      <c r="C4994" s="160">
        <v>802748</v>
      </c>
      <c r="D4994" s="161" t="s">
        <v>2148</v>
      </c>
      <c r="E4994" s="162" t="s">
        <v>6414</v>
      </c>
      <c r="F4994" s="161" t="s">
        <v>2026</v>
      </c>
      <c r="G4994" s="164" t="s">
        <v>1246</v>
      </c>
      <c r="H4994" s="161" t="s">
        <v>1559</v>
      </c>
      <c r="I4994" s="15"/>
      <c r="J4994"/>
      <c r="K4994"/>
    </row>
    <row r="4995" spans="1:11" ht="15" customHeight="1" x14ac:dyDescent="0.35">
      <c r="A4995" s="160">
        <v>1714307</v>
      </c>
      <c r="B4995" s="161" t="s">
        <v>2008</v>
      </c>
      <c r="C4995" s="160">
        <v>802749</v>
      </c>
      <c r="D4995" s="161" t="s">
        <v>2008</v>
      </c>
      <c r="E4995" s="162" t="s">
        <v>6414</v>
      </c>
      <c r="F4995" s="161" t="s">
        <v>1558</v>
      </c>
      <c r="G4995" s="164" t="s">
        <v>482</v>
      </c>
      <c r="H4995" s="161" t="s">
        <v>1559</v>
      </c>
      <c r="I4995" s="15"/>
      <c r="J4995"/>
      <c r="K4995"/>
    </row>
    <row r="4996" spans="1:11" ht="15" customHeight="1" x14ac:dyDescent="0.35">
      <c r="A4996" s="160">
        <v>1306664</v>
      </c>
      <c r="B4996" s="161" t="s">
        <v>1849</v>
      </c>
      <c r="C4996" s="160">
        <v>802750</v>
      </c>
      <c r="D4996" s="161" t="s">
        <v>1849</v>
      </c>
      <c r="E4996" s="162" t="s">
        <v>6414</v>
      </c>
      <c r="F4996" s="161" t="s">
        <v>1558</v>
      </c>
      <c r="G4996" s="164" t="s">
        <v>8</v>
      </c>
      <c r="H4996" s="161" t="s">
        <v>1559</v>
      </c>
      <c r="I4996" s="15"/>
      <c r="J4996"/>
      <c r="K4996"/>
    </row>
    <row r="4997" spans="1:11" ht="15" customHeight="1" x14ac:dyDescent="0.35">
      <c r="A4997" s="160">
        <v>1306799</v>
      </c>
      <c r="B4997" s="161" t="s">
        <v>1764</v>
      </c>
      <c r="C4997" s="160">
        <v>802751</v>
      </c>
      <c r="D4997" s="161" t="s">
        <v>1764</v>
      </c>
      <c r="E4997" s="162" t="s">
        <v>6414</v>
      </c>
      <c r="F4997" s="161" t="s">
        <v>1558</v>
      </c>
      <c r="G4997" s="164" t="s">
        <v>8</v>
      </c>
      <c r="H4997" s="161" t="s">
        <v>1559</v>
      </c>
      <c r="I4997" s="15"/>
      <c r="J4997"/>
      <c r="K4997"/>
    </row>
    <row r="4998" spans="1:11" ht="15" customHeight="1" x14ac:dyDescent="0.35">
      <c r="A4998" s="160">
        <v>1106649</v>
      </c>
      <c r="B4998" s="161" t="s">
        <v>2413</v>
      </c>
      <c r="C4998" s="160">
        <v>802752</v>
      </c>
      <c r="D4998" s="161" t="s">
        <v>2413</v>
      </c>
      <c r="E4998" s="162" t="s">
        <v>6414</v>
      </c>
      <c r="F4998" s="161" t="s">
        <v>644</v>
      </c>
      <c r="G4998" s="164" t="s">
        <v>785</v>
      </c>
      <c r="H4998" s="161" t="s">
        <v>1559</v>
      </c>
      <c r="I4998" s="15"/>
      <c r="J4998"/>
      <c r="K4998"/>
    </row>
    <row r="4999" spans="1:11" ht="15" customHeight="1" x14ac:dyDescent="0.35">
      <c r="A4999" s="160">
        <v>308077</v>
      </c>
      <c r="B4999" s="161" t="s">
        <v>1607</v>
      </c>
      <c r="C4999" s="160">
        <v>802753</v>
      </c>
      <c r="D4999" s="161" t="s">
        <v>1607</v>
      </c>
      <c r="E4999" s="162" t="s">
        <v>6414</v>
      </c>
      <c r="F4999" s="161" t="s">
        <v>1558</v>
      </c>
      <c r="G4999" s="164" t="s">
        <v>14</v>
      </c>
      <c r="H4999" s="161" t="s">
        <v>1559</v>
      </c>
      <c r="I4999" s="15"/>
      <c r="J4999"/>
      <c r="K4999"/>
    </row>
    <row r="5000" spans="1:11" ht="15" customHeight="1" x14ac:dyDescent="0.35">
      <c r="A5000" s="160">
        <v>1823732</v>
      </c>
      <c r="B5000" s="161" t="s">
        <v>1607</v>
      </c>
      <c r="C5000" s="160">
        <v>802754</v>
      </c>
      <c r="D5000" s="161" t="s">
        <v>1607</v>
      </c>
      <c r="E5000" s="162" t="s">
        <v>6414</v>
      </c>
      <c r="F5000" s="161" t="s">
        <v>2026</v>
      </c>
      <c r="G5000" s="164" t="s">
        <v>1381</v>
      </c>
      <c r="H5000" s="161" t="s">
        <v>1559</v>
      </c>
      <c r="I5000" s="15"/>
      <c r="J5000"/>
      <c r="K5000"/>
    </row>
    <row r="5001" spans="1:11" ht="15" customHeight="1" x14ac:dyDescent="0.35">
      <c r="A5001" s="160">
        <v>302354</v>
      </c>
      <c r="B5001" s="161" t="s">
        <v>1607</v>
      </c>
      <c r="C5001" s="160">
        <v>802755</v>
      </c>
      <c r="D5001" s="161" t="s">
        <v>1607</v>
      </c>
      <c r="E5001" s="162" t="s">
        <v>6414</v>
      </c>
      <c r="F5001" s="161" t="s">
        <v>1558</v>
      </c>
      <c r="G5001" s="164" t="s">
        <v>14</v>
      </c>
      <c r="H5001" s="161" t="s">
        <v>1559</v>
      </c>
      <c r="I5001" s="15"/>
      <c r="J5001"/>
      <c r="K5001"/>
    </row>
    <row r="5002" spans="1:11" ht="15" customHeight="1" x14ac:dyDescent="0.35">
      <c r="A5002" s="160">
        <v>303228</v>
      </c>
      <c r="B5002" s="161" t="s">
        <v>1607</v>
      </c>
      <c r="C5002" s="160">
        <v>802756</v>
      </c>
      <c r="D5002" s="161" t="s">
        <v>1607</v>
      </c>
      <c r="E5002" s="162" t="s">
        <v>6414</v>
      </c>
      <c r="F5002" s="161" t="s">
        <v>1558</v>
      </c>
      <c r="G5002" s="164" t="s">
        <v>14</v>
      </c>
      <c r="H5002" s="161" t="s">
        <v>1559</v>
      </c>
      <c r="I5002" s="15"/>
      <c r="J5002"/>
      <c r="K5002"/>
    </row>
    <row r="5003" spans="1:11" ht="15" customHeight="1" x14ac:dyDescent="0.35">
      <c r="A5003" s="160">
        <v>603452</v>
      </c>
      <c r="B5003" s="161" t="s">
        <v>1607</v>
      </c>
      <c r="C5003" s="160">
        <v>802757</v>
      </c>
      <c r="D5003" s="161" t="s">
        <v>1607</v>
      </c>
      <c r="E5003" s="162" t="s">
        <v>6414</v>
      </c>
      <c r="F5003" s="161" t="s">
        <v>2026</v>
      </c>
      <c r="G5003" s="164" t="s">
        <v>1246</v>
      </c>
      <c r="H5003" s="161" t="s">
        <v>1559</v>
      </c>
      <c r="I5003" s="15"/>
      <c r="J5003"/>
      <c r="K5003"/>
    </row>
    <row r="5004" spans="1:11" ht="15" customHeight="1" x14ac:dyDescent="0.35">
      <c r="A5004" s="160">
        <v>1312730</v>
      </c>
      <c r="B5004" s="161" t="s">
        <v>1850</v>
      </c>
      <c r="C5004" s="160">
        <v>802758</v>
      </c>
      <c r="D5004" s="161" t="s">
        <v>1850</v>
      </c>
      <c r="E5004" s="162" t="s">
        <v>6414</v>
      </c>
      <c r="F5004" s="161" t="s">
        <v>1558</v>
      </c>
      <c r="G5004" s="164" t="s">
        <v>8</v>
      </c>
      <c r="H5004" s="161" t="s">
        <v>1559</v>
      </c>
      <c r="I5004" s="15"/>
      <c r="J5004"/>
      <c r="K5004"/>
    </row>
    <row r="5005" spans="1:11" ht="15" customHeight="1" x14ac:dyDescent="0.35">
      <c r="A5005" s="160">
        <v>402580</v>
      </c>
      <c r="B5005" s="161" t="s">
        <v>170</v>
      </c>
      <c r="C5005" s="160">
        <v>802759</v>
      </c>
      <c r="D5005" s="161" t="s">
        <v>170</v>
      </c>
      <c r="E5005" s="162" t="s">
        <v>6414</v>
      </c>
      <c r="F5005" s="161" t="s">
        <v>1558</v>
      </c>
      <c r="G5005" s="164" t="s">
        <v>148</v>
      </c>
      <c r="H5005" s="161" t="s">
        <v>1559</v>
      </c>
      <c r="I5005" s="15"/>
      <c r="J5005"/>
      <c r="K5005"/>
    </row>
    <row r="5006" spans="1:11" ht="15" customHeight="1" x14ac:dyDescent="0.35">
      <c r="A5006" s="160">
        <v>1308382</v>
      </c>
      <c r="B5006" s="161" t="s">
        <v>1785</v>
      </c>
      <c r="C5006" s="160">
        <v>802760</v>
      </c>
      <c r="D5006" s="161" t="s">
        <v>1785</v>
      </c>
      <c r="E5006" s="162" t="s">
        <v>6414</v>
      </c>
      <c r="F5006" s="161" t="s">
        <v>1558</v>
      </c>
      <c r="G5006" s="164" t="s">
        <v>8</v>
      </c>
      <c r="H5006" s="161" t="s">
        <v>1559</v>
      </c>
      <c r="I5006" s="15"/>
      <c r="J5006"/>
      <c r="K5006"/>
    </row>
    <row r="5007" spans="1:11" ht="15" customHeight="1" x14ac:dyDescent="0.35">
      <c r="A5007" s="160">
        <v>312874</v>
      </c>
      <c r="B5007" s="161" t="s">
        <v>139</v>
      </c>
      <c r="C5007" s="160">
        <v>802761</v>
      </c>
      <c r="D5007" s="161" t="s">
        <v>139</v>
      </c>
      <c r="E5007" s="162" t="s">
        <v>6414</v>
      </c>
      <c r="F5007" s="161" t="s">
        <v>1558</v>
      </c>
      <c r="G5007" s="164" t="s">
        <v>14</v>
      </c>
      <c r="H5007" s="161" t="s">
        <v>1559</v>
      </c>
      <c r="I5007" s="15"/>
      <c r="J5007"/>
      <c r="K5007"/>
    </row>
    <row r="5008" spans="1:11" ht="15" customHeight="1" x14ac:dyDescent="0.35">
      <c r="A5008" s="160">
        <v>1807277</v>
      </c>
      <c r="B5008" s="161" t="s">
        <v>2019</v>
      </c>
      <c r="C5008" s="160">
        <v>802762</v>
      </c>
      <c r="D5008" s="161" t="s">
        <v>2019</v>
      </c>
      <c r="E5008" s="162" t="s">
        <v>6414</v>
      </c>
      <c r="F5008" s="161" t="s">
        <v>1558</v>
      </c>
      <c r="G5008" s="164" t="s">
        <v>482</v>
      </c>
      <c r="H5008" s="161" t="s">
        <v>1559</v>
      </c>
      <c r="I5008" s="15"/>
      <c r="J5008"/>
      <c r="K5008"/>
    </row>
    <row r="5009" spans="1:11" ht="15" customHeight="1" x14ac:dyDescent="0.35">
      <c r="A5009" s="160">
        <v>1110405</v>
      </c>
      <c r="B5009" s="161" t="s">
        <v>2515</v>
      </c>
      <c r="C5009" s="160">
        <v>802763</v>
      </c>
      <c r="D5009" s="161" t="s">
        <v>2515</v>
      </c>
      <c r="E5009" s="162" t="s">
        <v>6414</v>
      </c>
      <c r="F5009" s="161" t="s">
        <v>644</v>
      </c>
      <c r="G5009" s="164" t="s">
        <v>645</v>
      </c>
      <c r="H5009" s="161" t="s">
        <v>1559</v>
      </c>
      <c r="I5009" s="15"/>
      <c r="J5009"/>
      <c r="K5009"/>
    </row>
    <row r="5010" spans="1:11" ht="15" customHeight="1" x14ac:dyDescent="0.35">
      <c r="A5010" s="160">
        <v>1105888</v>
      </c>
      <c r="B5010" s="161" t="s">
        <v>2338</v>
      </c>
      <c r="C5010" s="160">
        <v>802764</v>
      </c>
      <c r="D5010" s="161" t="s">
        <v>2338</v>
      </c>
      <c r="E5010" s="162" t="s">
        <v>6414</v>
      </c>
      <c r="F5010" s="161" t="s">
        <v>644</v>
      </c>
      <c r="G5010" s="164" t="s">
        <v>645</v>
      </c>
      <c r="H5010" s="161" t="s">
        <v>1559</v>
      </c>
      <c r="I5010" s="15"/>
      <c r="J5010"/>
      <c r="K5010"/>
    </row>
    <row r="5011" spans="1:11" ht="15" customHeight="1" x14ac:dyDescent="0.35">
      <c r="A5011" s="160">
        <v>1416780</v>
      </c>
      <c r="B5011" s="161" t="s">
        <v>782</v>
      </c>
      <c r="C5011" s="160">
        <v>802765</v>
      </c>
      <c r="D5011" s="161" t="s">
        <v>782</v>
      </c>
      <c r="E5011" s="162" t="s">
        <v>6414</v>
      </c>
      <c r="F5011" s="161" t="s">
        <v>644</v>
      </c>
      <c r="G5011" s="164" t="s">
        <v>708</v>
      </c>
      <c r="H5011" s="161" t="s">
        <v>1559</v>
      </c>
      <c r="I5011" s="15"/>
      <c r="J5011"/>
      <c r="K5011"/>
    </row>
    <row r="5012" spans="1:11" ht="15" customHeight="1" x14ac:dyDescent="0.35">
      <c r="A5012" s="160">
        <v>111399</v>
      </c>
      <c r="B5012" s="161" t="s">
        <v>2060</v>
      </c>
      <c r="C5012" s="160">
        <v>802766</v>
      </c>
      <c r="D5012" s="161" t="s">
        <v>2060</v>
      </c>
      <c r="E5012" s="162" t="s">
        <v>6414</v>
      </c>
      <c r="F5012" s="161" t="s">
        <v>2026</v>
      </c>
      <c r="G5012" s="164" t="s">
        <v>1144</v>
      </c>
      <c r="H5012" s="161" t="s">
        <v>1559</v>
      </c>
      <c r="I5012" s="15"/>
      <c r="J5012"/>
      <c r="K5012"/>
    </row>
    <row r="5013" spans="1:11" ht="15" customHeight="1" x14ac:dyDescent="0.35">
      <c r="A5013" s="160">
        <v>1309333</v>
      </c>
      <c r="B5013" s="161" t="s">
        <v>404</v>
      </c>
      <c r="C5013" s="160">
        <v>802767</v>
      </c>
      <c r="D5013" s="161" t="s">
        <v>404</v>
      </c>
      <c r="E5013" s="162" t="s">
        <v>6414</v>
      </c>
      <c r="F5013" s="161" t="s">
        <v>1558</v>
      </c>
      <c r="G5013" s="164" t="s">
        <v>370</v>
      </c>
      <c r="H5013" s="161" t="s">
        <v>1559</v>
      </c>
      <c r="I5013" s="15"/>
      <c r="J5013"/>
      <c r="K5013"/>
    </row>
    <row r="5014" spans="1:11" ht="15" customHeight="1" x14ac:dyDescent="0.35">
      <c r="A5014" s="160">
        <v>605203</v>
      </c>
      <c r="B5014" s="161" t="s">
        <v>2134</v>
      </c>
      <c r="C5014" s="160">
        <v>802769</v>
      </c>
      <c r="D5014" s="161" t="s">
        <v>2134</v>
      </c>
      <c r="E5014" s="162" t="s">
        <v>6414</v>
      </c>
      <c r="F5014" s="161" t="s">
        <v>2026</v>
      </c>
      <c r="G5014" s="164" t="s">
        <v>1246</v>
      </c>
      <c r="H5014" s="161" t="s">
        <v>1559</v>
      </c>
      <c r="I5014" s="15"/>
      <c r="J5014"/>
      <c r="K5014"/>
    </row>
    <row r="5015" spans="1:11" ht="15" customHeight="1" x14ac:dyDescent="0.35">
      <c r="A5015" s="160">
        <v>1803009</v>
      </c>
      <c r="B5015" s="161" t="s">
        <v>2237</v>
      </c>
      <c r="C5015" s="160">
        <v>802770</v>
      </c>
      <c r="D5015" s="161" t="s">
        <v>2237</v>
      </c>
      <c r="E5015" s="162" t="s">
        <v>6414</v>
      </c>
      <c r="F5015" s="161" t="s">
        <v>2026</v>
      </c>
      <c r="G5015" s="164" t="s">
        <v>1381</v>
      </c>
      <c r="H5015" s="161" t="s">
        <v>1559</v>
      </c>
      <c r="I5015" s="15"/>
      <c r="J5015"/>
      <c r="K5015"/>
    </row>
    <row r="5016" spans="1:11" ht="15" customHeight="1" x14ac:dyDescent="0.35">
      <c r="A5016" s="160">
        <v>1823438</v>
      </c>
      <c r="B5016" s="161" t="s">
        <v>1426</v>
      </c>
      <c r="C5016" s="160">
        <v>802771</v>
      </c>
      <c r="D5016" s="161" t="s">
        <v>1426</v>
      </c>
      <c r="E5016" s="162" t="s">
        <v>6414</v>
      </c>
      <c r="F5016" s="161" t="s">
        <v>2026</v>
      </c>
      <c r="G5016" s="164" t="s">
        <v>1381</v>
      </c>
      <c r="H5016" s="161" t="s">
        <v>1559</v>
      </c>
      <c r="I5016" s="15"/>
      <c r="J5016"/>
      <c r="K5016"/>
    </row>
    <row r="5017" spans="1:11" ht="15" customHeight="1" x14ac:dyDescent="0.35">
      <c r="A5017" s="160">
        <v>607133</v>
      </c>
      <c r="B5017" s="161" t="s">
        <v>2142</v>
      </c>
      <c r="C5017" s="160">
        <v>802772</v>
      </c>
      <c r="D5017" s="161" t="s">
        <v>2142</v>
      </c>
      <c r="E5017" s="162" t="s">
        <v>6414</v>
      </c>
      <c r="F5017" s="161" t="s">
        <v>2026</v>
      </c>
      <c r="G5017" s="164" t="s">
        <v>1246</v>
      </c>
      <c r="H5017" s="161" t="s">
        <v>1559</v>
      </c>
      <c r="I5017" s="15"/>
      <c r="J5017"/>
      <c r="K5017"/>
    </row>
    <row r="5018" spans="1:11" ht="15" customHeight="1" x14ac:dyDescent="0.35">
      <c r="A5018" s="160">
        <v>1506743</v>
      </c>
      <c r="B5018" s="161" t="s">
        <v>2674</v>
      </c>
      <c r="C5018" s="160">
        <v>802773</v>
      </c>
      <c r="D5018" s="161" t="s">
        <v>2674</v>
      </c>
      <c r="E5018" s="162" t="s">
        <v>6414</v>
      </c>
      <c r="F5018" s="161" t="s">
        <v>644</v>
      </c>
      <c r="G5018" s="164" t="s">
        <v>992</v>
      </c>
      <c r="H5018" s="161" t="s">
        <v>1559</v>
      </c>
      <c r="I5018" s="15"/>
      <c r="J5018"/>
      <c r="K5018"/>
    </row>
    <row r="5019" spans="1:11" ht="15" customHeight="1" x14ac:dyDescent="0.35">
      <c r="A5019" s="160">
        <v>1011251</v>
      </c>
      <c r="B5019" s="161" t="s">
        <v>2287</v>
      </c>
      <c r="C5019" s="160">
        <v>802774</v>
      </c>
      <c r="D5019" s="161" t="s">
        <v>2287</v>
      </c>
      <c r="E5019" s="162" t="s">
        <v>6414</v>
      </c>
      <c r="F5019" s="161" t="s">
        <v>644</v>
      </c>
      <c r="G5019" s="164" t="s">
        <v>933</v>
      </c>
      <c r="H5019" s="161" t="s">
        <v>1559</v>
      </c>
      <c r="I5019" s="15"/>
      <c r="J5019"/>
      <c r="K5019"/>
    </row>
    <row r="5020" spans="1:11" ht="15" customHeight="1" x14ac:dyDescent="0.35">
      <c r="A5020" s="160">
        <v>505774</v>
      </c>
      <c r="B5020" s="161" t="s">
        <v>2093</v>
      </c>
      <c r="C5020" s="160">
        <v>802775</v>
      </c>
      <c r="D5020" s="161" t="s">
        <v>2093</v>
      </c>
      <c r="E5020" s="162" t="s">
        <v>6414</v>
      </c>
      <c r="F5020" s="161" t="s">
        <v>2026</v>
      </c>
      <c r="G5020" s="164" t="s">
        <v>1205</v>
      </c>
      <c r="H5020" s="161" t="s">
        <v>1559</v>
      </c>
      <c r="I5020" s="15"/>
      <c r="J5020"/>
      <c r="K5020"/>
    </row>
    <row r="5021" spans="1:11" ht="15" customHeight="1" x14ac:dyDescent="0.35">
      <c r="A5021" s="160">
        <v>705936</v>
      </c>
      <c r="B5021" s="161" t="s">
        <v>2761</v>
      </c>
      <c r="C5021" s="160">
        <v>802777</v>
      </c>
      <c r="D5021" s="161" t="s">
        <v>2761</v>
      </c>
      <c r="E5021" s="162" t="s">
        <v>6414</v>
      </c>
      <c r="F5021" s="161" t="s">
        <v>2725</v>
      </c>
      <c r="G5021" s="164" t="s">
        <v>6435</v>
      </c>
      <c r="H5021" s="161" t="s">
        <v>1559</v>
      </c>
      <c r="I5021" s="15"/>
      <c r="J5021"/>
      <c r="K5021"/>
    </row>
    <row r="5022" spans="1:11" ht="15" customHeight="1" x14ac:dyDescent="0.35">
      <c r="A5022" s="160">
        <v>912382</v>
      </c>
      <c r="B5022" s="161" t="s">
        <v>2187</v>
      </c>
      <c r="C5022" s="160">
        <v>802778</v>
      </c>
      <c r="D5022" s="161" t="s">
        <v>2187</v>
      </c>
      <c r="E5022" s="162" t="s">
        <v>6414</v>
      </c>
      <c r="F5022" s="161" t="s">
        <v>2026</v>
      </c>
      <c r="G5022" s="164" t="s">
        <v>1311</v>
      </c>
      <c r="H5022" s="161" t="s">
        <v>1559</v>
      </c>
      <c r="I5022" s="15"/>
      <c r="J5022"/>
      <c r="K5022"/>
    </row>
    <row r="5023" spans="1:11" ht="15" customHeight="1" x14ac:dyDescent="0.35">
      <c r="A5023" s="160">
        <v>1823825</v>
      </c>
      <c r="B5023" s="161" t="s">
        <v>2259</v>
      </c>
      <c r="C5023" s="160">
        <v>802779</v>
      </c>
      <c r="D5023" s="161" t="s">
        <v>2259</v>
      </c>
      <c r="E5023" s="162" t="s">
        <v>6414</v>
      </c>
      <c r="F5023" s="161" t="s">
        <v>2026</v>
      </c>
      <c r="G5023" s="164" t="s">
        <v>1381</v>
      </c>
      <c r="H5023" s="161" t="s">
        <v>1559</v>
      </c>
      <c r="I5023" s="15"/>
      <c r="J5023"/>
      <c r="K5023"/>
    </row>
    <row r="5024" spans="1:11" ht="15" customHeight="1" x14ac:dyDescent="0.35">
      <c r="A5024" s="160">
        <v>603155</v>
      </c>
      <c r="B5024" s="161" t="s">
        <v>2120</v>
      </c>
      <c r="C5024" s="160">
        <v>802780</v>
      </c>
      <c r="D5024" s="161" t="s">
        <v>2120</v>
      </c>
      <c r="E5024" s="162" t="s">
        <v>6414</v>
      </c>
      <c r="F5024" s="161" t="s">
        <v>2026</v>
      </c>
      <c r="G5024" s="164" t="s">
        <v>1246</v>
      </c>
      <c r="H5024" s="161" t="s">
        <v>1559</v>
      </c>
      <c r="I5024" s="15"/>
      <c r="J5024"/>
      <c r="K5024"/>
    </row>
    <row r="5025" spans="1:11" ht="15" customHeight="1" x14ac:dyDescent="0.35">
      <c r="A5025" s="160">
        <v>1106587</v>
      </c>
      <c r="B5025" s="161" t="s">
        <v>2404</v>
      </c>
      <c r="C5025" s="160">
        <v>802781</v>
      </c>
      <c r="D5025" s="161" t="s">
        <v>2404</v>
      </c>
      <c r="E5025" s="162" t="s">
        <v>6414</v>
      </c>
      <c r="F5025" s="161" t="s">
        <v>644</v>
      </c>
      <c r="G5025" s="164" t="s">
        <v>785</v>
      </c>
      <c r="H5025" s="161" t="s">
        <v>1559</v>
      </c>
      <c r="I5025" s="15"/>
      <c r="J5025"/>
      <c r="K5025"/>
    </row>
    <row r="5026" spans="1:11" ht="15" customHeight="1" x14ac:dyDescent="0.35">
      <c r="A5026" s="160">
        <v>1503545</v>
      </c>
      <c r="B5026" s="161" t="s">
        <v>2643</v>
      </c>
      <c r="C5026" s="160">
        <v>802782</v>
      </c>
      <c r="D5026" s="161" t="s">
        <v>2643</v>
      </c>
      <c r="E5026" s="162" t="s">
        <v>6414</v>
      </c>
      <c r="F5026" s="161" t="s">
        <v>644</v>
      </c>
      <c r="G5026" s="164" t="s">
        <v>992</v>
      </c>
      <c r="H5026" s="161" t="s">
        <v>1559</v>
      </c>
      <c r="I5026" s="15"/>
      <c r="J5026"/>
      <c r="K5026"/>
    </row>
    <row r="5027" spans="1:11" ht="15" customHeight="1" x14ac:dyDescent="0.35">
      <c r="A5027" s="160">
        <v>203744</v>
      </c>
      <c r="B5027" s="161" t="s">
        <v>2728</v>
      </c>
      <c r="C5027" s="160">
        <v>802783</v>
      </c>
      <c r="D5027" s="161" t="s">
        <v>2728</v>
      </c>
      <c r="E5027" s="162" t="s">
        <v>6414</v>
      </c>
      <c r="F5027" s="161" t="s">
        <v>2725</v>
      </c>
      <c r="G5027" s="164" t="s">
        <v>1439</v>
      </c>
      <c r="H5027" s="161" t="s">
        <v>1559</v>
      </c>
      <c r="I5027" s="15"/>
      <c r="J5027"/>
      <c r="K5027"/>
    </row>
    <row r="5028" spans="1:11" ht="15" customHeight="1" x14ac:dyDescent="0.35">
      <c r="A5028" s="160">
        <v>503417</v>
      </c>
      <c r="B5028" s="161" t="s">
        <v>2087</v>
      </c>
      <c r="C5028" s="160">
        <v>802785</v>
      </c>
      <c r="D5028" s="161" t="s">
        <v>2087</v>
      </c>
      <c r="E5028" s="162" t="s">
        <v>6414</v>
      </c>
      <c r="F5028" s="161" t="s">
        <v>2026</v>
      </c>
      <c r="G5028" s="164" t="s">
        <v>1205</v>
      </c>
      <c r="H5028" s="161" t="s">
        <v>1559</v>
      </c>
      <c r="I5028" s="15"/>
      <c r="J5028"/>
      <c r="K5028"/>
    </row>
    <row r="5029" spans="1:11" ht="15" customHeight="1" x14ac:dyDescent="0.35">
      <c r="A5029" s="160">
        <v>1106902</v>
      </c>
      <c r="B5029" s="161" t="s">
        <v>2387</v>
      </c>
      <c r="C5029" s="160">
        <v>802786</v>
      </c>
      <c r="D5029" s="161" t="s">
        <v>2387</v>
      </c>
      <c r="E5029" s="162" t="s">
        <v>6414</v>
      </c>
      <c r="F5029" s="161" t="s">
        <v>644</v>
      </c>
      <c r="G5029" s="164" t="s">
        <v>785</v>
      </c>
      <c r="H5029" s="161" t="s">
        <v>1559</v>
      </c>
      <c r="I5029" s="15"/>
      <c r="J5029"/>
      <c r="K5029"/>
    </row>
    <row r="5030" spans="1:11" ht="15" customHeight="1" x14ac:dyDescent="0.35">
      <c r="A5030" s="160">
        <v>105010</v>
      </c>
      <c r="B5030" s="161" t="s">
        <v>2045</v>
      </c>
      <c r="C5030" s="160">
        <v>802788</v>
      </c>
      <c r="D5030" s="161" t="s">
        <v>2045</v>
      </c>
      <c r="E5030" s="162" t="s">
        <v>6414</v>
      </c>
      <c r="F5030" s="161" t="s">
        <v>2026</v>
      </c>
      <c r="G5030" s="164" t="s">
        <v>1144</v>
      </c>
      <c r="H5030" s="161" t="s">
        <v>1559</v>
      </c>
      <c r="I5030" s="15"/>
      <c r="J5030"/>
      <c r="K5030"/>
    </row>
    <row r="5031" spans="1:11" ht="15" customHeight="1" x14ac:dyDescent="0.35">
      <c r="A5031" s="160">
        <v>302197</v>
      </c>
      <c r="B5031" s="161" t="s">
        <v>1605</v>
      </c>
      <c r="C5031" s="160">
        <v>802789</v>
      </c>
      <c r="D5031" s="161" t="s">
        <v>1605</v>
      </c>
      <c r="E5031" s="162" t="s">
        <v>6414</v>
      </c>
      <c r="F5031" s="161" t="s">
        <v>1558</v>
      </c>
      <c r="G5031" s="164" t="s">
        <v>14</v>
      </c>
      <c r="H5031" s="161" t="s">
        <v>1559</v>
      </c>
      <c r="I5031" s="15"/>
      <c r="J5031"/>
      <c r="K5031"/>
    </row>
    <row r="5032" spans="1:11" ht="15" customHeight="1" x14ac:dyDescent="0.35">
      <c r="A5032" s="160">
        <v>303032</v>
      </c>
      <c r="B5032" s="161" t="s">
        <v>1624</v>
      </c>
      <c r="C5032" s="160">
        <v>802790</v>
      </c>
      <c r="D5032" s="161" t="s">
        <v>1624</v>
      </c>
      <c r="E5032" s="162" t="s">
        <v>6414</v>
      </c>
      <c r="F5032" s="161" t="s">
        <v>1558</v>
      </c>
      <c r="G5032" s="164" t="s">
        <v>14</v>
      </c>
      <c r="H5032" s="161" t="s">
        <v>1559</v>
      </c>
      <c r="I5032" s="15"/>
      <c r="J5032"/>
      <c r="K5032"/>
    </row>
    <row r="5033" spans="1:11" ht="15" customHeight="1" x14ac:dyDescent="0.35">
      <c r="A5033" s="160">
        <v>1816289</v>
      </c>
      <c r="B5033" s="161" t="s">
        <v>1427</v>
      </c>
      <c r="C5033" s="160">
        <v>802791</v>
      </c>
      <c r="D5033" s="161" t="s">
        <v>1427</v>
      </c>
      <c r="E5033" s="162" t="s">
        <v>6414</v>
      </c>
      <c r="F5033" s="161" t="s">
        <v>2026</v>
      </c>
      <c r="G5033" s="164" t="s">
        <v>1381</v>
      </c>
      <c r="H5033" s="161" t="s">
        <v>1559</v>
      </c>
      <c r="I5033" s="15"/>
      <c r="J5033"/>
      <c r="K5033"/>
    </row>
    <row r="5034" spans="1:11" ht="15" customHeight="1" x14ac:dyDescent="0.35">
      <c r="A5034" s="160">
        <v>1703147</v>
      </c>
      <c r="B5034" s="161" t="s">
        <v>1988</v>
      </c>
      <c r="C5034" s="160">
        <v>802792</v>
      </c>
      <c r="D5034" s="161" t="s">
        <v>1988</v>
      </c>
      <c r="E5034" s="162" t="s">
        <v>6414</v>
      </c>
      <c r="F5034" s="161" t="s">
        <v>1558</v>
      </c>
      <c r="G5034" s="164" t="s">
        <v>482</v>
      </c>
      <c r="H5034" s="161" t="s">
        <v>1559</v>
      </c>
      <c r="I5034" s="15"/>
      <c r="J5034"/>
      <c r="K5034"/>
    </row>
    <row r="5035" spans="1:11" ht="15" customHeight="1" x14ac:dyDescent="0.35">
      <c r="A5035" s="160">
        <v>1804244</v>
      </c>
      <c r="B5035" s="161" t="s">
        <v>2014</v>
      </c>
      <c r="C5035" s="160">
        <v>802793</v>
      </c>
      <c r="D5035" s="161" t="s">
        <v>2014</v>
      </c>
      <c r="E5035" s="162" t="s">
        <v>6414</v>
      </c>
      <c r="F5035" s="161" t="s">
        <v>1558</v>
      </c>
      <c r="G5035" s="164" t="s">
        <v>370</v>
      </c>
      <c r="H5035" s="161" t="s">
        <v>1559</v>
      </c>
      <c r="I5035" s="15"/>
      <c r="J5035"/>
      <c r="K5035"/>
    </row>
    <row r="5036" spans="1:11" ht="15" customHeight="1" x14ac:dyDescent="0.35">
      <c r="A5036" s="160">
        <v>1106683</v>
      </c>
      <c r="B5036" s="161" t="s">
        <v>2405</v>
      </c>
      <c r="C5036" s="160">
        <v>802794</v>
      </c>
      <c r="D5036" s="161" t="s">
        <v>2405</v>
      </c>
      <c r="E5036" s="162" t="s">
        <v>6414</v>
      </c>
      <c r="F5036" s="161" t="s">
        <v>644</v>
      </c>
      <c r="G5036" s="164" t="s">
        <v>785</v>
      </c>
      <c r="H5036" s="161" t="s">
        <v>1559</v>
      </c>
      <c r="I5036" s="15"/>
      <c r="J5036"/>
      <c r="K5036"/>
    </row>
    <row r="5037" spans="1:11" ht="15" customHeight="1" x14ac:dyDescent="0.35">
      <c r="A5037" s="160">
        <v>1312454</v>
      </c>
      <c r="B5037" s="161" t="s">
        <v>1845</v>
      </c>
      <c r="C5037" s="160">
        <v>802795</v>
      </c>
      <c r="D5037" s="161" t="s">
        <v>1845</v>
      </c>
      <c r="E5037" s="162" t="s">
        <v>6414</v>
      </c>
      <c r="F5037" s="161" t="s">
        <v>1558</v>
      </c>
      <c r="G5037" s="164" t="s">
        <v>8</v>
      </c>
      <c r="H5037" s="161" t="s">
        <v>1559</v>
      </c>
      <c r="I5037" s="15"/>
      <c r="J5037"/>
      <c r="K5037"/>
    </row>
    <row r="5038" spans="1:11" ht="15" customHeight="1" x14ac:dyDescent="0.35">
      <c r="A5038" s="160">
        <v>1106549</v>
      </c>
      <c r="B5038" s="161" t="s">
        <v>867</v>
      </c>
      <c r="C5038" s="160">
        <v>802796</v>
      </c>
      <c r="D5038" s="161" t="s">
        <v>867</v>
      </c>
      <c r="E5038" s="162" t="s">
        <v>6414</v>
      </c>
      <c r="F5038" s="161" t="s">
        <v>644</v>
      </c>
      <c r="G5038" s="164" t="s">
        <v>785</v>
      </c>
      <c r="H5038" s="161" t="s">
        <v>1559</v>
      </c>
      <c r="I5038" s="15"/>
      <c r="J5038"/>
      <c r="K5038"/>
    </row>
    <row r="5039" spans="1:11" ht="15" customHeight="1" x14ac:dyDescent="0.35">
      <c r="A5039" s="160">
        <v>1312887</v>
      </c>
      <c r="B5039" s="161" t="s">
        <v>1844</v>
      </c>
      <c r="C5039" s="160">
        <v>802797</v>
      </c>
      <c r="D5039" s="161" t="s">
        <v>1844</v>
      </c>
      <c r="E5039" s="162" t="s">
        <v>6414</v>
      </c>
      <c r="F5039" s="161" t="s">
        <v>1558</v>
      </c>
      <c r="G5039" s="164" t="s">
        <v>8</v>
      </c>
      <c r="H5039" s="161" t="s">
        <v>1559</v>
      </c>
      <c r="I5039" s="15"/>
      <c r="J5039"/>
      <c r="K5039"/>
    </row>
    <row r="5040" spans="1:11" ht="15" customHeight="1" x14ac:dyDescent="0.35">
      <c r="A5040" s="160">
        <v>1312962</v>
      </c>
      <c r="B5040" s="161" t="s">
        <v>1851</v>
      </c>
      <c r="C5040" s="160">
        <v>802798</v>
      </c>
      <c r="D5040" s="161" t="s">
        <v>1851</v>
      </c>
      <c r="E5040" s="162" t="s">
        <v>6414</v>
      </c>
      <c r="F5040" s="161" t="s">
        <v>1558</v>
      </c>
      <c r="G5040" s="164" t="s">
        <v>8</v>
      </c>
      <c r="H5040" s="161" t="s">
        <v>1559</v>
      </c>
      <c r="I5040" s="15"/>
      <c r="J5040"/>
      <c r="K5040"/>
    </row>
    <row r="5041" spans="1:11" ht="15" customHeight="1" x14ac:dyDescent="0.35">
      <c r="A5041" s="160">
        <v>1409660</v>
      </c>
      <c r="B5041" s="161" t="s">
        <v>783</v>
      </c>
      <c r="C5041" s="160">
        <v>802799</v>
      </c>
      <c r="D5041" s="161" t="s">
        <v>783</v>
      </c>
      <c r="E5041" s="162" t="s">
        <v>6414</v>
      </c>
      <c r="F5041" s="161" t="s">
        <v>644</v>
      </c>
      <c r="G5041" s="164" t="s">
        <v>708</v>
      </c>
      <c r="H5041" s="161" t="s">
        <v>1559</v>
      </c>
      <c r="I5041" s="15"/>
      <c r="J5041"/>
      <c r="K5041"/>
    </row>
    <row r="5042" spans="1:11" ht="15" customHeight="1" x14ac:dyDescent="0.35">
      <c r="A5042" s="160">
        <v>207276</v>
      </c>
      <c r="B5042" s="161" t="s">
        <v>2737</v>
      </c>
      <c r="C5042" s="160">
        <v>802800</v>
      </c>
      <c r="D5042" s="161" t="s">
        <v>2737</v>
      </c>
      <c r="E5042" s="162" t="s">
        <v>6414</v>
      </c>
      <c r="F5042" s="161" t="s">
        <v>2725</v>
      </c>
      <c r="G5042" s="164" t="s">
        <v>1439</v>
      </c>
      <c r="H5042" s="161" t="s">
        <v>1559</v>
      </c>
      <c r="I5042" s="15"/>
      <c r="J5042"/>
      <c r="K5042"/>
    </row>
    <row r="5043" spans="1:11" ht="15" customHeight="1" x14ac:dyDescent="0.35">
      <c r="A5043" s="160">
        <v>1312895</v>
      </c>
      <c r="B5043" s="161" t="s">
        <v>1846</v>
      </c>
      <c r="C5043" s="160">
        <v>802801</v>
      </c>
      <c r="D5043" s="161" t="s">
        <v>1846</v>
      </c>
      <c r="E5043" s="162" t="s">
        <v>6414</v>
      </c>
      <c r="F5043" s="161" t="s">
        <v>1558</v>
      </c>
      <c r="G5043" s="164" t="s">
        <v>8</v>
      </c>
      <c r="H5043" s="161" t="s">
        <v>1559</v>
      </c>
      <c r="I5043" s="15"/>
      <c r="J5043"/>
      <c r="K5043"/>
    </row>
    <row r="5044" spans="1:11" ht="15" customHeight="1" x14ac:dyDescent="0.35">
      <c r="A5044" s="160">
        <v>1503338</v>
      </c>
      <c r="B5044" s="161" t="s">
        <v>2644</v>
      </c>
      <c r="C5044" s="160">
        <v>802802</v>
      </c>
      <c r="D5044" s="161" t="s">
        <v>2644</v>
      </c>
      <c r="E5044" s="162" t="s">
        <v>6414</v>
      </c>
      <c r="F5044" s="161" t="s">
        <v>644</v>
      </c>
      <c r="G5044" s="164" t="s">
        <v>992</v>
      </c>
      <c r="H5044" s="161" t="s">
        <v>1559</v>
      </c>
      <c r="I5044" s="15"/>
      <c r="J5044"/>
      <c r="K5044"/>
    </row>
    <row r="5045" spans="1:11" ht="15" customHeight="1" x14ac:dyDescent="0.35">
      <c r="A5045" s="160">
        <v>107196</v>
      </c>
      <c r="B5045" s="161" t="s">
        <v>1565</v>
      </c>
      <c r="C5045" s="160">
        <v>802803</v>
      </c>
      <c r="D5045" s="161" t="s">
        <v>1565</v>
      </c>
      <c r="E5045" s="162" t="s">
        <v>6414</v>
      </c>
      <c r="F5045" s="161" t="s">
        <v>1558</v>
      </c>
      <c r="G5045" s="164" t="s">
        <v>174</v>
      </c>
      <c r="H5045" s="161" t="s">
        <v>1559</v>
      </c>
      <c r="I5045" s="15"/>
      <c r="J5045"/>
      <c r="K5045"/>
    </row>
    <row r="5046" spans="1:11" ht="15" customHeight="1" x14ac:dyDescent="0.35">
      <c r="A5046" s="160">
        <v>306198</v>
      </c>
      <c r="B5046" s="161" t="s">
        <v>1646</v>
      </c>
      <c r="C5046" s="160">
        <v>802804</v>
      </c>
      <c r="D5046" s="161" t="s">
        <v>1646</v>
      </c>
      <c r="E5046" s="162" t="s">
        <v>6414</v>
      </c>
      <c r="F5046" s="161" t="s">
        <v>1558</v>
      </c>
      <c r="G5046" s="164" t="s">
        <v>14</v>
      </c>
      <c r="H5046" s="161" t="s">
        <v>1559</v>
      </c>
      <c r="I5046" s="15"/>
      <c r="J5046"/>
      <c r="K5046"/>
    </row>
    <row r="5047" spans="1:11" ht="15" customHeight="1" x14ac:dyDescent="0.35">
      <c r="A5047" s="160">
        <v>307009</v>
      </c>
      <c r="B5047" s="161" t="s">
        <v>1651</v>
      </c>
      <c r="C5047" s="160">
        <v>802805</v>
      </c>
      <c r="D5047" s="161" t="s">
        <v>1651</v>
      </c>
      <c r="E5047" s="162" t="s">
        <v>6414</v>
      </c>
      <c r="F5047" s="161" t="s">
        <v>1558</v>
      </c>
      <c r="G5047" s="164" t="s">
        <v>14</v>
      </c>
      <c r="H5047" s="161" t="s">
        <v>1559</v>
      </c>
      <c r="I5047" s="15"/>
      <c r="J5047"/>
      <c r="K5047"/>
    </row>
    <row r="5048" spans="1:11" ht="15" customHeight="1" x14ac:dyDescent="0.35">
      <c r="A5048" s="160">
        <v>1303778</v>
      </c>
      <c r="B5048" s="161" t="s">
        <v>1742</v>
      </c>
      <c r="C5048" s="160">
        <v>802806</v>
      </c>
      <c r="D5048" s="161" t="s">
        <v>1742</v>
      </c>
      <c r="E5048" s="162" t="s">
        <v>6414</v>
      </c>
      <c r="F5048" s="161" t="s">
        <v>1558</v>
      </c>
      <c r="G5048" s="164" t="s">
        <v>370</v>
      </c>
      <c r="H5048" s="161" t="s">
        <v>1559</v>
      </c>
      <c r="I5048" s="15"/>
      <c r="J5048"/>
      <c r="K5048"/>
    </row>
    <row r="5049" spans="1:11" ht="15" customHeight="1" x14ac:dyDescent="0.35">
      <c r="A5049" s="160">
        <v>1317612</v>
      </c>
      <c r="B5049" s="161" t="s">
        <v>355</v>
      </c>
      <c r="C5049" s="160">
        <v>802807</v>
      </c>
      <c r="D5049" s="161" t="s">
        <v>355</v>
      </c>
      <c r="E5049" s="162" t="s">
        <v>6414</v>
      </c>
      <c r="F5049" s="161" t="s">
        <v>1558</v>
      </c>
      <c r="G5049" s="164" t="s">
        <v>8</v>
      </c>
      <c r="H5049" s="161" t="s">
        <v>1559</v>
      </c>
      <c r="I5049" s="15"/>
      <c r="J5049"/>
      <c r="K5049"/>
    </row>
    <row r="5050" spans="1:11" ht="15" customHeight="1" x14ac:dyDescent="0.35">
      <c r="A5050" s="160">
        <v>1304317</v>
      </c>
      <c r="B5050" s="161" t="s">
        <v>1747</v>
      </c>
      <c r="C5050" s="160">
        <v>802808</v>
      </c>
      <c r="D5050" s="161" t="s">
        <v>1747</v>
      </c>
      <c r="E5050" s="162" t="s">
        <v>6414</v>
      </c>
      <c r="F5050" s="161" t="s">
        <v>1558</v>
      </c>
      <c r="G5050" s="164" t="s">
        <v>8</v>
      </c>
      <c r="H5050" s="161" t="s">
        <v>1559</v>
      </c>
      <c r="I5050" s="15"/>
      <c r="J5050"/>
      <c r="K5050"/>
    </row>
    <row r="5051" spans="1:11" ht="15" customHeight="1" x14ac:dyDescent="0.35">
      <c r="A5051" s="160">
        <v>1421604</v>
      </c>
      <c r="B5051" s="161" t="s">
        <v>2608</v>
      </c>
      <c r="C5051" s="160">
        <v>802809</v>
      </c>
      <c r="D5051" s="161" t="s">
        <v>2608</v>
      </c>
      <c r="E5051" s="162" t="s">
        <v>6414</v>
      </c>
      <c r="F5051" s="161" t="s">
        <v>644</v>
      </c>
      <c r="G5051" s="164" t="s">
        <v>708</v>
      </c>
      <c r="H5051" s="161" t="s">
        <v>1559</v>
      </c>
      <c r="I5051" s="15"/>
      <c r="J5051"/>
      <c r="K5051"/>
    </row>
    <row r="5052" spans="1:11" ht="15" customHeight="1" x14ac:dyDescent="0.35">
      <c r="A5052" s="160">
        <v>908145</v>
      </c>
      <c r="B5052" s="161" t="s">
        <v>2179</v>
      </c>
      <c r="C5052" s="160">
        <v>802810</v>
      </c>
      <c r="D5052" s="161" t="s">
        <v>2179</v>
      </c>
      <c r="E5052" s="162" t="s">
        <v>6414</v>
      </c>
      <c r="F5052" s="161" t="s">
        <v>2026</v>
      </c>
      <c r="G5052" s="164" t="s">
        <v>1311</v>
      </c>
      <c r="H5052" s="161" t="s">
        <v>1559</v>
      </c>
      <c r="I5052" s="15"/>
      <c r="J5052"/>
      <c r="K5052"/>
    </row>
    <row r="5053" spans="1:11" ht="15" customHeight="1" x14ac:dyDescent="0.35">
      <c r="A5053" s="160">
        <v>1106691</v>
      </c>
      <c r="B5053" s="161" t="s">
        <v>868</v>
      </c>
      <c r="C5053" s="160">
        <v>802811</v>
      </c>
      <c r="D5053" s="161" t="s">
        <v>868</v>
      </c>
      <c r="E5053" s="162" t="s">
        <v>6414</v>
      </c>
      <c r="F5053" s="161" t="s">
        <v>644</v>
      </c>
      <c r="G5053" s="164" t="s">
        <v>785</v>
      </c>
      <c r="H5053" s="161" t="s">
        <v>1559</v>
      </c>
      <c r="I5053" s="15"/>
      <c r="J5053"/>
      <c r="K5053"/>
    </row>
    <row r="5054" spans="1:11" ht="15" customHeight="1" x14ac:dyDescent="0.35">
      <c r="A5054" s="160">
        <v>1106128</v>
      </c>
      <c r="B5054" s="161" t="s">
        <v>2407</v>
      </c>
      <c r="C5054" s="160">
        <v>802812</v>
      </c>
      <c r="D5054" s="161" t="s">
        <v>2407</v>
      </c>
      <c r="E5054" s="162" t="s">
        <v>6414</v>
      </c>
      <c r="F5054" s="161" t="s">
        <v>644</v>
      </c>
      <c r="G5054" s="164" t="s">
        <v>785</v>
      </c>
      <c r="H5054" s="161" t="s">
        <v>1559</v>
      </c>
      <c r="I5054" s="15"/>
      <c r="J5054"/>
      <c r="K5054"/>
    </row>
    <row r="5055" spans="1:11" ht="15" customHeight="1" x14ac:dyDescent="0.35">
      <c r="A5055" s="160">
        <v>1009434</v>
      </c>
      <c r="B5055" s="161" t="s">
        <v>2210</v>
      </c>
      <c r="C5055" s="160">
        <v>802813</v>
      </c>
      <c r="D5055" s="161" t="s">
        <v>2210</v>
      </c>
      <c r="E5055" s="162" t="s">
        <v>6414</v>
      </c>
      <c r="F5055" s="161" t="s">
        <v>2026</v>
      </c>
      <c r="G5055" s="164" t="s">
        <v>1338</v>
      </c>
      <c r="H5055" s="161" t="s">
        <v>1559</v>
      </c>
      <c r="I5055" s="15"/>
      <c r="J5055"/>
      <c r="K5055"/>
    </row>
    <row r="5056" spans="1:11" ht="15" customHeight="1" x14ac:dyDescent="0.35">
      <c r="A5056" s="160">
        <v>1109791</v>
      </c>
      <c r="B5056" s="161" t="s">
        <v>2488</v>
      </c>
      <c r="C5056" s="160">
        <v>802814</v>
      </c>
      <c r="D5056" s="161" t="s">
        <v>2488</v>
      </c>
      <c r="E5056" s="162" t="s">
        <v>6414</v>
      </c>
      <c r="F5056" s="161" t="s">
        <v>644</v>
      </c>
      <c r="G5056" s="164" t="s">
        <v>933</v>
      </c>
      <c r="H5056" s="161" t="s">
        <v>1559</v>
      </c>
      <c r="I5056" s="15"/>
      <c r="J5056"/>
      <c r="K5056"/>
    </row>
    <row r="5057" spans="1:11" ht="15" customHeight="1" x14ac:dyDescent="0.35">
      <c r="A5057" s="160">
        <v>608840</v>
      </c>
      <c r="B5057" s="161" t="s">
        <v>2145</v>
      </c>
      <c r="C5057" s="160">
        <v>802815</v>
      </c>
      <c r="D5057" s="161" t="s">
        <v>2145</v>
      </c>
      <c r="E5057" s="162" t="s">
        <v>6414</v>
      </c>
      <c r="F5057" s="161" t="s">
        <v>2026</v>
      </c>
      <c r="G5057" s="164" t="s">
        <v>1246</v>
      </c>
      <c r="H5057" s="161" t="s">
        <v>1559</v>
      </c>
      <c r="I5057" s="15"/>
      <c r="J5057"/>
      <c r="K5057"/>
    </row>
    <row r="5058" spans="1:11" ht="15" customHeight="1" x14ac:dyDescent="0.35">
      <c r="A5058" s="160">
        <v>210262</v>
      </c>
      <c r="B5058" s="161" t="s">
        <v>2743</v>
      </c>
      <c r="C5058" s="160">
        <v>802816</v>
      </c>
      <c r="D5058" s="161" t="s">
        <v>2743</v>
      </c>
      <c r="E5058" s="162" t="s">
        <v>6414</v>
      </c>
      <c r="F5058" s="161" t="s">
        <v>2725</v>
      </c>
      <c r="G5058" s="164" t="s">
        <v>1439</v>
      </c>
      <c r="H5058" s="161" t="s">
        <v>1559</v>
      </c>
      <c r="I5058" s="15"/>
      <c r="J5058"/>
      <c r="K5058"/>
    </row>
    <row r="5059" spans="1:11" ht="15" customHeight="1" x14ac:dyDescent="0.35">
      <c r="A5059" s="160">
        <v>1707699</v>
      </c>
      <c r="B5059" s="161" t="s">
        <v>1995</v>
      </c>
      <c r="C5059" s="160">
        <v>802817</v>
      </c>
      <c r="D5059" s="161" t="s">
        <v>1995</v>
      </c>
      <c r="E5059" s="162" t="s">
        <v>6414</v>
      </c>
      <c r="F5059" s="161" t="s">
        <v>1558</v>
      </c>
      <c r="G5059" s="164" t="s">
        <v>482</v>
      </c>
      <c r="H5059" s="161" t="s">
        <v>1559</v>
      </c>
      <c r="I5059" s="15"/>
      <c r="J5059"/>
      <c r="K5059"/>
    </row>
    <row r="5060" spans="1:11" ht="15" customHeight="1" x14ac:dyDescent="0.35">
      <c r="A5060" s="160">
        <v>107722</v>
      </c>
      <c r="B5060" s="161" t="s">
        <v>1566</v>
      </c>
      <c r="C5060" s="160">
        <v>802818</v>
      </c>
      <c r="D5060" s="161" t="s">
        <v>1566</v>
      </c>
      <c r="E5060" s="162" t="s">
        <v>6414</v>
      </c>
      <c r="F5060" s="161" t="s">
        <v>1558</v>
      </c>
      <c r="G5060" s="164" t="s">
        <v>174</v>
      </c>
      <c r="H5060" s="161" t="s">
        <v>1559</v>
      </c>
      <c r="I5060" s="15"/>
      <c r="J5060"/>
      <c r="K5060"/>
    </row>
    <row r="5061" spans="1:11" ht="15" customHeight="1" x14ac:dyDescent="0.35">
      <c r="A5061" s="160">
        <v>1609228</v>
      </c>
      <c r="B5061" s="161" t="s">
        <v>1976</v>
      </c>
      <c r="C5061" s="160">
        <v>802819</v>
      </c>
      <c r="D5061" s="161" t="s">
        <v>1976</v>
      </c>
      <c r="E5061" s="162" t="s">
        <v>6414</v>
      </c>
      <c r="F5061" s="161" t="s">
        <v>1558</v>
      </c>
      <c r="G5061" s="164" t="s">
        <v>446</v>
      </c>
      <c r="H5061" s="161" t="s">
        <v>1559</v>
      </c>
      <c r="I5061" s="15"/>
      <c r="J5061"/>
      <c r="K5061"/>
    </row>
    <row r="5062" spans="1:11" ht="15" customHeight="1" x14ac:dyDescent="0.35">
      <c r="A5062" s="160">
        <v>211532</v>
      </c>
      <c r="B5062" s="161" t="s">
        <v>2747</v>
      </c>
      <c r="C5062" s="160">
        <v>802820</v>
      </c>
      <c r="D5062" s="161" t="s">
        <v>2747</v>
      </c>
      <c r="E5062" s="162" t="s">
        <v>6414</v>
      </c>
      <c r="F5062" s="161" t="s">
        <v>2725</v>
      </c>
      <c r="G5062" s="164" t="s">
        <v>1439</v>
      </c>
      <c r="H5062" s="161" t="s">
        <v>1559</v>
      </c>
      <c r="I5062" s="15"/>
      <c r="J5062"/>
      <c r="K5062"/>
    </row>
    <row r="5063" spans="1:11" ht="15" customHeight="1" x14ac:dyDescent="0.35">
      <c r="A5063" s="160">
        <v>1421213</v>
      </c>
      <c r="B5063" s="161" t="s">
        <v>2609</v>
      </c>
      <c r="C5063" s="160">
        <v>802821</v>
      </c>
      <c r="D5063" s="161" t="s">
        <v>2609</v>
      </c>
      <c r="E5063" s="162" t="s">
        <v>6414</v>
      </c>
      <c r="F5063" s="161" t="s">
        <v>644</v>
      </c>
      <c r="G5063" s="164" t="s">
        <v>708</v>
      </c>
      <c r="H5063" s="161" t="s">
        <v>1559</v>
      </c>
      <c r="I5063" s="15"/>
      <c r="J5063"/>
      <c r="K5063"/>
    </row>
    <row r="5064" spans="1:11" ht="15" customHeight="1" x14ac:dyDescent="0.35">
      <c r="A5064" s="160">
        <v>109582</v>
      </c>
      <c r="B5064" s="161" t="s">
        <v>1587</v>
      </c>
      <c r="C5064" s="160">
        <v>802822</v>
      </c>
      <c r="D5064" s="161" t="s">
        <v>1587</v>
      </c>
      <c r="E5064" s="162" t="s">
        <v>6414</v>
      </c>
      <c r="F5064" s="161" t="s">
        <v>1558</v>
      </c>
      <c r="G5064" s="164" t="s">
        <v>174</v>
      </c>
      <c r="H5064" s="161" t="s">
        <v>1559</v>
      </c>
      <c r="I5064" s="15"/>
      <c r="J5064"/>
      <c r="K5064"/>
    </row>
    <row r="5065" spans="1:11" ht="15" customHeight="1" x14ac:dyDescent="0.35">
      <c r="A5065" s="160">
        <v>1106592</v>
      </c>
      <c r="B5065" s="161" t="s">
        <v>2408</v>
      </c>
      <c r="C5065" s="160">
        <v>802823</v>
      </c>
      <c r="D5065" s="161" t="s">
        <v>2408</v>
      </c>
      <c r="E5065" s="162" t="s">
        <v>6414</v>
      </c>
      <c r="F5065" s="161" t="s">
        <v>644</v>
      </c>
      <c r="G5065" s="164" t="s">
        <v>785</v>
      </c>
      <c r="H5065" s="161" t="s">
        <v>1559</v>
      </c>
      <c r="I5065" s="15"/>
      <c r="J5065"/>
      <c r="K5065"/>
    </row>
    <row r="5066" spans="1:11" ht="15" customHeight="1" x14ac:dyDescent="0.35">
      <c r="A5066" s="160">
        <v>1113715</v>
      </c>
      <c r="B5066" s="161" t="s">
        <v>2557</v>
      </c>
      <c r="C5066" s="160">
        <v>802824</v>
      </c>
      <c r="D5066" s="161" t="s">
        <v>2557</v>
      </c>
      <c r="E5066" s="162" t="s">
        <v>6414</v>
      </c>
      <c r="F5066" s="161" t="s">
        <v>644</v>
      </c>
      <c r="G5066" s="164" t="s">
        <v>933</v>
      </c>
      <c r="H5066" s="161" t="s">
        <v>1559</v>
      </c>
      <c r="I5066" s="15"/>
      <c r="J5066"/>
      <c r="K5066"/>
    </row>
    <row r="5067" spans="1:11" ht="15" customHeight="1" x14ac:dyDescent="0.35">
      <c r="A5067" s="160">
        <v>1111178</v>
      </c>
      <c r="B5067" s="161" t="s">
        <v>2545</v>
      </c>
      <c r="C5067" s="160">
        <v>802825</v>
      </c>
      <c r="D5067" s="161" t="s">
        <v>2545</v>
      </c>
      <c r="E5067" s="162" t="s">
        <v>6414</v>
      </c>
      <c r="F5067" s="161" t="s">
        <v>644</v>
      </c>
      <c r="G5067" s="164" t="s">
        <v>1094</v>
      </c>
      <c r="H5067" s="161" t="s">
        <v>1559</v>
      </c>
      <c r="I5067" s="15"/>
      <c r="J5067"/>
      <c r="K5067"/>
    </row>
    <row r="5068" spans="1:11" ht="15" customHeight="1" x14ac:dyDescent="0.35">
      <c r="A5068" s="160">
        <v>1415643</v>
      </c>
      <c r="B5068" s="161" t="s">
        <v>784</v>
      </c>
      <c r="C5068" s="160">
        <v>802826</v>
      </c>
      <c r="D5068" s="161" t="s">
        <v>784</v>
      </c>
      <c r="E5068" s="162" t="s">
        <v>6414</v>
      </c>
      <c r="F5068" s="161" t="s">
        <v>644</v>
      </c>
      <c r="G5068" s="164" t="s">
        <v>708</v>
      </c>
      <c r="H5068" s="161" t="s">
        <v>1559</v>
      </c>
      <c r="I5068" s="15"/>
      <c r="J5068"/>
      <c r="K5068"/>
    </row>
    <row r="5069" spans="1:11" ht="15" customHeight="1" x14ac:dyDescent="0.35">
      <c r="A5069" s="160">
        <v>1818603</v>
      </c>
      <c r="B5069" s="161" t="s">
        <v>2024</v>
      </c>
      <c r="C5069" s="160">
        <v>802827</v>
      </c>
      <c r="D5069" s="161" t="s">
        <v>2024</v>
      </c>
      <c r="E5069" s="162" t="s">
        <v>6414</v>
      </c>
      <c r="F5069" s="161" t="s">
        <v>1558</v>
      </c>
      <c r="G5069" s="164" t="s">
        <v>482</v>
      </c>
      <c r="H5069" s="161" t="s">
        <v>1559</v>
      </c>
      <c r="I5069" s="15"/>
      <c r="J5069"/>
      <c r="K5069"/>
    </row>
    <row r="5070" spans="1:11" ht="15" customHeight="1" x14ac:dyDescent="0.35">
      <c r="A5070" s="160">
        <v>1314237</v>
      </c>
      <c r="B5070" s="161" t="s">
        <v>1890</v>
      </c>
      <c r="C5070" s="160">
        <v>802828</v>
      </c>
      <c r="D5070" s="161" t="s">
        <v>1890</v>
      </c>
      <c r="E5070" s="162" t="s">
        <v>6414</v>
      </c>
      <c r="F5070" s="161" t="s">
        <v>1558</v>
      </c>
      <c r="G5070" s="164" t="s">
        <v>8</v>
      </c>
      <c r="H5070" s="161" t="s">
        <v>1559</v>
      </c>
      <c r="I5070" s="15"/>
      <c r="J5070"/>
      <c r="K5070"/>
    </row>
    <row r="5071" spans="1:11" ht="15" customHeight="1" x14ac:dyDescent="0.35">
      <c r="A5071" s="160">
        <v>1105647</v>
      </c>
      <c r="B5071" s="161" t="s">
        <v>2337</v>
      </c>
      <c r="C5071" s="160">
        <v>802829</v>
      </c>
      <c r="D5071" s="161" t="s">
        <v>2337</v>
      </c>
      <c r="E5071" s="162" t="s">
        <v>6414</v>
      </c>
      <c r="F5071" s="161" t="s">
        <v>644</v>
      </c>
      <c r="G5071" s="164" t="s">
        <v>645</v>
      </c>
      <c r="H5071" s="161" t="s">
        <v>1559</v>
      </c>
      <c r="I5071" s="15"/>
      <c r="J5071"/>
      <c r="K5071"/>
    </row>
    <row r="5072" spans="1:11" ht="15" customHeight="1" x14ac:dyDescent="0.35">
      <c r="A5072" s="160">
        <v>1106096</v>
      </c>
      <c r="B5072" s="161" t="s">
        <v>2409</v>
      </c>
      <c r="C5072" s="160">
        <v>802830</v>
      </c>
      <c r="D5072" s="161" t="s">
        <v>2409</v>
      </c>
      <c r="E5072" s="162" t="s">
        <v>6414</v>
      </c>
      <c r="F5072" s="161" t="s">
        <v>644</v>
      </c>
      <c r="G5072" s="164" t="s">
        <v>785</v>
      </c>
      <c r="H5072" s="161" t="s">
        <v>1559</v>
      </c>
      <c r="I5072" s="15"/>
      <c r="J5072"/>
      <c r="K5072"/>
    </row>
    <row r="5073" spans="1:11" ht="15" customHeight="1" x14ac:dyDescent="0.35">
      <c r="A5073" s="160">
        <v>1312305</v>
      </c>
      <c r="B5073" s="161" t="s">
        <v>1848</v>
      </c>
      <c r="C5073" s="160">
        <v>802831</v>
      </c>
      <c r="D5073" s="161" t="s">
        <v>1848</v>
      </c>
      <c r="E5073" s="162" t="s">
        <v>6414</v>
      </c>
      <c r="F5073" s="161" t="s">
        <v>1558</v>
      </c>
      <c r="G5073" s="164" t="s">
        <v>8</v>
      </c>
      <c r="H5073" s="161" t="s">
        <v>1559</v>
      </c>
      <c r="I5073" s="15"/>
      <c r="J5073"/>
      <c r="K5073"/>
    </row>
    <row r="5074" spans="1:11" ht="15" customHeight="1" x14ac:dyDescent="0.35">
      <c r="A5074" s="160">
        <v>1312172</v>
      </c>
      <c r="B5074" s="161" t="s">
        <v>1847</v>
      </c>
      <c r="C5074" s="160">
        <v>802832</v>
      </c>
      <c r="D5074" s="161" t="s">
        <v>1847</v>
      </c>
      <c r="E5074" s="162" t="s">
        <v>6414</v>
      </c>
      <c r="F5074" s="161" t="s">
        <v>1558</v>
      </c>
      <c r="G5074" s="164" t="s">
        <v>8</v>
      </c>
      <c r="H5074" s="161" t="s">
        <v>1559</v>
      </c>
      <c r="I5074" s="15"/>
      <c r="J5074"/>
      <c r="K5074"/>
    </row>
    <row r="5075" spans="1:11" ht="15" customHeight="1" x14ac:dyDescent="0.35">
      <c r="A5075" s="160">
        <v>302402</v>
      </c>
      <c r="B5075" s="161" t="s">
        <v>1606</v>
      </c>
      <c r="C5075" s="160">
        <v>802833</v>
      </c>
      <c r="D5075" s="161" t="s">
        <v>1606</v>
      </c>
      <c r="E5075" s="162" t="s">
        <v>6414</v>
      </c>
      <c r="F5075" s="161" t="s">
        <v>1558</v>
      </c>
      <c r="G5075" s="164" t="s">
        <v>14</v>
      </c>
      <c r="H5075" s="161" t="s">
        <v>1559</v>
      </c>
      <c r="I5075" s="15"/>
      <c r="J5075"/>
      <c r="K5075"/>
    </row>
    <row r="5076" spans="1:11" ht="15" customHeight="1" x14ac:dyDescent="0.35">
      <c r="A5076" s="160">
        <v>1418644</v>
      </c>
      <c r="B5076" s="161" t="s">
        <v>2629</v>
      </c>
      <c r="C5076" s="160">
        <v>802834</v>
      </c>
      <c r="D5076" s="161" t="s">
        <v>2629</v>
      </c>
      <c r="E5076" s="162" t="s">
        <v>6414</v>
      </c>
      <c r="F5076" s="161" t="s">
        <v>644</v>
      </c>
      <c r="G5076" s="164" t="s">
        <v>708</v>
      </c>
      <c r="H5076" s="161" t="s">
        <v>1559</v>
      </c>
      <c r="I5076" s="15"/>
      <c r="J5076"/>
      <c r="K5076"/>
    </row>
    <row r="5077" spans="1:11" ht="15" customHeight="1" x14ac:dyDescent="0.35">
      <c r="A5077" s="160">
        <v>1821041</v>
      </c>
      <c r="B5077" s="161" t="s">
        <v>2250</v>
      </c>
      <c r="C5077" s="160">
        <v>802835</v>
      </c>
      <c r="D5077" s="161" t="s">
        <v>2250</v>
      </c>
      <c r="E5077" s="162" t="s">
        <v>6414</v>
      </c>
      <c r="F5077" s="161" t="s">
        <v>2026</v>
      </c>
      <c r="G5077" s="164" t="s">
        <v>1381</v>
      </c>
      <c r="H5077" s="161" t="s">
        <v>1559</v>
      </c>
      <c r="I5077" s="15"/>
      <c r="J5077"/>
      <c r="K5077"/>
    </row>
    <row r="5078" spans="1:11" ht="15" customHeight="1" x14ac:dyDescent="0.35">
      <c r="A5078" s="160">
        <v>913172</v>
      </c>
      <c r="B5078" s="161" t="s">
        <v>2193</v>
      </c>
      <c r="C5078" s="160">
        <v>802836</v>
      </c>
      <c r="D5078" s="161" t="s">
        <v>2193</v>
      </c>
      <c r="E5078" s="162" t="s">
        <v>6414</v>
      </c>
      <c r="F5078" s="161" t="s">
        <v>2026</v>
      </c>
      <c r="G5078" s="164" t="s">
        <v>1311</v>
      </c>
      <c r="H5078" s="161" t="s">
        <v>1559</v>
      </c>
      <c r="I5078" s="15"/>
      <c r="J5078"/>
      <c r="K5078"/>
    </row>
    <row r="5079" spans="1:11" ht="15" customHeight="1" x14ac:dyDescent="0.35">
      <c r="A5079" s="160">
        <v>1315026</v>
      </c>
      <c r="B5079" s="161" t="s">
        <v>1902</v>
      </c>
      <c r="C5079" s="160">
        <v>802837</v>
      </c>
      <c r="D5079" s="161" t="s">
        <v>1902</v>
      </c>
      <c r="E5079" s="162" t="s">
        <v>6414</v>
      </c>
      <c r="F5079" s="161" t="s">
        <v>1558</v>
      </c>
      <c r="G5079" s="164" t="s">
        <v>8</v>
      </c>
      <c r="H5079" s="161" t="s">
        <v>1559</v>
      </c>
      <c r="I5079" s="15"/>
      <c r="J5079"/>
      <c r="K5079"/>
    </row>
    <row r="5080" spans="1:11" ht="15" customHeight="1" x14ac:dyDescent="0.35">
      <c r="A5080" s="160">
        <v>1316272</v>
      </c>
      <c r="B5080" s="161" t="s">
        <v>1912</v>
      </c>
      <c r="C5080" s="160">
        <v>802838</v>
      </c>
      <c r="D5080" s="161" t="s">
        <v>1912</v>
      </c>
      <c r="E5080" s="162" t="s">
        <v>6414</v>
      </c>
      <c r="F5080" s="161" t="s">
        <v>1558</v>
      </c>
      <c r="G5080" s="164" t="s">
        <v>8</v>
      </c>
      <c r="H5080" s="161" t="s">
        <v>1559</v>
      </c>
      <c r="I5080" s="15"/>
      <c r="J5080"/>
      <c r="K5080"/>
    </row>
    <row r="5081" spans="1:11" ht="15" customHeight="1" x14ac:dyDescent="0.35">
      <c r="A5081" s="160">
        <v>1824756</v>
      </c>
      <c r="B5081" s="161" t="s">
        <v>2268</v>
      </c>
      <c r="C5081" s="160">
        <v>802839</v>
      </c>
      <c r="D5081" s="161" t="s">
        <v>2268</v>
      </c>
      <c r="E5081" s="162" t="s">
        <v>6414</v>
      </c>
      <c r="F5081" s="161" t="s">
        <v>2026</v>
      </c>
      <c r="G5081" s="164" t="s">
        <v>1381</v>
      </c>
      <c r="H5081" s="161" t="s">
        <v>1559</v>
      </c>
      <c r="I5081" s="15"/>
      <c r="J5081"/>
      <c r="K5081"/>
    </row>
    <row r="5082" spans="1:11" ht="15" customHeight="1" x14ac:dyDescent="0.35">
      <c r="A5082" s="160">
        <v>309009</v>
      </c>
      <c r="B5082" s="161" t="s">
        <v>1674</v>
      </c>
      <c r="C5082" s="160">
        <v>802840</v>
      </c>
      <c r="D5082" s="161" t="s">
        <v>1674</v>
      </c>
      <c r="E5082" s="162" t="s">
        <v>6414</v>
      </c>
      <c r="F5082" s="161" t="s">
        <v>1558</v>
      </c>
      <c r="G5082" s="164" t="s">
        <v>14</v>
      </c>
      <c r="H5082" s="161" t="s">
        <v>1559</v>
      </c>
      <c r="I5082" s="15"/>
      <c r="J5082"/>
      <c r="K5082"/>
    </row>
    <row r="5083" spans="1:11" ht="15" customHeight="1" x14ac:dyDescent="0.35">
      <c r="A5083" s="160">
        <v>1312776</v>
      </c>
      <c r="B5083" s="161" t="s">
        <v>1843</v>
      </c>
      <c r="C5083" s="160">
        <v>802841</v>
      </c>
      <c r="D5083" s="161" t="s">
        <v>1843</v>
      </c>
      <c r="E5083" s="162" t="s">
        <v>6414</v>
      </c>
      <c r="F5083" s="161" t="s">
        <v>1558</v>
      </c>
      <c r="G5083" s="164" t="s">
        <v>8</v>
      </c>
      <c r="H5083" s="161" t="s">
        <v>1559</v>
      </c>
      <c r="I5083" s="15"/>
      <c r="J5083"/>
      <c r="K5083"/>
    </row>
    <row r="5084" spans="1:11" ht="15" customHeight="1" x14ac:dyDescent="0.35">
      <c r="A5084" s="160">
        <v>504639</v>
      </c>
      <c r="B5084" s="161" t="s">
        <v>2091</v>
      </c>
      <c r="C5084" s="160">
        <v>802842</v>
      </c>
      <c r="D5084" s="161" t="s">
        <v>2091</v>
      </c>
      <c r="E5084" s="162" t="s">
        <v>6414</v>
      </c>
      <c r="F5084" s="161" t="s">
        <v>2026</v>
      </c>
      <c r="G5084" s="164" t="s">
        <v>1205</v>
      </c>
      <c r="H5084" s="161" t="s">
        <v>1559</v>
      </c>
      <c r="I5084" s="15"/>
      <c r="J5084"/>
      <c r="K5084"/>
    </row>
    <row r="5085" spans="1:11" ht="15" customHeight="1" x14ac:dyDescent="0.35">
      <c r="A5085" s="160">
        <v>1317900</v>
      </c>
      <c r="B5085" s="161" t="s">
        <v>1934</v>
      </c>
      <c r="C5085" s="160">
        <v>802843</v>
      </c>
      <c r="D5085" s="161" t="s">
        <v>1934</v>
      </c>
      <c r="E5085" s="162" t="s">
        <v>6414</v>
      </c>
      <c r="F5085" s="161" t="s">
        <v>1558</v>
      </c>
      <c r="G5085" s="164" t="s">
        <v>8</v>
      </c>
      <c r="H5085" s="161" t="s">
        <v>1559</v>
      </c>
      <c r="I5085" s="15"/>
      <c r="J5085"/>
      <c r="K5085"/>
    </row>
    <row r="5086" spans="1:11" ht="15" customHeight="1" x14ac:dyDescent="0.35">
      <c r="A5086" s="160">
        <v>1010675</v>
      </c>
      <c r="B5086" s="161" t="s">
        <v>1372</v>
      </c>
      <c r="C5086" s="160">
        <v>802844</v>
      </c>
      <c r="D5086" s="161" t="s">
        <v>1372</v>
      </c>
      <c r="E5086" s="162" t="s">
        <v>6414</v>
      </c>
      <c r="F5086" s="161" t="s">
        <v>2026</v>
      </c>
      <c r="G5086" s="164" t="s">
        <v>1338</v>
      </c>
      <c r="H5086" s="161" t="s">
        <v>1559</v>
      </c>
      <c r="I5086" s="15"/>
      <c r="J5086"/>
      <c r="K5086"/>
    </row>
    <row r="5087" spans="1:11" ht="15" customHeight="1" x14ac:dyDescent="0.35">
      <c r="A5087" s="160">
        <v>911065</v>
      </c>
      <c r="B5087" s="161" t="s">
        <v>1337</v>
      </c>
      <c r="C5087" s="160">
        <v>802845</v>
      </c>
      <c r="D5087" s="161" t="s">
        <v>1337</v>
      </c>
      <c r="E5087" s="162" t="s">
        <v>6414</v>
      </c>
      <c r="F5087" s="161" t="s">
        <v>2026</v>
      </c>
      <c r="G5087" s="164" t="s">
        <v>1311</v>
      </c>
      <c r="H5087" s="161" t="s">
        <v>1559</v>
      </c>
      <c r="I5087" s="15"/>
      <c r="J5087"/>
      <c r="K5087"/>
    </row>
    <row r="5088" spans="1:11" ht="15" customHeight="1" x14ac:dyDescent="0.35">
      <c r="A5088" s="160">
        <v>907452</v>
      </c>
      <c r="B5088" s="161" t="s">
        <v>2176</v>
      </c>
      <c r="C5088" s="160">
        <v>802846</v>
      </c>
      <c r="D5088" s="161" t="s">
        <v>2176</v>
      </c>
      <c r="E5088" s="162" t="s">
        <v>6414</v>
      </c>
      <c r="F5088" s="161" t="s">
        <v>2026</v>
      </c>
      <c r="G5088" s="164" t="s">
        <v>1311</v>
      </c>
      <c r="H5088" s="161" t="s">
        <v>1559</v>
      </c>
      <c r="I5088" s="15"/>
      <c r="J5088"/>
      <c r="K5088"/>
    </row>
    <row r="5089" spans="1:11" ht="15" customHeight="1" x14ac:dyDescent="0.35">
      <c r="A5089" s="160">
        <v>1410719</v>
      </c>
      <c r="B5089" s="161" t="s">
        <v>6116</v>
      </c>
      <c r="C5089" s="160">
        <v>802847</v>
      </c>
      <c r="D5089" s="161" t="s">
        <v>6116</v>
      </c>
      <c r="E5089" s="162" t="s">
        <v>6414</v>
      </c>
      <c r="F5089" s="161" t="s">
        <v>644</v>
      </c>
      <c r="G5089" s="164" t="s">
        <v>708</v>
      </c>
      <c r="H5089" s="161" t="s">
        <v>1559</v>
      </c>
      <c r="I5089" s="15"/>
      <c r="J5089"/>
      <c r="K5089"/>
    </row>
    <row r="5090" spans="1:11" ht="15" customHeight="1" x14ac:dyDescent="0.35">
      <c r="A5090" s="160">
        <v>1105158</v>
      </c>
      <c r="B5090" s="161" t="s">
        <v>699</v>
      </c>
      <c r="C5090" s="160">
        <v>802848</v>
      </c>
      <c r="D5090" s="161" t="s">
        <v>699</v>
      </c>
      <c r="E5090" s="162" t="s">
        <v>6414</v>
      </c>
      <c r="F5090" s="161" t="s">
        <v>644</v>
      </c>
      <c r="G5090" s="161" t="s">
        <v>645</v>
      </c>
      <c r="H5090" s="161" t="s">
        <v>1559</v>
      </c>
      <c r="I5090" s="15"/>
      <c r="J5090"/>
      <c r="K5090"/>
    </row>
    <row r="5091" spans="1:11" ht="15" customHeight="1" x14ac:dyDescent="0.35">
      <c r="A5091" s="160">
        <v>1503873</v>
      </c>
      <c r="B5091" s="161" t="s">
        <v>2646</v>
      </c>
      <c r="C5091" s="160">
        <v>802874</v>
      </c>
      <c r="D5091" s="161" t="s">
        <v>2646</v>
      </c>
      <c r="E5091" s="162" t="s">
        <v>6414</v>
      </c>
      <c r="F5091" s="161" t="s">
        <v>644</v>
      </c>
      <c r="G5091" s="164" t="s">
        <v>992</v>
      </c>
      <c r="H5091" s="161" t="s">
        <v>1559</v>
      </c>
      <c r="I5091" s="15"/>
      <c r="J5091"/>
      <c r="K5091"/>
    </row>
    <row r="5092" spans="1:11" ht="15" customHeight="1" x14ac:dyDescent="0.35">
      <c r="A5092" s="160">
        <v>1015724</v>
      </c>
      <c r="B5092" s="161" t="s">
        <v>1375</v>
      </c>
      <c r="C5092" s="160">
        <v>802876</v>
      </c>
      <c r="D5092" s="161" t="s">
        <v>1375</v>
      </c>
      <c r="E5092" s="162" t="s">
        <v>6414</v>
      </c>
      <c r="F5092" s="161" t="s">
        <v>2026</v>
      </c>
      <c r="G5092" s="164" t="s">
        <v>1338</v>
      </c>
      <c r="H5092" s="161" t="s">
        <v>1559</v>
      </c>
      <c r="I5092" s="15"/>
      <c r="J5092"/>
      <c r="K5092"/>
    </row>
    <row r="5093" spans="1:11" ht="15" customHeight="1" x14ac:dyDescent="0.35">
      <c r="A5093" s="160">
        <v>1513649</v>
      </c>
      <c r="B5093" s="161" t="s">
        <v>2809</v>
      </c>
      <c r="C5093" s="160">
        <v>802877</v>
      </c>
      <c r="D5093" s="161" t="s">
        <v>2809</v>
      </c>
      <c r="E5093" s="162" t="s">
        <v>6414</v>
      </c>
      <c r="F5093" s="161" t="s">
        <v>2725</v>
      </c>
      <c r="G5093" s="164" t="s">
        <v>1439</v>
      </c>
      <c r="H5093" s="161" t="s">
        <v>1559</v>
      </c>
      <c r="I5093" s="15"/>
      <c r="J5093"/>
      <c r="K5093"/>
    </row>
    <row r="5094" spans="1:11" ht="15" customHeight="1" x14ac:dyDescent="0.35">
      <c r="A5094" s="160">
        <v>511011</v>
      </c>
      <c r="B5094" s="161" t="s">
        <v>2081</v>
      </c>
      <c r="C5094" s="160">
        <v>802878</v>
      </c>
      <c r="D5094" s="161" t="s">
        <v>2081</v>
      </c>
      <c r="E5094" s="162" t="s">
        <v>6414</v>
      </c>
      <c r="F5094" s="161" t="s">
        <v>2026</v>
      </c>
      <c r="G5094" s="164" t="s">
        <v>1205</v>
      </c>
      <c r="H5094" s="161" t="s">
        <v>1559</v>
      </c>
      <c r="I5094" s="15"/>
      <c r="J5094"/>
      <c r="K5094"/>
    </row>
    <row r="5095" spans="1:11" ht="15" customHeight="1" x14ac:dyDescent="0.35">
      <c r="A5095" s="160">
        <v>509006</v>
      </c>
      <c r="B5095" s="161" t="s">
        <v>2097</v>
      </c>
      <c r="C5095" s="160">
        <v>802879</v>
      </c>
      <c r="D5095" s="161" t="s">
        <v>2097</v>
      </c>
      <c r="E5095" s="162" t="s">
        <v>6414</v>
      </c>
      <c r="F5095" s="161" t="s">
        <v>2026</v>
      </c>
      <c r="G5095" s="164" t="s">
        <v>1205</v>
      </c>
      <c r="H5095" s="161" t="s">
        <v>1559</v>
      </c>
      <c r="I5095" s="15"/>
      <c r="J5095"/>
      <c r="K5095"/>
    </row>
    <row r="5096" spans="1:11" ht="15" customHeight="1" x14ac:dyDescent="0.35">
      <c r="A5096" s="160">
        <v>1013726</v>
      </c>
      <c r="B5096" s="161" t="s">
        <v>2226</v>
      </c>
      <c r="C5096" s="160">
        <v>802880</v>
      </c>
      <c r="D5096" s="161" t="s">
        <v>2226</v>
      </c>
      <c r="E5096" s="162" t="s">
        <v>6414</v>
      </c>
      <c r="F5096" s="161" t="s">
        <v>2026</v>
      </c>
      <c r="G5096" s="164" t="s">
        <v>1338</v>
      </c>
      <c r="H5096" s="161" t="s">
        <v>1559</v>
      </c>
      <c r="I5096" s="15"/>
      <c r="J5096"/>
      <c r="K5096"/>
    </row>
    <row r="5097" spans="1:11" ht="15" customHeight="1" x14ac:dyDescent="0.35">
      <c r="A5097" s="160">
        <v>1002774</v>
      </c>
      <c r="B5097" s="161" t="s">
        <v>2195</v>
      </c>
      <c r="C5097" s="160">
        <v>802881</v>
      </c>
      <c r="D5097" s="161" t="s">
        <v>2195</v>
      </c>
      <c r="E5097" s="162" t="s">
        <v>6414</v>
      </c>
      <c r="F5097" s="161" t="s">
        <v>2026</v>
      </c>
      <c r="G5097" s="164" t="s">
        <v>1338</v>
      </c>
      <c r="H5097" s="161" t="s">
        <v>1559</v>
      </c>
      <c r="I5097" s="15"/>
      <c r="J5097"/>
      <c r="K5097"/>
    </row>
    <row r="5098" spans="1:11" ht="15" customHeight="1" x14ac:dyDescent="0.35">
      <c r="A5098" s="160">
        <v>614448</v>
      </c>
      <c r="B5098" s="161" t="s">
        <v>2158</v>
      </c>
      <c r="C5098" s="160">
        <v>802882</v>
      </c>
      <c r="D5098" s="161" t="s">
        <v>2158</v>
      </c>
      <c r="E5098" s="162" t="s">
        <v>6414</v>
      </c>
      <c r="F5098" s="161" t="s">
        <v>2026</v>
      </c>
      <c r="G5098" s="164" t="s">
        <v>1246</v>
      </c>
      <c r="H5098" s="161" t="s">
        <v>1559</v>
      </c>
      <c r="I5098" s="15"/>
      <c r="J5098"/>
      <c r="K5098"/>
    </row>
    <row r="5099" spans="1:11" ht="15" customHeight="1" x14ac:dyDescent="0.35">
      <c r="A5099" s="160">
        <v>1003981</v>
      </c>
      <c r="B5099" s="161" t="s">
        <v>1376</v>
      </c>
      <c r="C5099" s="160">
        <v>802883</v>
      </c>
      <c r="D5099" s="161" t="s">
        <v>1376</v>
      </c>
      <c r="E5099" s="162" t="s">
        <v>6414</v>
      </c>
      <c r="F5099" s="161" t="s">
        <v>2026</v>
      </c>
      <c r="G5099" s="164" t="s">
        <v>1338</v>
      </c>
      <c r="H5099" s="161" t="s">
        <v>1559</v>
      </c>
      <c r="I5099" s="15"/>
      <c r="J5099"/>
      <c r="K5099"/>
    </row>
    <row r="5100" spans="1:11" ht="15" customHeight="1" x14ac:dyDescent="0.35">
      <c r="A5100" s="160">
        <v>1006867</v>
      </c>
      <c r="B5100" s="161" t="s">
        <v>2280</v>
      </c>
      <c r="C5100" s="160">
        <v>802884</v>
      </c>
      <c r="D5100" s="161" t="s">
        <v>2280</v>
      </c>
      <c r="E5100" s="162" t="s">
        <v>6414</v>
      </c>
      <c r="F5100" s="161" t="s">
        <v>644</v>
      </c>
      <c r="G5100" s="164" t="s">
        <v>933</v>
      </c>
      <c r="H5100" s="161" t="s">
        <v>1559</v>
      </c>
      <c r="I5100" s="15"/>
      <c r="J5100"/>
      <c r="K5100"/>
    </row>
    <row r="5101" spans="1:11" ht="15" customHeight="1" x14ac:dyDescent="0.35">
      <c r="A5101" s="160">
        <v>1416317</v>
      </c>
      <c r="B5101" s="161" t="s">
        <v>2621</v>
      </c>
      <c r="C5101" s="160">
        <v>802885</v>
      </c>
      <c r="D5101" s="161" t="s">
        <v>2621</v>
      </c>
      <c r="E5101" s="162" t="s">
        <v>6414</v>
      </c>
      <c r="F5101" s="161" t="s">
        <v>644</v>
      </c>
      <c r="G5101" s="164" t="s">
        <v>708</v>
      </c>
      <c r="H5101" s="161" t="s">
        <v>1559</v>
      </c>
      <c r="I5101" s="15"/>
      <c r="J5101"/>
      <c r="K5101"/>
    </row>
    <row r="5102" spans="1:11" ht="15" customHeight="1" x14ac:dyDescent="0.35">
      <c r="A5102" s="160">
        <v>1106564</v>
      </c>
      <c r="B5102" s="161" t="s">
        <v>2416</v>
      </c>
      <c r="C5102" s="160">
        <v>802886</v>
      </c>
      <c r="D5102" s="161" t="s">
        <v>2416</v>
      </c>
      <c r="E5102" s="162" t="s">
        <v>6414</v>
      </c>
      <c r="F5102" s="161" t="s">
        <v>644</v>
      </c>
      <c r="G5102" s="164" t="s">
        <v>785</v>
      </c>
      <c r="H5102" s="161" t="s">
        <v>1559</v>
      </c>
      <c r="I5102" s="15"/>
      <c r="J5102"/>
      <c r="K5102"/>
    </row>
    <row r="5103" spans="1:11" ht="15" customHeight="1" x14ac:dyDescent="0.35">
      <c r="A5103" s="160">
        <v>602893</v>
      </c>
      <c r="B5103" s="161" t="s">
        <v>2107</v>
      </c>
      <c r="C5103" s="160">
        <v>802887</v>
      </c>
      <c r="D5103" s="161" t="s">
        <v>2107</v>
      </c>
      <c r="E5103" s="162" t="s">
        <v>6414</v>
      </c>
      <c r="F5103" s="161" t="s">
        <v>2026</v>
      </c>
      <c r="G5103" s="164" t="s">
        <v>1246</v>
      </c>
      <c r="H5103" s="161" t="s">
        <v>1559</v>
      </c>
      <c r="I5103" s="15"/>
      <c r="J5103"/>
      <c r="K5103"/>
    </row>
    <row r="5104" spans="1:11" ht="15" customHeight="1" x14ac:dyDescent="0.35">
      <c r="A5104" s="160">
        <v>1513846</v>
      </c>
      <c r="B5104" s="161" t="s">
        <v>2808</v>
      </c>
      <c r="C5104" s="160">
        <v>803062</v>
      </c>
      <c r="D5104" s="161" t="s">
        <v>2808</v>
      </c>
      <c r="E5104" s="162" t="s">
        <v>6414</v>
      </c>
      <c r="F5104" s="161" t="s">
        <v>2725</v>
      </c>
      <c r="G5104" s="164" t="s">
        <v>1439</v>
      </c>
      <c r="H5104" s="161" t="s">
        <v>1559</v>
      </c>
      <c r="I5104" s="15"/>
      <c r="J5104"/>
      <c r="K5104"/>
    </row>
    <row r="5105" spans="1:11" ht="15" customHeight="1" x14ac:dyDescent="0.35">
      <c r="A5105" s="160">
        <v>1009156</v>
      </c>
      <c r="B5105" s="161" t="s">
        <v>2206</v>
      </c>
      <c r="C5105" s="160">
        <v>803063</v>
      </c>
      <c r="D5105" s="161" t="s">
        <v>2206</v>
      </c>
      <c r="E5105" s="162" t="s">
        <v>6414</v>
      </c>
      <c r="F5105" s="161" t="s">
        <v>2026</v>
      </c>
      <c r="G5105" s="164" t="s">
        <v>1338</v>
      </c>
      <c r="H5105" s="161" t="s">
        <v>1559</v>
      </c>
      <c r="I5105" s="15"/>
      <c r="J5105"/>
      <c r="K5105"/>
    </row>
    <row r="5106" spans="1:11" ht="15" customHeight="1" x14ac:dyDescent="0.35">
      <c r="A5106" s="160">
        <v>114345</v>
      </c>
      <c r="B5106" s="161" t="s">
        <v>2064</v>
      </c>
      <c r="C5106" s="160">
        <v>803064</v>
      </c>
      <c r="D5106" s="161" t="s">
        <v>2064</v>
      </c>
      <c r="E5106" s="162" t="s">
        <v>6414</v>
      </c>
      <c r="F5106" s="161" t="s">
        <v>2026</v>
      </c>
      <c r="G5106" s="164" t="s">
        <v>1144</v>
      </c>
      <c r="H5106" s="161" t="s">
        <v>1559</v>
      </c>
      <c r="I5106" s="15"/>
      <c r="J5106"/>
      <c r="K5106"/>
    </row>
    <row r="5107" spans="1:11" ht="15" customHeight="1" x14ac:dyDescent="0.35">
      <c r="A5107" s="160">
        <v>113732</v>
      </c>
      <c r="B5107" s="161" t="s">
        <v>1572</v>
      </c>
      <c r="C5107" s="160">
        <v>803065</v>
      </c>
      <c r="D5107" s="161" t="s">
        <v>1572</v>
      </c>
      <c r="E5107" s="162" t="s">
        <v>6414</v>
      </c>
      <c r="F5107" s="161" t="s">
        <v>1558</v>
      </c>
      <c r="G5107" s="164" t="s">
        <v>174</v>
      </c>
      <c r="H5107" s="161" t="s">
        <v>1559</v>
      </c>
      <c r="I5107" s="15"/>
      <c r="J5107"/>
      <c r="K5107"/>
    </row>
    <row r="5108" spans="1:11" ht="15" customHeight="1" x14ac:dyDescent="0.35">
      <c r="A5108" s="160">
        <v>1009333</v>
      </c>
      <c r="B5108" s="161" t="s">
        <v>2207</v>
      </c>
      <c r="C5108" s="160">
        <v>803066</v>
      </c>
      <c r="D5108" s="161" t="s">
        <v>2207</v>
      </c>
      <c r="E5108" s="162" t="s">
        <v>6414</v>
      </c>
      <c r="F5108" s="161" t="s">
        <v>2026</v>
      </c>
      <c r="G5108" s="164" t="s">
        <v>1338</v>
      </c>
      <c r="H5108" s="161" t="s">
        <v>1559</v>
      </c>
      <c r="I5108" s="15"/>
      <c r="J5108"/>
      <c r="K5108"/>
    </row>
    <row r="5109" spans="1:11" ht="15" customHeight="1" x14ac:dyDescent="0.35">
      <c r="A5109" s="160">
        <v>1823139</v>
      </c>
      <c r="B5109" s="161" t="s">
        <v>2257</v>
      </c>
      <c r="C5109" s="160">
        <v>803067</v>
      </c>
      <c r="D5109" s="161" t="s">
        <v>2257</v>
      </c>
      <c r="E5109" s="162" t="s">
        <v>6414</v>
      </c>
      <c r="F5109" s="161" t="s">
        <v>2026</v>
      </c>
      <c r="G5109" s="164" t="s">
        <v>1381</v>
      </c>
      <c r="H5109" s="161" t="s">
        <v>1559</v>
      </c>
      <c r="I5109" s="15"/>
      <c r="J5109"/>
      <c r="K5109"/>
    </row>
    <row r="5110" spans="1:11" ht="15" customHeight="1" x14ac:dyDescent="0.35">
      <c r="A5110" s="160">
        <v>1006943</v>
      </c>
      <c r="B5110" s="161" t="s">
        <v>2281</v>
      </c>
      <c r="C5110" s="160">
        <v>803068</v>
      </c>
      <c r="D5110" s="161" t="s">
        <v>2281</v>
      </c>
      <c r="E5110" s="162" t="s">
        <v>6414</v>
      </c>
      <c r="F5110" s="161" t="s">
        <v>644</v>
      </c>
      <c r="G5110" s="164" t="s">
        <v>933</v>
      </c>
      <c r="H5110" s="161" t="s">
        <v>1559</v>
      </c>
      <c r="I5110" s="15"/>
      <c r="J5110"/>
      <c r="K5110"/>
    </row>
    <row r="5111" spans="1:11" ht="15" customHeight="1" x14ac:dyDescent="0.35">
      <c r="A5111" s="160">
        <v>1512029</v>
      </c>
      <c r="B5111" s="161" t="s">
        <v>2715</v>
      </c>
      <c r="C5111" s="160">
        <v>803069</v>
      </c>
      <c r="D5111" s="161" t="s">
        <v>2715</v>
      </c>
      <c r="E5111" s="162" t="s">
        <v>6414</v>
      </c>
      <c r="F5111" s="161" t="s">
        <v>644</v>
      </c>
      <c r="G5111" s="164" t="s">
        <v>992</v>
      </c>
      <c r="H5111" s="161" t="s">
        <v>1559</v>
      </c>
      <c r="I5111" s="15"/>
      <c r="J5111"/>
      <c r="K5111"/>
    </row>
    <row r="5112" spans="1:11" ht="15" customHeight="1" x14ac:dyDescent="0.35">
      <c r="A5112" s="160">
        <v>1805344</v>
      </c>
      <c r="B5112" s="161" t="s">
        <v>2015</v>
      </c>
      <c r="C5112" s="160">
        <v>803071</v>
      </c>
      <c r="D5112" s="161" t="s">
        <v>2015</v>
      </c>
      <c r="E5112" s="162" t="s">
        <v>6414</v>
      </c>
      <c r="F5112" s="161" t="s">
        <v>1558</v>
      </c>
      <c r="G5112" s="164" t="s">
        <v>482</v>
      </c>
      <c r="H5112" s="161" t="s">
        <v>1559</v>
      </c>
      <c r="I5112" s="15"/>
      <c r="J5112"/>
      <c r="K5112"/>
    </row>
    <row r="5113" spans="1:11" ht="15" customHeight="1" x14ac:dyDescent="0.35">
      <c r="A5113" s="160">
        <v>1009954</v>
      </c>
      <c r="B5113" s="161" t="s">
        <v>2209</v>
      </c>
      <c r="C5113" s="160">
        <v>803072</v>
      </c>
      <c r="D5113" s="161" t="s">
        <v>2209</v>
      </c>
      <c r="E5113" s="162" t="s">
        <v>6414</v>
      </c>
      <c r="F5113" s="161" t="s">
        <v>2026</v>
      </c>
      <c r="G5113" s="164" t="s">
        <v>1338</v>
      </c>
      <c r="H5113" s="161" t="s">
        <v>1559</v>
      </c>
      <c r="I5113" s="15"/>
      <c r="J5113"/>
      <c r="K5113"/>
    </row>
    <row r="5114" spans="1:11" ht="15" customHeight="1" x14ac:dyDescent="0.35">
      <c r="A5114" s="160">
        <v>1312817</v>
      </c>
      <c r="B5114" s="161" t="s">
        <v>1841</v>
      </c>
      <c r="C5114" s="160">
        <v>803075</v>
      </c>
      <c r="D5114" s="161" t="s">
        <v>1841</v>
      </c>
      <c r="E5114" s="162" t="s">
        <v>6414</v>
      </c>
      <c r="F5114" s="161" t="s">
        <v>1558</v>
      </c>
      <c r="G5114" s="164" t="s">
        <v>8</v>
      </c>
      <c r="H5114" s="161" t="s">
        <v>1559</v>
      </c>
      <c r="I5114" s="15"/>
      <c r="J5114"/>
      <c r="K5114"/>
    </row>
    <row r="5115" spans="1:11" ht="15" customHeight="1" x14ac:dyDescent="0.35">
      <c r="A5115" s="160">
        <v>312966</v>
      </c>
      <c r="B5115" s="161" t="s">
        <v>1688</v>
      </c>
      <c r="C5115" s="160">
        <v>803076</v>
      </c>
      <c r="D5115" s="161" t="s">
        <v>1688</v>
      </c>
      <c r="E5115" s="162" t="s">
        <v>6414</v>
      </c>
      <c r="F5115" s="161" t="s">
        <v>1558</v>
      </c>
      <c r="G5115" s="164" t="s">
        <v>14</v>
      </c>
      <c r="H5115" s="161" t="s">
        <v>1559</v>
      </c>
      <c r="I5115" s="15"/>
      <c r="J5115"/>
      <c r="K5115"/>
    </row>
    <row r="5116" spans="1:11" ht="15" customHeight="1" x14ac:dyDescent="0.35">
      <c r="A5116" s="160">
        <v>313028</v>
      </c>
      <c r="B5116" s="161" t="s">
        <v>1700</v>
      </c>
      <c r="C5116" s="160">
        <v>803077</v>
      </c>
      <c r="D5116" s="161" t="s">
        <v>1700</v>
      </c>
      <c r="E5116" s="162" t="s">
        <v>6414</v>
      </c>
      <c r="F5116" s="161" t="s">
        <v>1558</v>
      </c>
      <c r="G5116" s="164" t="s">
        <v>14</v>
      </c>
      <c r="H5116" s="161" t="s">
        <v>1559</v>
      </c>
      <c r="I5116" s="15"/>
      <c r="J5116"/>
      <c r="K5116"/>
    </row>
    <row r="5117" spans="1:11" ht="15" customHeight="1" x14ac:dyDescent="0.35">
      <c r="A5117" s="160">
        <v>1106628</v>
      </c>
      <c r="B5117" s="161" t="s">
        <v>2394</v>
      </c>
      <c r="C5117" s="160">
        <v>803078</v>
      </c>
      <c r="D5117" s="161" t="s">
        <v>2394</v>
      </c>
      <c r="E5117" s="162" t="s">
        <v>6414</v>
      </c>
      <c r="F5117" s="161" t="s">
        <v>644</v>
      </c>
      <c r="G5117" s="164" t="s">
        <v>785</v>
      </c>
      <c r="H5117" s="161" t="s">
        <v>1559</v>
      </c>
      <c r="I5117" s="15"/>
      <c r="J5117"/>
      <c r="K5117"/>
    </row>
    <row r="5118" spans="1:11" ht="15" customHeight="1" x14ac:dyDescent="0.35">
      <c r="A5118" s="160">
        <v>1312855</v>
      </c>
      <c r="B5118" s="161" t="s">
        <v>1837</v>
      </c>
      <c r="C5118" s="160">
        <v>803079</v>
      </c>
      <c r="D5118" s="161" t="s">
        <v>1837</v>
      </c>
      <c r="E5118" s="162" t="s">
        <v>6414</v>
      </c>
      <c r="F5118" s="161" t="s">
        <v>1558</v>
      </c>
      <c r="G5118" s="164" t="s">
        <v>8</v>
      </c>
      <c r="H5118" s="161" t="s">
        <v>1559</v>
      </c>
      <c r="I5118" s="15"/>
      <c r="J5118"/>
      <c r="K5118"/>
    </row>
    <row r="5119" spans="1:11" ht="15" customHeight="1" x14ac:dyDescent="0.35">
      <c r="A5119" s="160">
        <v>402653</v>
      </c>
      <c r="B5119" s="161" t="s">
        <v>6117</v>
      </c>
      <c r="C5119" s="160">
        <v>803080</v>
      </c>
      <c r="D5119" s="161" t="s">
        <v>6117</v>
      </c>
      <c r="E5119" s="162" t="s">
        <v>6414</v>
      </c>
      <c r="F5119" s="161" t="s">
        <v>1558</v>
      </c>
      <c r="G5119" s="164" t="s">
        <v>148</v>
      </c>
      <c r="H5119" s="161" t="s">
        <v>1559</v>
      </c>
      <c r="I5119" s="15"/>
      <c r="J5119"/>
      <c r="K5119"/>
    </row>
    <row r="5120" spans="1:11" ht="15" customHeight="1" x14ac:dyDescent="0.35">
      <c r="A5120" s="160">
        <v>1113860</v>
      </c>
      <c r="B5120" s="161" t="s">
        <v>2553</v>
      </c>
      <c r="C5120" s="160">
        <v>803081</v>
      </c>
      <c r="D5120" s="161" t="s">
        <v>2553</v>
      </c>
      <c r="E5120" s="162" t="s">
        <v>6414</v>
      </c>
      <c r="F5120" s="161" t="s">
        <v>644</v>
      </c>
      <c r="G5120" s="164" t="s">
        <v>933</v>
      </c>
      <c r="H5120" s="161" t="s">
        <v>1559</v>
      </c>
      <c r="I5120" s="15"/>
      <c r="J5120"/>
      <c r="K5120"/>
    </row>
    <row r="5121" spans="1:11" ht="15" customHeight="1" x14ac:dyDescent="0.35">
      <c r="A5121" s="160">
        <v>1805143</v>
      </c>
      <c r="B5121" s="161" t="s">
        <v>6118</v>
      </c>
      <c r="C5121" s="160">
        <v>803136</v>
      </c>
      <c r="D5121" s="161" t="s">
        <v>6118</v>
      </c>
      <c r="E5121" s="162" t="s">
        <v>6414</v>
      </c>
      <c r="F5121" s="161" t="s">
        <v>1558</v>
      </c>
      <c r="G5121" s="164" t="s">
        <v>482</v>
      </c>
      <c r="H5121" s="161" t="s">
        <v>1559</v>
      </c>
      <c r="I5121" s="15"/>
      <c r="J5121"/>
      <c r="K5121"/>
    </row>
    <row r="5122" spans="1:11" ht="15" customHeight="1" x14ac:dyDescent="0.35">
      <c r="A5122" s="160">
        <v>1106790</v>
      </c>
      <c r="B5122" s="161" t="s">
        <v>2395</v>
      </c>
      <c r="C5122" s="160">
        <v>803177</v>
      </c>
      <c r="D5122" s="161" t="s">
        <v>2395</v>
      </c>
      <c r="E5122" s="162" t="s">
        <v>6414</v>
      </c>
      <c r="F5122" s="161" t="s">
        <v>644</v>
      </c>
      <c r="G5122" s="164" t="s">
        <v>785</v>
      </c>
      <c r="H5122" s="161" t="s">
        <v>1559</v>
      </c>
      <c r="I5122" s="15"/>
      <c r="J5122"/>
      <c r="K5122"/>
    </row>
    <row r="5123" spans="1:11" ht="15" customHeight="1" x14ac:dyDescent="0.35">
      <c r="A5123" s="160">
        <v>1512457</v>
      </c>
      <c r="B5123" s="161" t="s">
        <v>2707</v>
      </c>
      <c r="C5123" s="160">
        <v>803184</v>
      </c>
      <c r="D5123" s="161" t="s">
        <v>2707</v>
      </c>
      <c r="E5123" s="162" t="s">
        <v>6414</v>
      </c>
      <c r="F5123" s="161" t="s">
        <v>644</v>
      </c>
      <c r="G5123" s="161" t="s">
        <v>992</v>
      </c>
      <c r="H5123" s="161" t="s">
        <v>1559</v>
      </c>
      <c r="I5123" s="15"/>
      <c r="J5123"/>
      <c r="K5123"/>
    </row>
    <row r="5124" spans="1:11" ht="15" customHeight="1" x14ac:dyDescent="0.35">
      <c r="A5124" s="160">
        <v>303928</v>
      </c>
      <c r="B5124" s="161" t="s">
        <v>1625</v>
      </c>
      <c r="C5124" s="160">
        <v>803188</v>
      </c>
      <c r="D5124" s="161" t="s">
        <v>1625</v>
      </c>
      <c r="E5124" s="162" t="s">
        <v>6414</v>
      </c>
      <c r="F5124" s="161" t="s">
        <v>1558</v>
      </c>
      <c r="G5124" s="164" t="s">
        <v>14</v>
      </c>
      <c r="H5124" s="161" t="s">
        <v>1559</v>
      </c>
      <c r="I5124" s="15"/>
      <c r="J5124"/>
      <c r="K5124"/>
    </row>
    <row r="5125" spans="1:11" ht="15" customHeight="1" x14ac:dyDescent="0.35">
      <c r="A5125" s="160">
        <v>1312167</v>
      </c>
      <c r="B5125" s="161" t="s">
        <v>6119</v>
      </c>
      <c r="C5125" s="160">
        <v>803191</v>
      </c>
      <c r="D5125" s="161" t="s">
        <v>6119</v>
      </c>
      <c r="E5125" s="162" t="s">
        <v>6414</v>
      </c>
      <c r="F5125" s="161" t="s">
        <v>1558</v>
      </c>
      <c r="G5125" s="164" t="s">
        <v>8</v>
      </c>
      <c r="H5125" s="161" t="s">
        <v>1559</v>
      </c>
      <c r="I5125" s="15"/>
      <c r="J5125"/>
      <c r="K5125"/>
    </row>
    <row r="5126" spans="1:11" ht="15" customHeight="1" x14ac:dyDescent="0.35">
      <c r="A5126" s="160">
        <v>1111481</v>
      </c>
      <c r="B5126" s="161" t="s">
        <v>6120</v>
      </c>
      <c r="C5126" s="160">
        <v>803192</v>
      </c>
      <c r="D5126" s="161" t="s">
        <v>6120</v>
      </c>
      <c r="E5126" s="162" t="s">
        <v>6414</v>
      </c>
      <c r="F5126" s="161" t="s">
        <v>644</v>
      </c>
      <c r="G5126" s="164" t="s">
        <v>1094</v>
      </c>
      <c r="H5126" s="161" t="s">
        <v>1559</v>
      </c>
      <c r="I5126" s="15"/>
      <c r="J5126"/>
      <c r="K5126"/>
    </row>
    <row r="5127" spans="1:11" ht="15" customHeight="1" x14ac:dyDescent="0.35">
      <c r="A5127" s="160">
        <v>1115373</v>
      </c>
      <c r="B5127" s="161" t="s">
        <v>2309</v>
      </c>
      <c r="C5127" s="160">
        <v>803193</v>
      </c>
      <c r="D5127" s="161" t="s">
        <v>2309</v>
      </c>
      <c r="E5127" s="162" t="s">
        <v>6414</v>
      </c>
      <c r="F5127" s="161" t="s">
        <v>644</v>
      </c>
      <c r="G5127" s="164" t="s">
        <v>645</v>
      </c>
      <c r="H5127" s="161" t="s">
        <v>1559</v>
      </c>
      <c r="I5127" s="15"/>
      <c r="J5127"/>
      <c r="K5127"/>
    </row>
    <row r="5128" spans="1:11" ht="15" customHeight="1" x14ac:dyDescent="0.35">
      <c r="A5128" s="160">
        <v>1106184</v>
      </c>
      <c r="B5128" s="161" t="s">
        <v>2422</v>
      </c>
      <c r="C5128" s="160">
        <v>803194</v>
      </c>
      <c r="D5128" s="161" t="s">
        <v>2422</v>
      </c>
      <c r="E5128" s="162" t="s">
        <v>6414</v>
      </c>
      <c r="F5128" s="161" t="s">
        <v>644</v>
      </c>
      <c r="G5128" s="164" t="s">
        <v>785</v>
      </c>
      <c r="H5128" s="161" t="s">
        <v>1559</v>
      </c>
      <c r="I5128" s="15"/>
      <c r="J5128"/>
      <c r="K5128"/>
    </row>
    <row r="5129" spans="1:11" ht="15" customHeight="1" x14ac:dyDescent="0.35">
      <c r="A5129" s="160">
        <v>205247</v>
      </c>
      <c r="B5129" s="161" t="s">
        <v>1552</v>
      </c>
      <c r="C5129" s="160">
        <v>803196</v>
      </c>
      <c r="D5129" s="161" t="s">
        <v>1552</v>
      </c>
      <c r="E5129" s="162" t="s">
        <v>6414</v>
      </c>
      <c r="F5129" s="161" t="s">
        <v>2725</v>
      </c>
      <c r="G5129" s="164" t="s">
        <v>1439</v>
      </c>
      <c r="H5129" s="161" t="s">
        <v>1559</v>
      </c>
      <c r="I5129" s="15"/>
      <c r="J5129"/>
      <c r="K5129"/>
    </row>
    <row r="5130" spans="1:11" ht="15" customHeight="1" x14ac:dyDescent="0.35">
      <c r="A5130" s="160">
        <v>504900</v>
      </c>
      <c r="B5130" s="161" t="s">
        <v>1245</v>
      </c>
      <c r="C5130" s="160">
        <v>803197</v>
      </c>
      <c r="D5130" s="161" t="s">
        <v>1245</v>
      </c>
      <c r="E5130" s="162" t="s">
        <v>6414</v>
      </c>
      <c r="F5130" s="161" t="s">
        <v>2026</v>
      </c>
      <c r="G5130" s="164" t="s">
        <v>1205</v>
      </c>
      <c r="H5130" s="161" t="s">
        <v>1559</v>
      </c>
      <c r="I5130" s="15"/>
      <c r="J5130"/>
      <c r="K5130"/>
    </row>
    <row r="5131" spans="1:11" ht="15" customHeight="1" x14ac:dyDescent="0.35">
      <c r="A5131" s="160">
        <v>303581</v>
      </c>
      <c r="B5131" s="161" t="s">
        <v>140</v>
      </c>
      <c r="C5131" s="160">
        <v>803198</v>
      </c>
      <c r="D5131" s="161" t="s">
        <v>140</v>
      </c>
      <c r="E5131" s="162" t="s">
        <v>6414</v>
      </c>
      <c r="F5131" s="161" t="s">
        <v>1558</v>
      </c>
      <c r="G5131" s="164" t="s">
        <v>14</v>
      </c>
      <c r="H5131" s="161" t="s">
        <v>1559</v>
      </c>
      <c r="I5131" s="15"/>
      <c r="J5131"/>
      <c r="K5131"/>
    </row>
    <row r="5132" spans="1:11" ht="15" customHeight="1" x14ac:dyDescent="0.35">
      <c r="A5132" s="160">
        <v>1106173</v>
      </c>
      <c r="B5132" s="161" t="s">
        <v>2417</v>
      </c>
      <c r="C5132" s="160">
        <v>803200</v>
      </c>
      <c r="D5132" s="161" t="s">
        <v>2417</v>
      </c>
      <c r="E5132" s="162" t="s">
        <v>6414</v>
      </c>
      <c r="F5132" s="161" t="s">
        <v>644</v>
      </c>
      <c r="G5132" s="164" t="s">
        <v>785</v>
      </c>
      <c r="H5132" s="161" t="s">
        <v>1559</v>
      </c>
      <c r="I5132" s="15"/>
      <c r="J5132"/>
      <c r="K5132"/>
    </row>
    <row r="5133" spans="1:11" ht="15" customHeight="1" x14ac:dyDescent="0.35">
      <c r="A5133" s="160">
        <v>1503596</v>
      </c>
      <c r="B5133" s="161" t="s">
        <v>2647</v>
      </c>
      <c r="C5133" s="160">
        <v>803203</v>
      </c>
      <c r="D5133" s="161" t="s">
        <v>2647</v>
      </c>
      <c r="E5133" s="162" t="s">
        <v>6414</v>
      </c>
      <c r="F5133" s="161" t="s">
        <v>644</v>
      </c>
      <c r="G5133" s="164" t="s">
        <v>992</v>
      </c>
      <c r="H5133" s="161" t="s">
        <v>1559</v>
      </c>
      <c r="I5133" s="15"/>
      <c r="J5133"/>
      <c r="K5133"/>
    </row>
    <row r="5134" spans="1:11" ht="15" customHeight="1" x14ac:dyDescent="0.35">
      <c r="A5134" s="160">
        <v>303829</v>
      </c>
      <c r="B5134" s="161" t="s">
        <v>51</v>
      </c>
      <c r="C5134" s="160">
        <v>803205</v>
      </c>
      <c r="D5134" s="161" t="s">
        <v>51</v>
      </c>
      <c r="E5134" s="162" t="s">
        <v>6414</v>
      </c>
      <c r="F5134" s="161" t="s">
        <v>1558</v>
      </c>
      <c r="G5134" s="164" t="s">
        <v>14</v>
      </c>
      <c r="H5134" s="161" t="s">
        <v>1559</v>
      </c>
      <c r="I5134" s="15"/>
      <c r="J5134"/>
      <c r="K5134"/>
    </row>
    <row r="5135" spans="1:11" ht="15" customHeight="1" x14ac:dyDescent="0.35">
      <c r="A5135" s="160">
        <v>1106493</v>
      </c>
      <c r="B5135" s="161" t="s">
        <v>2431</v>
      </c>
      <c r="C5135" s="160">
        <v>803206</v>
      </c>
      <c r="D5135" s="161" t="s">
        <v>2431</v>
      </c>
      <c r="E5135" s="162" t="s">
        <v>6414</v>
      </c>
      <c r="F5135" s="161" t="s">
        <v>644</v>
      </c>
      <c r="G5135" s="164" t="s">
        <v>785</v>
      </c>
      <c r="H5135" s="161" t="s">
        <v>1559</v>
      </c>
      <c r="I5135" s="15"/>
      <c r="J5135"/>
      <c r="K5135"/>
    </row>
    <row r="5136" spans="1:11" ht="15" customHeight="1" x14ac:dyDescent="0.35">
      <c r="A5136" s="160">
        <v>1410498</v>
      </c>
      <c r="B5136" s="161" t="s">
        <v>2593</v>
      </c>
      <c r="C5136" s="160">
        <v>803208</v>
      </c>
      <c r="D5136" s="161" t="s">
        <v>2593</v>
      </c>
      <c r="E5136" s="162" t="s">
        <v>6414</v>
      </c>
      <c r="F5136" s="161" t="s">
        <v>644</v>
      </c>
      <c r="G5136" s="164" t="s">
        <v>708</v>
      </c>
      <c r="H5136" s="161" t="s">
        <v>1559</v>
      </c>
      <c r="I5136" s="15"/>
      <c r="J5136"/>
      <c r="K5136"/>
    </row>
    <row r="5137" spans="1:11" ht="15" customHeight="1" x14ac:dyDescent="0.35">
      <c r="A5137" s="160">
        <v>303832</v>
      </c>
      <c r="B5137" s="161" t="s">
        <v>1627</v>
      </c>
      <c r="C5137" s="160">
        <v>803210</v>
      </c>
      <c r="D5137" s="161" t="s">
        <v>1627</v>
      </c>
      <c r="E5137" s="162" t="s">
        <v>6414</v>
      </c>
      <c r="F5137" s="161" t="s">
        <v>1558</v>
      </c>
      <c r="G5137" s="164" t="s">
        <v>14</v>
      </c>
      <c r="H5137" s="161" t="s">
        <v>1559</v>
      </c>
      <c r="I5137" s="15"/>
      <c r="J5137"/>
      <c r="K5137"/>
    </row>
    <row r="5138" spans="1:11" ht="15" customHeight="1" x14ac:dyDescent="0.35">
      <c r="A5138" s="160">
        <v>1312109</v>
      </c>
      <c r="B5138" s="161" t="s">
        <v>1852</v>
      </c>
      <c r="C5138" s="160">
        <v>803211</v>
      </c>
      <c r="D5138" s="161" t="s">
        <v>1852</v>
      </c>
      <c r="E5138" s="162" t="s">
        <v>6414</v>
      </c>
      <c r="F5138" s="161" t="s">
        <v>1558</v>
      </c>
      <c r="G5138" s="164" t="s">
        <v>8</v>
      </c>
      <c r="H5138" s="161" t="s">
        <v>1559</v>
      </c>
      <c r="I5138" s="15"/>
      <c r="J5138"/>
      <c r="K5138"/>
    </row>
    <row r="5139" spans="1:11" ht="15" customHeight="1" x14ac:dyDescent="0.35">
      <c r="A5139" s="160">
        <v>1106085</v>
      </c>
      <c r="B5139" s="161" t="s">
        <v>2420</v>
      </c>
      <c r="C5139" s="160">
        <v>803212</v>
      </c>
      <c r="D5139" s="161" t="s">
        <v>2420</v>
      </c>
      <c r="E5139" s="162" t="s">
        <v>6414</v>
      </c>
      <c r="F5139" s="161" t="s">
        <v>644</v>
      </c>
      <c r="G5139" s="164" t="s">
        <v>785</v>
      </c>
      <c r="H5139" s="161" t="s">
        <v>1559</v>
      </c>
      <c r="I5139" s="15"/>
      <c r="J5139"/>
      <c r="K5139"/>
    </row>
    <row r="5140" spans="1:11" ht="15" customHeight="1" x14ac:dyDescent="0.35">
      <c r="A5140" s="160">
        <v>1106435</v>
      </c>
      <c r="B5140" s="161" t="s">
        <v>6121</v>
      </c>
      <c r="C5140" s="160">
        <v>803214</v>
      </c>
      <c r="D5140" s="161" t="s">
        <v>6121</v>
      </c>
      <c r="E5140" s="162" t="s">
        <v>6414</v>
      </c>
      <c r="F5140" s="161" t="s">
        <v>644</v>
      </c>
      <c r="G5140" s="164" t="s">
        <v>785</v>
      </c>
      <c r="H5140" s="161" t="s">
        <v>1559</v>
      </c>
      <c r="I5140" s="15"/>
      <c r="J5140"/>
      <c r="K5140"/>
    </row>
    <row r="5141" spans="1:11" ht="15" customHeight="1" x14ac:dyDescent="0.35">
      <c r="A5141" s="160">
        <v>1107971</v>
      </c>
      <c r="B5141" s="161" t="s">
        <v>6122</v>
      </c>
      <c r="C5141" s="160">
        <v>803216</v>
      </c>
      <c r="D5141" s="161" t="s">
        <v>6122</v>
      </c>
      <c r="E5141" s="162" t="s">
        <v>6414</v>
      </c>
      <c r="F5141" s="161" t="s">
        <v>644</v>
      </c>
      <c r="G5141" s="164" t="s">
        <v>874</v>
      </c>
      <c r="H5141" s="161" t="s">
        <v>1559</v>
      </c>
      <c r="I5141" s="15"/>
      <c r="J5141"/>
      <c r="K5141"/>
    </row>
    <row r="5142" spans="1:11" ht="15" customHeight="1" x14ac:dyDescent="0.35">
      <c r="A5142" s="160">
        <v>107228</v>
      </c>
      <c r="B5142" s="161" t="s">
        <v>1567</v>
      </c>
      <c r="C5142" s="160">
        <v>803218</v>
      </c>
      <c r="D5142" s="161" t="s">
        <v>1567</v>
      </c>
      <c r="E5142" s="162" t="s">
        <v>6414</v>
      </c>
      <c r="F5142" s="161" t="s">
        <v>1558</v>
      </c>
      <c r="G5142" s="164" t="s">
        <v>174</v>
      </c>
      <c r="H5142" s="161" t="s">
        <v>1559</v>
      </c>
      <c r="I5142" s="15"/>
      <c r="J5142"/>
      <c r="K5142"/>
    </row>
    <row r="5143" spans="1:11" ht="15" customHeight="1" x14ac:dyDescent="0.35">
      <c r="A5143" s="160">
        <v>1308047</v>
      </c>
      <c r="B5143" s="161" t="s">
        <v>1786</v>
      </c>
      <c r="C5143" s="160">
        <v>803223</v>
      </c>
      <c r="D5143" s="161" t="s">
        <v>1786</v>
      </c>
      <c r="E5143" s="162" t="s">
        <v>6414</v>
      </c>
      <c r="F5143" s="161" t="s">
        <v>1558</v>
      </c>
      <c r="G5143" s="164" t="s">
        <v>8</v>
      </c>
      <c r="H5143" s="161" t="s">
        <v>1559</v>
      </c>
      <c r="I5143" s="15"/>
      <c r="J5143"/>
      <c r="K5143"/>
    </row>
    <row r="5144" spans="1:11" ht="15" customHeight="1" x14ac:dyDescent="0.35">
      <c r="A5144" s="160">
        <v>1503459</v>
      </c>
      <c r="B5144" s="161" t="s">
        <v>2648</v>
      </c>
      <c r="C5144" s="160">
        <v>803225</v>
      </c>
      <c r="D5144" s="161" t="s">
        <v>2648</v>
      </c>
      <c r="E5144" s="162" t="s">
        <v>6414</v>
      </c>
      <c r="F5144" s="161" t="s">
        <v>644</v>
      </c>
      <c r="G5144" s="164" t="s">
        <v>992</v>
      </c>
      <c r="H5144" s="161" t="s">
        <v>1559</v>
      </c>
      <c r="I5144" s="15"/>
      <c r="J5144"/>
      <c r="K5144"/>
    </row>
    <row r="5145" spans="1:11" ht="15" customHeight="1" x14ac:dyDescent="0.35">
      <c r="A5145" s="160">
        <v>1106784</v>
      </c>
      <c r="B5145" s="161" t="s">
        <v>2423</v>
      </c>
      <c r="C5145" s="160">
        <v>803226</v>
      </c>
      <c r="D5145" s="161" t="s">
        <v>2423</v>
      </c>
      <c r="E5145" s="162" t="s">
        <v>6414</v>
      </c>
      <c r="F5145" s="161" t="s">
        <v>644</v>
      </c>
      <c r="G5145" s="164" t="s">
        <v>785</v>
      </c>
      <c r="H5145" s="161" t="s">
        <v>1559</v>
      </c>
      <c r="I5145" s="15"/>
      <c r="J5145"/>
      <c r="K5145"/>
    </row>
    <row r="5146" spans="1:11" ht="15" customHeight="1" x14ac:dyDescent="0.35">
      <c r="A5146" s="160">
        <v>1015907</v>
      </c>
      <c r="B5146" s="161" t="s">
        <v>6123</v>
      </c>
      <c r="C5146" s="160">
        <v>803228</v>
      </c>
      <c r="D5146" s="161" t="s">
        <v>6123</v>
      </c>
      <c r="E5146" s="162" t="s">
        <v>6414</v>
      </c>
      <c r="F5146" s="161" t="s">
        <v>2026</v>
      </c>
      <c r="G5146" s="164" t="s">
        <v>1338</v>
      </c>
      <c r="H5146" s="161" t="s">
        <v>1559</v>
      </c>
      <c r="I5146" s="15"/>
      <c r="J5146"/>
      <c r="K5146"/>
    </row>
    <row r="5147" spans="1:11" ht="15" customHeight="1" x14ac:dyDescent="0.35">
      <c r="A5147" s="160">
        <v>1312163</v>
      </c>
      <c r="B5147" s="161" t="s">
        <v>1853</v>
      </c>
      <c r="C5147" s="160">
        <v>803229</v>
      </c>
      <c r="D5147" s="161" t="s">
        <v>1853</v>
      </c>
      <c r="E5147" s="162" t="s">
        <v>6414</v>
      </c>
      <c r="F5147" s="161" t="s">
        <v>1558</v>
      </c>
      <c r="G5147" s="164" t="s">
        <v>8</v>
      </c>
      <c r="H5147" s="161" t="s">
        <v>1559</v>
      </c>
      <c r="I5147" s="15"/>
      <c r="J5147"/>
      <c r="K5147"/>
    </row>
    <row r="5148" spans="1:11" ht="15" customHeight="1" x14ac:dyDescent="0.35">
      <c r="A5148" s="160">
        <v>1308439</v>
      </c>
      <c r="B5148" s="161" t="s">
        <v>6124</v>
      </c>
      <c r="C5148" s="160">
        <v>803232</v>
      </c>
      <c r="D5148" s="161" t="s">
        <v>6124</v>
      </c>
      <c r="E5148" s="162" t="s">
        <v>6414</v>
      </c>
      <c r="F5148" s="161" t="s">
        <v>1558</v>
      </c>
      <c r="G5148" s="164" t="s">
        <v>8</v>
      </c>
      <c r="H5148" s="161" t="s">
        <v>1559</v>
      </c>
      <c r="I5148" s="15"/>
      <c r="J5148"/>
      <c r="K5148"/>
    </row>
    <row r="5149" spans="1:11" ht="15" customHeight="1" x14ac:dyDescent="0.35">
      <c r="A5149" s="160">
        <v>1001807</v>
      </c>
      <c r="B5149" s="161" t="s">
        <v>989</v>
      </c>
      <c r="C5149" s="160">
        <v>803233</v>
      </c>
      <c r="D5149" s="161" t="s">
        <v>989</v>
      </c>
      <c r="E5149" s="162" t="s">
        <v>6414</v>
      </c>
      <c r="F5149" s="161" t="s">
        <v>644</v>
      </c>
      <c r="G5149" s="164" t="s">
        <v>933</v>
      </c>
      <c r="H5149" s="161" t="s">
        <v>1559</v>
      </c>
      <c r="I5149" s="15"/>
      <c r="J5149"/>
      <c r="K5149"/>
    </row>
    <row r="5150" spans="1:11" ht="15" customHeight="1" x14ac:dyDescent="0.35">
      <c r="A5150" s="160">
        <v>1011314</v>
      </c>
      <c r="B5150" s="161" t="s">
        <v>2288</v>
      </c>
      <c r="C5150" s="160">
        <v>803235</v>
      </c>
      <c r="D5150" s="161" t="s">
        <v>2288</v>
      </c>
      <c r="E5150" s="162" t="s">
        <v>6414</v>
      </c>
      <c r="F5150" s="161" t="s">
        <v>644</v>
      </c>
      <c r="G5150" s="164" t="s">
        <v>933</v>
      </c>
      <c r="H5150" s="161" t="s">
        <v>1559</v>
      </c>
      <c r="I5150" s="15"/>
      <c r="J5150"/>
      <c r="K5150"/>
    </row>
    <row r="5151" spans="1:11" ht="15" customHeight="1" x14ac:dyDescent="0.35">
      <c r="A5151" s="160">
        <v>1106977</v>
      </c>
      <c r="B5151" s="161" t="s">
        <v>2428</v>
      </c>
      <c r="C5151" s="160">
        <v>803236</v>
      </c>
      <c r="D5151" s="161" t="s">
        <v>2428</v>
      </c>
      <c r="E5151" s="162" t="s">
        <v>6414</v>
      </c>
      <c r="F5151" s="161" t="s">
        <v>644</v>
      </c>
      <c r="G5151" s="164" t="s">
        <v>785</v>
      </c>
      <c r="H5151" s="161" t="s">
        <v>1559</v>
      </c>
      <c r="I5151" s="15"/>
      <c r="J5151"/>
      <c r="K5151"/>
    </row>
    <row r="5152" spans="1:11" ht="15" customHeight="1" x14ac:dyDescent="0.35">
      <c r="A5152" s="160">
        <v>912615</v>
      </c>
      <c r="B5152" s="161" t="s">
        <v>2188</v>
      </c>
      <c r="C5152" s="160">
        <v>803237</v>
      </c>
      <c r="D5152" s="161" t="s">
        <v>2188</v>
      </c>
      <c r="E5152" s="162" t="s">
        <v>6414</v>
      </c>
      <c r="F5152" s="161" t="s">
        <v>2026</v>
      </c>
      <c r="G5152" s="164" t="s">
        <v>1311</v>
      </c>
      <c r="H5152" s="161" t="s">
        <v>1559</v>
      </c>
      <c r="I5152" s="15"/>
      <c r="J5152"/>
      <c r="K5152"/>
    </row>
    <row r="5153" spans="1:11" ht="15" customHeight="1" x14ac:dyDescent="0.35">
      <c r="A5153" s="160">
        <v>1102623</v>
      </c>
      <c r="B5153" s="161" t="s">
        <v>2325</v>
      </c>
      <c r="C5153" s="160">
        <v>803239</v>
      </c>
      <c r="D5153" s="161" t="s">
        <v>2325</v>
      </c>
      <c r="E5153" s="162" t="s">
        <v>6414</v>
      </c>
      <c r="F5153" s="161" t="s">
        <v>644</v>
      </c>
      <c r="G5153" s="164" t="s">
        <v>933</v>
      </c>
      <c r="H5153" s="161" t="s">
        <v>1559</v>
      </c>
      <c r="I5153" s="15"/>
      <c r="J5153"/>
      <c r="K5153"/>
    </row>
    <row r="5154" spans="1:11" ht="15" customHeight="1" x14ac:dyDescent="0.35">
      <c r="A5154" s="160">
        <v>1107850</v>
      </c>
      <c r="B5154" s="161" t="s">
        <v>2497</v>
      </c>
      <c r="C5154" s="160">
        <v>803240</v>
      </c>
      <c r="D5154" s="161" t="s">
        <v>2497</v>
      </c>
      <c r="E5154" s="162" t="s">
        <v>6414</v>
      </c>
      <c r="F5154" s="161" t="s">
        <v>644</v>
      </c>
      <c r="G5154" s="164" t="s">
        <v>874</v>
      </c>
      <c r="H5154" s="161" t="s">
        <v>1559</v>
      </c>
      <c r="I5154" s="15"/>
      <c r="J5154"/>
      <c r="K5154"/>
    </row>
    <row r="5155" spans="1:11" ht="15" customHeight="1" x14ac:dyDescent="0.35">
      <c r="A5155" s="160">
        <v>1015283</v>
      </c>
      <c r="B5155" s="161" t="s">
        <v>1379</v>
      </c>
      <c r="C5155" s="160">
        <v>803241</v>
      </c>
      <c r="D5155" s="161" t="s">
        <v>1379</v>
      </c>
      <c r="E5155" s="162" t="s">
        <v>6414</v>
      </c>
      <c r="F5155" s="161" t="s">
        <v>2026</v>
      </c>
      <c r="G5155" s="164" t="s">
        <v>1338</v>
      </c>
      <c r="H5155" s="161" t="s">
        <v>1559</v>
      </c>
      <c r="I5155" s="15"/>
      <c r="J5155"/>
      <c r="K5155"/>
    </row>
    <row r="5156" spans="1:11" ht="15" customHeight="1" x14ac:dyDescent="0.35">
      <c r="A5156" s="160">
        <v>115010</v>
      </c>
      <c r="B5156" s="161" t="s">
        <v>2069</v>
      </c>
      <c r="C5156" s="160">
        <v>803243</v>
      </c>
      <c r="D5156" s="161" t="s">
        <v>2069</v>
      </c>
      <c r="E5156" s="162" t="s">
        <v>6414</v>
      </c>
      <c r="F5156" s="161" t="s">
        <v>2026</v>
      </c>
      <c r="G5156" s="164" t="s">
        <v>1144</v>
      </c>
      <c r="H5156" s="161" t="s">
        <v>1559</v>
      </c>
      <c r="I5156" s="15"/>
      <c r="J5156"/>
      <c r="K5156"/>
    </row>
    <row r="5157" spans="1:11" ht="15" customHeight="1" x14ac:dyDescent="0.35">
      <c r="A5157" s="160">
        <v>1106230</v>
      </c>
      <c r="B5157" s="161" t="s">
        <v>6125</v>
      </c>
      <c r="C5157" s="160">
        <v>803247</v>
      </c>
      <c r="D5157" s="161" t="s">
        <v>6125</v>
      </c>
      <c r="E5157" s="162" t="s">
        <v>6414</v>
      </c>
      <c r="F5157" s="161" t="s">
        <v>644</v>
      </c>
      <c r="G5157" s="164" t="s">
        <v>785</v>
      </c>
      <c r="H5157" s="161" t="s">
        <v>1559</v>
      </c>
      <c r="I5157" s="15"/>
      <c r="J5157"/>
      <c r="K5157"/>
    </row>
    <row r="5158" spans="1:11" ht="15" customHeight="1" x14ac:dyDescent="0.35">
      <c r="A5158" s="160">
        <v>1111396</v>
      </c>
      <c r="B5158" s="161" t="s">
        <v>6126</v>
      </c>
      <c r="C5158" s="160">
        <v>803248</v>
      </c>
      <c r="D5158" s="161" t="s">
        <v>6126</v>
      </c>
      <c r="E5158" s="162" t="s">
        <v>6414</v>
      </c>
      <c r="F5158" s="161" t="s">
        <v>644</v>
      </c>
      <c r="G5158" s="164" t="s">
        <v>1094</v>
      </c>
      <c r="H5158" s="161" t="s">
        <v>1559</v>
      </c>
      <c r="I5158" s="15"/>
      <c r="J5158"/>
      <c r="K5158"/>
    </row>
    <row r="5159" spans="1:11" ht="15" customHeight="1" x14ac:dyDescent="0.35">
      <c r="A5159" s="160">
        <v>1107637</v>
      </c>
      <c r="B5159" s="161" t="s">
        <v>6127</v>
      </c>
      <c r="C5159" s="160">
        <v>803250</v>
      </c>
      <c r="D5159" s="161" t="s">
        <v>6127</v>
      </c>
      <c r="E5159" s="162" t="s">
        <v>6414</v>
      </c>
      <c r="F5159" s="161" t="s">
        <v>644</v>
      </c>
      <c r="G5159" s="164" t="s">
        <v>874</v>
      </c>
      <c r="H5159" s="161" t="s">
        <v>1559</v>
      </c>
      <c r="I5159" s="15"/>
      <c r="J5159"/>
      <c r="K5159"/>
    </row>
    <row r="5160" spans="1:11" ht="15" customHeight="1" x14ac:dyDescent="0.35">
      <c r="A5160" s="160">
        <v>1703716</v>
      </c>
      <c r="B5160" s="161" t="s">
        <v>6128</v>
      </c>
      <c r="C5160" s="160">
        <v>803252</v>
      </c>
      <c r="D5160" s="161" t="s">
        <v>6128</v>
      </c>
      <c r="E5160" s="162" t="s">
        <v>6414</v>
      </c>
      <c r="F5160" s="161" t="s">
        <v>1558</v>
      </c>
      <c r="G5160" s="164" t="s">
        <v>482</v>
      </c>
      <c r="H5160" s="161" t="s">
        <v>1559</v>
      </c>
      <c r="I5160" s="15"/>
      <c r="J5160"/>
      <c r="K5160"/>
    </row>
    <row r="5161" spans="1:11" ht="15" customHeight="1" x14ac:dyDescent="0.35">
      <c r="A5161" s="160">
        <v>1512529</v>
      </c>
      <c r="B5161" s="161" t="s">
        <v>2717</v>
      </c>
      <c r="C5161" s="160">
        <v>803254</v>
      </c>
      <c r="D5161" s="161" t="s">
        <v>2717</v>
      </c>
      <c r="E5161" s="162" t="s">
        <v>6414</v>
      </c>
      <c r="F5161" s="161" t="s">
        <v>644</v>
      </c>
      <c r="G5161" s="164" t="s">
        <v>992</v>
      </c>
      <c r="H5161" s="161" t="s">
        <v>1559</v>
      </c>
      <c r="I5161" s="15"/>
      <c r="J5161"/>
      <c r="K5161"/>
    </row>
    <row r="5162" spans="1:11" ht="15" customHeight="1" x14ac:dyDescent="0.35">
      <c r="A5162" s="160">
        <v>1110282</v>
      </c>
      <c r="B5162" s="161" t="s">
        <v>6129</v>
      </c>
      <c r="C5162" s="160">
        <v>803255</v>
      </c>
      <c r="D5162" s="161" t="s">
        <v>6129</v>
      </c>
      <c r="E5162" s="162" t="s">
        <v>6414</v>
      </c>
      <c r="F5162" s="161" t="s">
        <v>644</v>
      </c>
      <c r="G5162" s="164" t="s">
        <v>645</v>
      </c>
      <c r="H5162" s="161" t="s">
        <v>1559</v>
      </c>
      <c r="I5162" s="15"/>
      <c r="J5162"/>
      <c r="K5162"/>
    </row>
    <row r="5163" spans="1:11" ht="15" customHeight="1" x14ac:dyDescent="0.35">
      <c r="A5163" s="160">
        <v>1105843</v>
      </c>
      <c r="B5163" s="161" t="s">
        <v>2340</v>
      </c>
      <c r="C5163" s="160">
        <v>803258</v>
      </c>
      <c r="D5163" s="161" t="s">
        <v>2340</v>
      </c>
      <c r="E5163" s="162" t="s">
        <v>6414</v>
      </c>
      <c r="F5163" s="161" t="s">
        <v>644</v>
      </c>
      <c r="G5163" s="164" t="s">
        <v>645</v>
      </c>
      <c r="H5163" s="161" t="s">
        <v>1559</v>
      </c>
      <c r="I5163" s="15"/>
      <c r="J5163"/>
      <c r="K5163"/>
    </row>
    <row r="5164" spans="1:11" ht="15" customHeight="1" x14ac:dyDescent="0.35">
      <c r="A5164" s="160">
        <v>1106327</v>
      </c>
      <c r="B5164" s="161" t="s">
        <v>2433</v>
      </c>
      <c r="C5164" s="160">
        <v>803260</v>
      </c>
      <c r="D5164" s="161" t="s">
        <v>2433</v>
      </c>
      <c r="E5164" s="162" t="s">
        <v>6414</v>
      </c>
      <c r="F5164" s="161" t="s">
        <v>644</v>
      </c>
      <c r="G5164" s="164" t="s">
        <v>785</v>
      </c>
      <c r="H5164" s="161" t="s">
        <v>1559</v>
      </c>
      <c r="I5164" s="15"/>
      <c r="J5164"/>
      <c r="K5164"/>
    </row>
    <row r="5165" spans="1:11" ht="15" customHeight="1" x14ac:dyDescent="0.35">
      <c r="A5165" s="160">
        <v>1107597</v>
      </c>
      <c r="B5165" s="161" t="s">
        <v>6130</v>
      </c>
      <c r="C5165" s="160">
        <v>803263</v>
      </c>
      <c r="D5165" s="161" t="s">
        <v>6130</v>
      </c>
      <c r="E5165" s="162" t="s">
        <v>6414</v>
      </c>
      <c r="F5165" s="161" t="s">
        <v>644</v>
      </c>
      <c r="G5165" s="164" t="s">
        <v>874</v>
      </c>
      <c r="H5165" s="161" t="s">
        <v>1559</v>
      </c>
      <c r="I5165" s="15"/>
      <c r="J5165"/>
      <c r="K5165"/>
    </row>
    <row r="5166" spans="1:11" ht="15" customHeight="1" x14ac:dyDescent="0.35">
      <c r="A5166" s="160">
        <v>1106556</v>
      </c>
      <c r="B5166" s="161" t="s">
        <v>6131</v>
      </c>
      <c r="C5166" s="160">
        <v>803264</v>
      </c>
      <c r="D5166" s="161" t="s">
        <v>6131</v>
      </c>
      <c r="E5166" s="162" t="s">
        <v>6414</v>
      </c>
      <c r="F5166" s="161" t="s">
        <v>644</v>
      </c>
      <c r="G5166" s="164" t="s">
        <v>785</v>
      </c>
      <c r="H5166" s="161" t="s">
        <v>1559</v>
      </c>
      <c r="I5166" s="15"/>
      <c r="J5166"/>
      <c r="K5166"/>
    </row>
    <row r="5167" spans="1:11" ht="15" customHeight="1" x14ac:dyDescent="0.35">
      <c r="A5167" s="160">
        <v>1312783</v>
      </c>
      <c r="B5167" s="161" t="s">
        <v>1855</v>
      </c>
      <c r="C5167" s="160">
        <v>803267</v>
      </c>
      <c r="D5167" s="161" t="s">
        <v>1855</v>
      </c>
      <c r="E5167" s="162" t="s">
        <v>6414</v>
      </c>
      <c r="F5167" s="161" t="s">
        <v>1558</v>
      </c>
      <c r="G5167" s="164" t="s">
        <v>8</v>
      </c>
      <c r="H5167" s="161" t="s">
        <v>1559</v>
      </c>
      <c r="I5167" s="15"/>
      <c r="J5167"/>
      <c r="K5167"/>
    </row>
    <row r="5168" spans="1:11" ht="15" customHeight="1" x14ac:dyDescent="0.35">
      <c r="A5168" s="160">
        <v>1111450</v>
      </c>
      <c r="B5168" s="161" t="s">
        <v>6132</v>
      </c>
      <c r="C5168" s="160">
        <v>803268</v>
      </c>
      <c r="D5168" s="161" t="s">
        <v>6132</v>
      </c>
      <c r="E5168" s="162" t="s">
        <v>6414</v>
      </c>
      <c r="F5168" s="161" t="s">
        <v>644</v>
      </c>
      <c r="G5168" s="164" t="s">
        <v>1094</v>
      </c>
      <c r="H5168" s="161" t="s">
        <v>1559</v>
      </c>
      <c r="I5168" s="15"/>
      <c r="J5168"/>
      <c r="K5168"/>
    </row>
    <row r="5169" spans="1:11" ht="15" customHeight="1" x14ac:dyDescent="0.35">
      <c r="A5169" s="160">
        <v>1113045</v>
      </c>
      <c r="B5169" s="161" t="s">
        <v>990</v>
      </c>
      <c r="C5169" s="160">
        <v>803271</v>
      </c>
      <c r="D5169" s="161" t="s">
        <v>990</v>
      </c>
      <c r="E5169" s="162" t="s">
        <v>6414</v>
      </c>
      <c r="F5169" s="161" t="s">
        <v>644</v>
      </c>
      <c r="G5169" s="164" t="s">
        <v>933</v>
      </c>
      <c r="H5169" s="161" t="s">
        <v>1559</v>
      </c>
      <c r="I5169" s="15"/>
      <c r="J5169"/>
      <c r="K5169"/>
    </row>
    <row r="5170" spans="1:11" ht="15" customHeight="1" x14ac:dyDescent="0.35">
      <c r="A5170" s="160">
        <v>115995</v>
      </c>
      <c r="B5170" s="161" t="s">
        <v>1202</v>
      </c>
      <c r="C5170" s="160">
        <v>803272</v>
      </c>
      <c r="D5170" s="161" t="s">
        <v>1202</v>
      </c>
      <c r="E5170" s="162" t="s">
        <v>6414</v>
      </c>
      <c r="F5170" s="161" t="s">
        <v>2026</v>
      </c>
      <c r="G5170" s="164" t="s">
        <v>1144</v>
      </c>
      <c r="H5170" s="161" t="s">
        <v>1559</v>
      </c>
      <c r="I5170" s="15"/>
      <c r="J5170"/>
      <c r="K5170"/>
    </row>
    <row r="5171" spans="1:11" ht="15" customHeight="1" x14ac:dyDescent="0.35">
      <c r="A5171" s="160">
        <v>304101</v>
      </c>
      <c r="B5171" s="161" t="s">
        <v>1641</v>
      </c>
      <c r="C5171" s="160">
        <v>803273</v>
      </c>
      <c r="D5171" s="161" t="s">
        <v>1641</v>
      </c>
      <c r="E5171" s="162" t="s">
        <v>6414</v>
      </c>
      <c r="F5171" s="161" t="s">
        <v>1558</v>
      </c>
      <c r="G5171" s="164" t="s">
        <v>14</v>
      </c>
      <c r="H5171" s="161" t="s">
        <v>1559</v>
      </c>
      <c r="I5171" s="15"/>
      <c r="J5171"/>
      <c r="K5171"/>
    </row>
    <row r="5172" spans="1:11" ht="15" customHeight="1" x14ac:dyDescent="0.35">
      <c r="A5172" s="160">
        <v>1301633</v>
      </c>
      <c r="B5172" s="161" t="s">
        <v>377</v>
      </c>
      <c r="C5172" s="160">
        <v>803274</v>
      </c>
      <c r="D5172" s="161" t="s">
        <v>377</v>
      </c>
      <c r="E5172" s="162" t="s">
        <v>6414</v>
      </c>
      <c r="F5172" s="161" t="s">
        <v>1558</v>
      </c>
      <c r="G5172" s="164" t="s">
        <v>370</v>
      </c>
      <c r="H5172" s="161" t="s">
        <v>1559</v>
      </c>
      <c r="I5172" s="15"/>
      <c r="J5172"/>
      <c r="K5172"/>
    </row>
    <row r="5173" spans="1:11" ht="15" customHeight="1" x14ac:dyDescent="0.35">
      <c r="A5173" s="160">
        <v>1512034</v>
      </c>
      <c r="B5173" s="161" t="s">
        <v>2718</v>
      </c>
      <c r="C5173" s="160">
        <v>803280</v>
      </c>
      <c r="D5173" s="161" t="s">
        <v>2718</v>
      </c>
      <c r="E5173" s="162" t="s">
        <v>6414</v>
      </c>
      <c r="F5173" s="161" t="s">
        <v>644</v>
      </c>
      <c r="G5173" s="161" t="s">
        <v>992</v>
      </c>
      <c r="H5173" s="161" t="s">
        <v>1559</v>
      </c>
      <c r="I5173" s="15"/>
      <c r="J5173"/>
      <c r="K5173"/>
    </row>
    <row r="5174" spans="1:11" ht="15" customHeight="1" x14ac:dyDescent="0.35">
      <c r="A5174" s="160">
        <v>1313780</v>
      </c>
      <c r="B5174" s="161" t="s">
        <v>6133</v>
      </c>
      <c r="C5174" s="160">
        <v>803285</v>
      </c>
      <c r="D5174" s="161" t="s">
        <v>6133</v>
      </c>
      <c r="E5174" s="162" t="s">
        <v>6414</v>
      </c>
      <c r="F5174" s="161" t="s">
        <v>1558</v>
      </c>
      <c r="G5174" s="161" t="s">
        <v>8</v>
      </c>
      <c r="H5174" s="161" t="s">
        <v>1559</v>
      </c>
      <c r="I5174" s="15"/>
      <c r="J5174"/>
      <c r="K5174"/>
    </row>
    <row r="5175" spans="1:11" ht="15" customHeight="1" x14ac:dyDescent="0.35">
      <c r="A5175" s="160">
        <v>1310705</v>
      </c>
      <c r="B5175" s="161" t="s">
        <v>1802</v>
      </c>
      <c r="C5175" s="160">
        <v>803286</v>
      </c>
      <c r="D5175" s="161" t="s">
        <v>1802</v>
      </c>
      <c r="E5175" s="162" t="s">
        <v>6414</v>
      </c>
      <c r="F5175" s="161" t="s">
        <v>1558</v>
      </c>
      <c r="G5175" s="161" t="s">
        <v>370</v>
      </c>
      <c r="H5175" s="161" t="s">
        <v>1559</v>
      </c>
      <c r="I5175" s="15"/>
      <c r="J5175"/>
      <c r="K5175"/>
    </row>
    <row r="5176" spans="1:11" ht="15" customHeight="1" x14ac:dyDescent="0.35">
      <c r="A5176" s="160">
        <v>1105809</v>
      </c>
      <c r="B5176" s="161" t="s">
        <v>6134</v>
      </c>
      <c r="C5176" s="160">
        <v>803292</v>
      </c>
      <c r="D5176" s="161" t="s">
        <v>6134</v>
      </c>
      <c r="E5176" s="162" t="s">
        <v>6414</v>
      </c>
      <c r="F5176" s="161" t="s">
        <v>644</v>
      </c>
      <c r="G5176" s="164" t="s">
        <v>645</v>
      </c>
      <c r="H5176" s="161" t="s">
        <v>1559</v>
      </c>
      <c r="I5176" s="15"/>
      <c r="J5176"/>
      <c r="K5176"/>
    </row>
    <row r="5177" spans="1:11" ht="15" customHeight="1" x14ac:dyDescent="0.35">
      <c r="A5177" s="160">
        <v>1106934</v>
      </c>
      <c r="B5177" s="161" t="s">
        <v>2434</v>
      </c>
      <c r="C5177" s="160">
        <v>803295</v>
      </c>
      <c r="D5177" s="161" t="s">
        <v>2434</v>
      </c>
      <c r="E5177" s="162" t="s">
        <v>6414</v>
      </c>
      <c r="F5177" s="161" t="s">
        <v>644</v>
      </c>
      <c r="G5177" s="161" t="s">
        <v>785</v>
      </c>
      <c r="H5177" s="161" t="s">
        <v>1559</v>
      </c>
      <c r="I5177" s="15"/>
      <c r="J5177"/>
      <c r="K5177"/>
    </row>
    <row r="5178" spans="1:11" ht="15" customHeight="1" x14ac:dyDescent="0.35">
      <c r="A5178" s="160">
        <v>1106091</v>
      </c>
      <c r="B5178" s="161" t="s">
        <v>2435</v>
      </c>
      <c r="C5178" s="160">
        <v>803297</v>
      </c>
      <c r="D5178" s="161" t="s">
        <v>2435</v>
      </c>
      <c r="E5178" s="162" t="s">
        <v>6414</v>
      </c>
      <c r="F5178" s="161" t="s">
        <v>644</v>
      </c>
      <c r="G5178" s="161" t="s">
        <v>785</v>
      </c>
      <c r="H5178" s="161" t="s">
        <v>1559</v>
      </c>
      <c r="I5178" s="15"/>
      <c r="J5178"/>
      <c r="K5178"/>
    </row>
    <row r="5179" spans="1:11" ht="15" customHeight="1" x14ac:dyDescent="0.35">
      <c r="A5179" s="160">
        <v>705227</v>
      </c>
      <c r="B5179" s="161" t="s">
        <v>2211</v>
      </c>
      <c r="C5179" s="160">
        <v>803299</v>
      </c>
      <c r="D5179" s="161" t="s">
        <v>2211</v>
      </c>
      <c r="E5179" s="162" t="s">
        <v>6414</v>
      </c>
      <c r="F5179" s="161" t="s">
        <v>2725</v>
      </c>
      <c r="G5179" s="161" t="s">
        <v>6435</v>
      </c>
      <c r="H5179" s="161" t="s">
        <v>1559</v>
      </c>
      <c r="I5179" s="15"/>
      <c r="J5179"/>
      <c r="K5179"/>
    </row>
    <row r="5180" spans="1:11" ht="15" customHeight="1" x14ac:dyDescent="0.35">
      <c r="A5180" s="160">
        <v>1009458</v>
      </c>
      <c r="B5180" s="161" t="s">
        <v>2211</v>
      </c>
      <c r="C5180" s="160">
        <v>803301</v>
      </c>
      <c r="D5180" s="161" t="s">
        <v>2211</v>
      </c>
      <c r="E5180" s="162" t="s">
        <v>6414</v>
      </c>
      <c r="F5180" s="161" t="s">
        <v>2026</v>
      </c>
      <c r="G5180" s="161" t="s">
        <v>1338</v>
      </c>
      <c r="H5180" s="161" t="s">
        <v>1559</v>
      </c>
      <c r="I5180" s="15"/>
      <c r="J5180"/>
      <c r="K5180"/>
    </row>
    <row r="5181" spans="1:11" ht="15" customHeight="1" x14ac:dyDescent="0.35">
      <c r="A5181" s="160">
        <v>1312748</v>
      </c>
      <c r="B5181" s="161" t="s">
        <v>1858</v>
      </c>
      <c r="C5181" s="160">
        <v>803302</v>
      </c>
      <c r="D5181" s="161" t="s">
        <v>1858</v>
      </c>
      <c r="E5181" s="162" t="s">
        <v>6414</v>
      </c>
      <c r="F5181" s="161" t="s">
        <v>1558</v>
      </c>
      <c r="G5181" s="161" t="s">
        <v>8</v>
      </c>
      <c r="H5181" s="161" t="s">
        <v>1559</v>
      </c>
      <c r="I5181" s="15"/>
      <c r="J5181"/>
      <c r="K5181"/>
    </row>
    <row r="5182" spans="1:11" ht="15" customHeight="1" x14ac:dyDescent="0.35">
      <c r="A5182" s="160">
        <v>1105675</v>
      </c>
      <c r="B5182" s="161" t="s">
        <v>6135</v>
      </c>
      <c r="C5182" s="160">
        <v>803303</v>
      </c>
      <c r="D5182" s="161" t="s">
        <v>6135</v>
      </c>
      <c r="E5182" s="162" t="s">
        <v>6414</v>
      </c>
      <c r="F5182" s="161" t="s">
        <v>644</v>
      </c>
      <c r="G5182" s="161" t="s">
        <v>645</v>
      </c>
      <c r="H5182" s="161" t="s">
        <v>1559</v>
      </c>
      <c r="I5182" s="15"/>
      <c r="J5182"/>
      <c r="K5182"/>
    </row>
    <row r="5183" spans="1:11" ht="15" customHeight="1" x14ac:dyDescent="0.35">
      <c r="A5183" s="160">
        <v>912042</v>
      </c>
      <c r="B5183" s="161" t="s">
        <v>2189</v>
      </c>
      <c r="C5183" s="160">
        <v>803315</v>
      </c>
      <c r="D5183" s="161" t="s">
        <v>2189</v>
      </c>
      <c r="E5183" s="162" t="s">
        <v>6414</v>
      </c>
      <c r="F5183" s="161" t="s">
        <v>2026</v>
      </c>
      <c r="G5183" s="161" t="s">
        <v>1311</v>
      </c>
      <c r="H5183" s="161" t="s">
        <v>1559</v>
      </c>
      <c r="I5183" s="15"/>
      <c r="J5183"/>
      <c r="K5183"/>
    </row>
    <row r="5184" spans="1:11" ht="15" customHeight="1" x14ac:dyDescent="0.35">
      <c r="A5184" s="160">
        <v>1106631</v>
      </c>
      <c r="B5184" s="161" t="s">
        <v>2436</v>
      </c>
      <c r="C5184" s="160">
        <v>803316</v>
      </c>
      <c r="D5184" s="161" t="s">
        <v>2436</v>
      </c>
      <c r="E5184" s="162" t="s">
        <v>6414</v>
      </c>
      <c r="F5184" s="161" t="s">
        <v>644</v>
      </c>
      <c r="G5184" s="161" t="s">
        <v>785</v>
      </c>
      <c r="H5184" s="161" t="s">
        <v>1559</v>
      </c>
      <c r="I5184" s="15"/>
      <c r="J5184"/>
      <c r="K5184"/>
    </row>
    <row r="5185" spans="1:11" ht="15" customHeight="1" x14ac:dyDescent="0.35">
      <c r="A5185" s="160">
        <v>1015274</v>
      </c>
      <c r="B5185" s="161" t="s">
        <v>2230</v>
      </c>
      <c r="C5185" s="160">
        <v>803317</v>
      </c>
      <c r="D5185" s="161" t="s">
        <v>2230</v>
      </c>
      <c r="E5185" s="162" t="s">
        <v>6414</v>
      </c>
      <c r="F5185" s="161" t="s">
        <v>2026</v>
      </c>
      <c r="G5185" s="161" t="s">
        <v>1338</v>
      </c>
      <c r="H5185" s="161" t="s">
        <v>1559</v>
      </c>
      <c r="I5185" s="15"/>
      <c r="J5185"/>
      <c r="K5185"/>
    </row>
    <row r="5186" spans="1:11" ht="15" customHeight="1" x14ac:dyDescent="0.35">
      <c r="A5186" s="160">
        <v>615733</v>
      </c>
      <c r="B5186" s="161" t="s">
        <v>2160</v>
      </c>
      <c r="C5186" s="160">
        <v>803318</v>
      </c>
      <c r="D5186" s="161" t="s">
        <v>2160</v>
      </c>
      <c r="E5186" s="162" t="s">
        <v>6414</v>
      </c>
      <c r="F5186" s="161" t="s">
        <v>2026</v>
      </c>
      <c r="G5186" s="161" t="s">
        <v>1246</v>
      </c>
      <c r="H5186" s="161" t="s">
        <v>1559</v>
      </c>
      <c r="I5186" s="15"/>
      <c r="J5186"/>
      <c r="K5186"/>
    </row>
    <row r="5187" spans="1:11" ht="15" customHeight="1" x14ac:dyDescent="0.35">
      <c r="A5187" s="160">
        <v>509151</v>
      </c>
      <c r="B5187" s="161" t="s">
        <v>2098</v>
      </c>
      <c r="C5187" s="160">
        <v>803320</v>
      </c>
      <c r="D5187" s="161" t="s">
        <v>2098</v>
      </c>
      <c r="E5187" s="162" t="s">
        <v>6414</v>
      </c>
      <c r="F5187" s="161" t="s">
        <v>2026</v>
      </c>
      <c r="G5187" s="161" t="s">
        <v>1205</v>
      </c>
      <c r="H5187" s="161" t="s">
        <v>1559</v>
      </c>
      <c r="I5187" s="15"/>
      <c r="J5187"/>
      <c r="K5187"/>
    </row>
    <row r="5188" spans="1:11" ht="15" customHeight="1" x14ac:dyDescent="0.35">
      <c r="A5188" s="160">
        <v>101356</v>
      </c>
      <c r="B5188" s="161" t="s">
        <v>1203</v>
      </c>
      <c r="C5188" s="160">
        <v>803322</v>
      </c>
      <c r="D5188" s="161" t="s">
        <v>1203</v>
      </c>
      <c r="E5188" s="162" t="s">
        <v>6414</v>
      </c>
      <c r="F5188" s="161" t="s">
        <v>2026</v>
      </c>
      <c r="G5188" s="164" t="s">
        <v>1144</v>
      </c>
      <c r="H5188" s="161" t="s">
        <v>1559</v>
      </c>
      <c r="I5188" s="15"/>
      <c r="J5188"/>
      <c r="K5188"/>
    </row>
    <row r="5189" spans="1:11" ht="15" customHeight="1" x14ac:dyDescent="0.35">
      <c r="A5189" s="160">
        <v>1016869</v>
      </c>
      <c r="B5189" s="161" t="s">
        <v>1380</v>
      </c>
      <c r="C5189" s="160">
        <v>803324</v>
      </c>
      <c r="D5189" s="161" t="s">
        <v>1380</v>
      </c>
      <c r="E5189" s="162" t="s">
        <v>6414</v>
      </c>
      <c r="F5189" s="161" t="s">
        <v>2026</v>
      </c>
      <c r="G5189" s="161" t="s">
        <v>1338</v>
      </c>
      <c r="H5189" s="161" t="s">
        <v>1559</v>
      </c>
      <c r="I5189" s="15"/>
      <c r="J5189"/>
      <c r="K5189"/>
    </row>
    <row r="5190" spans="1:11" ht="15" customHeight="1" x14ac:dyDescent="0.35">
      <c r="A5190" s="160">
        <v>1106536</v>
      </c>
      <c r="B5190" s="161" t="s">
        <v>869</v>
      </c>
      <c r="C5190" s="160">
        <v>803326</v>
      </c>
      <c r="D5190" s="161" t="s">
        <v>869</v>
      </c>
      <c r="E5190" s="162" t="s">
        <v>6414</v>
      </c>
      <c r="F5190" s="161" t="s">
        <v>644</v>
      </c>
      <c r="G5190" s="161" t="s">
        <v>785</v>
      </c>
      <c r="H5190" s="161" t="s">
        <v>1561</v>
      </c>
      <c r="I5190" s="15"/>
      <c r="J5190"/>
      <c r="K5190"/>
    </row>
    <row r="5191" spans="1:11" ht="15" customHeight="1" x14ac:dyDescent="0.35">
      <c r="A5191" s="160">
        <v>1312600</v>
      </c>
      <c r="B5191" s="161" t="s">
        <v>1857</v>
      </c>
      <c r="C5191" s="160">
        <v>803327</v>
      </c>
      <c r="D5191" s="161" t="s">
        <v>1857</v>
      </c>
      <c r="E5191" s="162" t="s">
        <v>6414</v>
      </c>
      <c r="F5191" s="161" t="s">
        <v>1558</v>
      </c>
      <c r="G5191" s="161" t="s">
        <v>8</v>
      </c>
      <c r="H5191" s="161" t="s">
        <v>1559</v>
      </c>
      <c r="I5191" s="15"/>
      <c r="J5191"/>
      <c r="K5191"/>
    </row>
    <row r="5192" spans="1:11" ht="15" customHeight="1" x14ac:dyDescent="0.35">
      <c r="A5192" s="160">
        <v>1314647</v>
      </c>
      <c r="B5192" s="161" t="s">
        <v>294</v>
      </c>
      <c r="C5192" s="160">
        <v>803328</v>
      </c>
      <c r="D5192" s="161" t="s">
        <v>294</v>
      </c>
      <c r="E5192" s="162" t="s">
        <v>6414</v>
      </c>
      <c r="F5192" s="161" t="s">
        <v>1558</v>
      </c>
      <c r="G5192" s="161" t="s">
        <v>8</v>
      </c>
      <c r="H5192" s="161" t="s">
        <v>1559</v>
      </c>
      <c r="I5192" s="15"/>
      <c r="J5192"/>
      <c r="K5192"/>
    </row>
    <row r="5193" spans="1:11" ht="15" customHeight="1" x14ac:dyDescent="0.35">
      <c r="A5193" s="160">
        <v>114697</v>
      </c>
      <c r="B5193" s="161" t="s">
        <v>1204</v>
      </c>
      <c r="C5193" s="160">
        <v>803329</v>
      </c>
      <c r="D5193" s="161" t="s">
        <v>1204</v>
      </c>
      <c r="E5193" s="162" t="s">
        <v>6414</v>
      </c>
      <c r="F5193" s="161" t="s">
        <v>2026</v>
      </c>
      <c r="G5193" s="161" t="s">
        <v>1144</v>
      </c>
      <c r="H5193" s="161" t="s">
        <v>1559</v>
      </c>
      <c r="I5193" s="15"/>
      <c r="J5193"/>
      <c r="K5193"/>
    </row>
    <row r="5194" spans="1:11" ht="15" customHeight="1" x14ac:dyDescent="0.35">
      <c r="A5194" s="160">
        <v>1107786</v>
      </c>
      <c r="B5194" s="161" t="s">
        <v>932</v>
      </c>
      <c r="C5194" s="160">
        <v>803330</v>
      </c>
      <c r="D5194" s="161" t="s">
        <v>932</v>
      </c>
      <c r="E5194" s="162" t="s">
        <v>6414</v>
      </c>
      <c r="F5194" s="161" t="s">
        <v>644</v>
      </c>
      <c r="G5194" s="161" t="s">
        <v>874</v>
      </c>
      <c r="H5194" s="161" t="s">
        <v>1559</v>
      </c>
      <c r="I5194" s="15"/>
      <c r="J5194"/>
      <c r="K5194"/>
    </row>
    <row r="5195" spans="1:11" ht="15" customHeight="1" x14ac:dyDescent="0.35">
      <c r="A5195" s="160">
        <v>1312743</v>
      </c>
      <c r="B5195" s="161" t="s">
        <v>1821</v>
      </c>
      <c r="C5195" s="160">
        <v>803331</v>
      </c>
      <c r="D5195" s="161" t="s">
        <v>1821</v>
      </c>
      <c r="E5195" s="162" t="s">
        <v>6414</v>
      </c>
      <c r="F5195" s="161" t="s">
        <v>1558</v>
      </c>
      <c r="G5195" s="164" t="s">
        <v>8</v>
      </c>
      <c r="H5195" s="161" t="s">
        <v>1559</v>
      </c>
      <c r="I5195" s="15"/>
      <c r="J5195"/>
      <c r="K5195"/>
    </row>
    <row r="5196" spans="1:11" ht="15" customHeight="1" x14ac:dyDescent="0.35">
      <c r="A5196" s="160">
        <v>605822</v>
      </c>
      <c r="B5196" s="161" t="s">
        <v>2135</v>
      </c>
      <c r="C5196" s="160">
        <v>803332</v>
      </c>
      <c r="D5196" s="161" t="s">
        <v>2135</v>
      </c>
      <c r="E5196" s="162" t="s">
        <v>6414</v>
      </c>
      <c r="F5196" s="161" t="s">
        <v>2026</v>
      </c>
      <c r="G5196" s="161" t="s">
        <v>1246</v>
      </c>
      <c r="H5196" s="161" t="s">
        <v>1559</v>
      </c>
      <c r="I5196" s="15"/>
      <c r="J5196"/>
      <c r="K5196"/>
    </row>
    <row r="5197" spans="1:11" ht="15" customHeight="1" x14ac:dyDescent="0.35">
      <c r="A5197" s="160">
        <v>603853</v>
      </c>
      <c r="B5197" s="161" t="s">
        <v>2121</v>
      </c>
      <c r="C5197" s="160">
        <v>803333</v>
      </c>
      <c r="D5197" s="161" t="s">
        <v>2121</v>
      </c>
      <c r="E5197" s="162" t="s">
        <v>6414</v>
      </c>
      <c r="F5197" s="161" t="s">
        <v>2026</v>
      </c>
      <c r="G5197" s="161" t="s">
        <v>1246</v>
      </c>
      <c r="H5197" s="161" t="s">
        <v>1559</v>
      </c>
      <c r="I5197" s="15"/>
      <c r="J5197"/>
      <c r="K5197"/>
    </row>
    <row r="5198" spans="1:11" ht="15" customHeight="1" x14ac:dyDescent="0.35">
      <c r="A5198" s="160">
        <v>1107824</v>
      </c>
      <c r="B5198" s="161" t="s">
        <v>2498</v>
      </c>
      <c r="C5198" s="160">
        <v>803336</v>
      </c>
      <c r="D5198" s="161" t="s">
        <v>2498</v>
      </c>
      <c r="E5198" s="162" t="s">
        <v>6414</v>
      </c>
      <c r="F5198" s="161" t="s">
        <v>644</v>
      </c>
      <c r="G5198" s="161" t="s">
        <v>874</v>
      </c>
      <c r="H5198" s="161" t="s">
        <v>1559</v>
      </c>
      <c r="I5198" s="15"/>
      <c r="J5198"/>
      <c r="K5198"/>
    </row>
    <row r="5199" spans="1:11" ht="15" customHeight="1" x14ac:dyDescent="0.35">
      <c r="A5199" s="160">
        <v>1106990</v>
      </c>
      <c r="B5199" s="161" t="s">
        <v>2437</v>
      </c>
      <c r="C5199" s="160">
        <v>803337</v>
      </c>
      <c r="D5199" s="161" t="s">
        <v>2437</v>
      </c>
      <c r="E5199" s="162" t="s">
        <v>6414</v>
      </c>
      <c r="F5199" s="161" t="s">
        <v>644</v>
      </c>
      <c r="G5199" s="161" t="s">
        <v>785</v>
      </c>
      <c r="H5199" s="161" t="s">
        <v>1559</v>
      </c>
      <c r="I5199" s="15"/>
      <c r="J5199"/>
      <c r="K5199"/>
    </row>
    <row r="5200" spans="1:11" ht="15" customHeight="1" x14ac:dyDescent="0.35">
      <c r="A5200" s="160">
        <v>1410210</v>
      </c>
      <c r="B5200" s="161" t="s">
        <v>2594</v>
      </c>
      <c r="C5200" s="160">
        <v>803339</v>
      </c>
      <c r="D5200" s="161" t="s">
        <v>2594</v>
      </c>
      <c r="E5200" s="162" t="s">
        <v>6414</v>
      </c>
      <c r="F5200" s="161" t="s">
        <v>644</v>
      </c>
      <c r="G5200" s="161" t="s">
        <v>708</v>
      </c>
      <c r="H5200" s="161" t="s">
        <v>1559</v>
      </c>
      <c r="I5200" s="15"/>
      <c r="J5200"/>
      <c r="K5200"/>
    </row>
    <row r="5201" spans="1:11" ht="15" customHeight="1" x14ac:dyDescent="0.35">
      <c r="A5201" s="160">
        <v>906796</v>
      </c>
      <c r="B5201" s="161" t="s">
        <v>2171</v>
      </c>
      <c r="C5201" s="160">
        <v>803340</v>
      </c>
      <c r="D5201" s="161" t="s">
        <v>2171</v>
      </c>
      <c r="E5201" s="162" t="s">
        <v>6414</v>
      </c>
      <c r="F5201" s="161" t="s">
        <v>2026</v>
      </c>
      <c r="G5201" s="161" t="s">
        <v>1311</v>
      </c>
      <c r="H5201" s="161" t="s">
        <v>1559</v>
      </c>
      <c r="I5201" s="15"/>
      <c r="J5201"/>
      <c r="K5201"/>
    </row>
    <row r="5202" spans="1:11" ht="15" customHeight="1" x14ac:dyDescent="0.35">
      <c r="A5202" s="160">
        <v>303149</v>
      </c>
      <c r="B5202" s="161" t="s">
        <v>1628</v>
      </c>
      <c r="C5202" s="160">
        <v>803345</v>
      </c>
      <c r="D5202" s="161" t="s">
        <v>1628</v>
      </c>
      <c r="E5202" s="162" t="s">
        <v>6414</v>
      </c>
      <c r="F5202" s="161" t="s">
        <v>1558</v>
      </c>
      <c r="G5202" s="161" t="s">
        <v>14</v>
      </c>
      <c r="H5202" s="161" t="s">
        <v>1559</v>
      </c>
      <c r="I5202" s="15"/>
      <c r="J5202"/>
      <c r="K5202"/>
    </row>
    <row r="5203" spans="1:11" ht="15" customHeight="1" x14ac:dyDescent="0.35">
      <c r="A5203" s="160">
        <v>1106323</v>
      </c>
      <c r="B5203" s="161" t="s">
        <v>870</v>
      </c>
      <c r="C5203" s="160">
        <v>803348</v>
      </c>
      <c r="D5203" s="161" t="s">
        <v>870</v>
      </c>
      <c r="E5203" s="162" t="s">
        <v>6414</v>
      </c>
      <c r="F5203" s="161" t="s">
        <v>644</v>
      </c>
      <c r="G5203" s="161" t="s">
        <v>785</v>
      </c>
      <c r="H5203" s="161" t="s">
        <v>1559</v>
      </c>
      <c r="I5203" s="15"/>
      <c r="J5203"/>
      <c r="K5203"/>
    </row>
    <row r="5204" spans="1:11" ht="15" customHeight="1" x14ac:dyDescent="0.35">
      <c r="A5204" s="160">
        <v>1317124</v>
      </c>
      <c r="B5204" s="161" t="s">
        <v>6136</v>
      </c>
      <c r="C5204" s="160">
        <v>803499</v>
      </c>
      <c r="D5204" s="161" t="s">
        <v>6136</v>
      </c>
      <c r="E5204" s="162" t="s">
        <v>6414</v>
      </c>
      <c r="F5204" s="161" t="s">
        <v>1558</v>
      </c>
      <c r="G5204" s="161" t="s">
        <v>8</v>
      </c>
      <c r="H5204" s="161" t="s">
        <v>1559</v>
      </c>
      <c r="I5204" s="15"/>
      <c r="J5204"/>
      <c r="K5204"/>
    </row>
    <row r="5205" spans="1:11" ht="15" customHeight="1" x14ac:dyDescent="0.35">
      <c r="A5205" s="160">
        <v>1312290</v>
      </c>
      <c r="B5205" s="161" t="s">
        <v>6137</v>
      </c>
      <c r="C5205" s="160">
        <v>803500</v>
      </c>
      <c r="D5205" s="161" t="s">
        <v>6137</v>
      </c>
      <c r="E5205" s="162" t="s">
        <v>6414</v>
      </c>
      <c r="F5205" s="161" t="s">
        <v>1558</v>
      </c>
      <c r="G5205" s="161" t="s">
        <v>8</v>
      </c>
      <c r="H5205" s="161" t="s">
        <v>1559</v>
      </c>
      <c r="I5205" s="15"/>
      <c r="J5205"/>
      <c r="K5205"/>
    </row>
    <row r="5206" spans="1:11" ht="15" customHeight="1" x14ac:dyDescent="0.35">
      <c r="A5206" s="160">
        <v>814741</v>
      </c>
      <c r="B5206" s="161" t="s">
        <v>6138</v>
      </c>
      <c r="C5206" s="160">
        <v>803501</v>
      </c>
      <c r="D5206" s="161" t="s">
        <v>6138</v>
      </c>
      <c r="E5206" s="162" t="s">
        <v>6414</v>
      </c>
      <c r="F5206" s="161" t="s">
        <v>534</v>
      </c>
      <c r="G5206" s="161" t="s">
        <v>534</v>
      </c>
      <c r="H5206" s="161" t="s">
        <v>1559</v>
      </c>
      <c r="I5206" s="15"/>
      <c r="J5206"/>
      <c r="K5206"/>
    </row>
    <row r="5207" spans="1:11" ht="15" customHeight="1" x14ac:dyDescent="0.35">
      <c r="A5207" s="160">
        <v>1116420</v>
      </c>
      <c r="B5207" s="161" t="s">
        <v>6139</v>
      </c>
      <c r="C5207" s="160">
        <v>803502</v>
      </c>
      <c r="D5207" s="161" t="s">
        <v>6139</v>
      </c>
      <c r="E5207" s="162" t="s">
        <v>6414</v>
      </c>
      <c r="F5207" s="161" t="s">
        <v>644</v>
      </c>
      <c r="G5207" s="161" t="s">
        <v>874</v>
      </c>
      <c r="H5207" s="161" t="s">
        <v>1559</v>
      </c>
      <c r="I5207" s="15"/>
      <c r="J5207"/>
      <c r="K5207"/>
    </row>
    <row r="5208" spans="1:11" ht="15" customHeight="1" x14ac:dyDescent="0.35">
      <c r="A5208" s="160">
        <v>1416351</v>
      </c>
      <c r="B5208" s="161" t="s">
        <v>2622</v>
      </c>
      <c r="C5208" s="160">
        <v>803503</v>
      </c>
      <c r="D5208" s="161" t="s">
        <v>2622</v>
      </c>
      <c r="E5208" s="162" t="s">
        <v>6414</v>
      </c>
      <c r="F5208" s="161" t="s">
        <v>644</v>
      </c>
      <c r="G5208" s="161" t="s">
        <v>708</v>
      </c>
      <c r="H5208" s="161" t="s">
        <v>1559</v>
      </c>
      <c r="I5208" s="15"/>
      <c r="J5208"/>
      <c r="K5208"/>
    </row>
    <row r="5209" spans="1:11" ht="15" customHeight="1" x14ac:dyDescent="0.35">
      <c r="A5209" s="160">
        <v>1312786</v>
      </c>
      <c r="B5209" s="161" t="s">
        <v>6140</v>
      </c>
      <c r="C5209" s="160">
        <v>803526</v>
      </c>
      <c r="D5209" s="161" t="s">
        <v>6140</v>
      </c>
      <c r="E5209" s="162" t="s">
        <v>6414</v>
      </c>
      <c r="F5209" s="161" t="s">
        <v>1558</v>
      </c>
      <c r="G5209" s="164" t="s">
        <v>8</v>
      </c>
      <c r="H5209" s="161" t="s">
        <v>1559</v>
      </c>
      <c r="I5209" s="15"/>
      <c r="J5209"/>
      <c r="K5209"/>
    </row>
    <row r="5210" spans="1:11" ht="15" customHeight="1" x14ac:dyDescent="0.35">
      <c r="A5210" s="160">
        <v>1114721</v>
      </c>
      <c r="B5210" s="161" t="s">
        <v>2565</v>
      </c>
      <c r="C5210" s="160">
        <v>803652</v>
      </c>
      <c r="D5210" s="161" t="s">
        <v>2565</v>
      </c>
      <c r="E5210" s="162" t="s">
        <v>6414</v>
      </c>
      <c r="F5210" s="161" t="s">
        <v>644</v>
      </c>
      <c r="G5210" s="161" t="s">
        <v>874</v>
      </c>
      <c r="H5210" s="161" t="s">
        <v>1559</v>
      </c>
      <c r="I5210" s="15"/>
      <c r="J5210"/>
      <c r="K5210"/>
    </row>
    <row r="5211" spans="1:11" ht="15" customHeight="1" x14ac:dyDescent="0.35">
      <c r="A5211" s="160">
        <v>1316275</v>
      </c>
      <c r="B5211" s="161" t="s">
        <v>1909</v>
      </c>
      <c r="C5211" s="160">
        <v>803664</v>
      </c>
      <c r="D5211" s="161" t="s">
        <v>1909</v>
      </c>
      <c r="E5211" s="162" t="s">
        <v>6414</v>
      </c>
      <c r="F5211" s="161" t="s">
        <v>1558</v>
      </c>
      <c r="G5211" s="164" t="s">
        <v>8</v>
      </c>
      <c r="H5211" s="161" t="s">
        <v>1559</v>
      </c>
      <c r="I5211" s="15"/>
      <c r="J5211"/>
      <c r="K5211"/>
    </row>
    <row r="5212" spans="1:11" ht="15" customHeight="1" x14ac:dyDescent="0.35">
      <c r="A5212" s="160">
        <v>1312854</v>
      </c>
      <c r="B5212" s="161" t="s">
        <v>6141</v>
      </c>
      <c r="C5212" s="160">
        <v>803720</v>
      </c>
      <c r="D5212" s="161" t="s">
        <v>6141</v>
      </c>
      <c r="E5212" s="162" t="s">
        <v>6414</v>
      </c>
      <c r="F5212" s="161" t="s">
        <v>1558</v>
      </c>
      <c r="G5212" s="164" t="s">
        <v>8</v>
      </c>
      <c r="H5212" s="161" t="s">
        <v>1559</v>
      </c>
      <c r="I5212" s="15"/>
      <c r="J5212"/>
      <c r="K5212"/>
    </row>
    <row r="5213" spans="1:11" ht="15" customHeight="1" x14ac:dyDescent="0.35">
      <c r="A5213" s="160">
        <v>1508069</v>
      </c>
      <c r="B5213" s="161" t="s">
        <v>2685</v>
      </c>
      <c r="C5213" s="160">
        <v>803739</v>
      </c>
      <c r="D5213" s="161" t="s">
        <v>2685</v>
      </c>
      <c r="E5213" s="162" t="s">
        <v>6414</v>
      </c>
      <c r="F5213" s="161" t="s">
        <v>644</v>
      </c>
      <c r="G5213" s="164" t="s">
        <v>992</v>
      </c>
      <c r="H5213" s="161" t="s">
        <v>1559</v>
      </c>
      <c r="I5213" s="15"/>
      <c r="J5213"/>
      <c r="K5213"/>
    </row>
    <row r="5214" spans="1:11" ht="15" customHeight="1" x14ac:dyDescent="0.35">
      <c r="A5214" s="160">
        <v>1510420</v>
      </c>
      <c r="B5214" s="161" t="s">
        <v>6142</v>
      </c>
      <c r="C5214" s="160">
        <v>803752</v>
      </c>
      <c r="D5214" s="161" t="s">
        <v>6142</v>
      </c>
      <c r="E5214" s="162" t="s">
        <v>6414</v>
      </c>
      <c r="F5214" s="161" t="s">
        <v>644</v>
      </c>
      <c r="G5214" s="161" t="s">
        <v>992</v>
      </c>
      <c r="H5214" s="161" t="s">
        <v>1559</v>
      </c>
      <c r="I5214" s="15"/>
      <c r="J5214"/>
      <c r="K5214"/>
    </row>
    <row r="5215" spans="1:11" ht="15" customHeight="1" x14ac:dyDescent="0.35">
      <c r="A5215" s="160">
        <v>1419792</v>
      </c>
      <c r="B5215" s="161" t="s">
        <v>6143</v>
      </c>
      <c r="C5215" s="160">
        <v>803774</v>
      </c>
      <c r="D5215" s="161" t="s">
        <v>6143</v>
      </c>
      <c r="E5215" s="162" t="s">
        <v>6414</v>
      </c>
      <c r="F5215" s="161" t="s">
        <v>644</v>
      </c>
      <c r="G5215" s="164" t="s">
        <v>708</v>
      </c>
      <c r="H5215" s="161" t="s">
        <v>1559</v>
      </c>
      <c r="I5215" s="15"/>
      <c r="J5215"/>
      <c r="K5215"/>
    </row>
    <row r="5216" spans="1:11" ht="15" customHeight="1" x14ac:dyDescent="0.35">
      <c r="A5216" s="160">
        <v>1504131</v>
      </c>
      <c r="B5216" s="161" t="s">
        <v>6144</v>
      </c>
      <c r="C5216" s="160">
        <v>803803</v>
      </c>
      <c r="D5216" s="161" t="s">
        <v>6144</v>
      </c>
      <c r="E5216" s="162" t="s">
        <v>6414</v>
      </c>
      <c r="F5216" s="161" t="s">
        <v>644</v>
      </c>
      <c r="G5216" s="161" t="s">
        <v>992</v>
      </c>
      <c r="H5216" s="161" t="s">
        <v>1559</v>
      </c>
      <c r="I5216" s="15"/>
      <c r="J5216"/>
      <c r="K5216"/>
    </row>
    <row r="5217" spans="1:11" ht="15" customHeight="1" x14ac:dyDescent="0.35">
      <c r="A5217" s="160">
        <v>312136</v>
      </c>
      <c r="B5217" s="161" t="s">
        <v>6145</v>
      </c>
      <c r="C5217" s="160">
        <v>803812</v>
      </c>
      <c r="D5217" s="161" t="s">
        <v>6145</v>
      </c>
      <c r="E5217" s="162" t="s">
        <v>6414</v>
      </c>
      <c r="F5217" s="161" t="s">
        <v>1558</v>
      </c>
      <c r="G5217" s="161" t="s">
        <v>14</v>
      </c>
      <c r="H5217" s="161" t="s">
        <v>1559</v>
      </c>
      <c r="I5217" s="15"/>
      <c r="J5217"/>
      <c r="K5217"/>
    </row>
    <row r="5218" spans="1:11" ht="15" customHeight="1" x14ac:dyDescent="0.35">
      <c r="A5218" s="160">
        <v>1312318</v>
      </c>
      <c r="B5218" s="161" t="s">
        <v>6146</v>
      </c>
      <c r="C5218" s="160">
        <v>803834</v>
      </c>
      <c r="D5218" s="161" t="s">
        <v>6146</v>
      </c>
      <c r="E5218" s="162" t="s">
        <v>6414</v>
      </c>
      <c r="F5218" s="161" t="s">
        <v>1558</v>
      </c>
      <c r="G5218" s="164" t="s">
        <v>8</v>
      </c>
      <c r="H5218" s="161" t="s">
        <v>1559</v>
      </c>
      <c r="I5218" s="15"/>
      <c r="J5218"/>
      <c r="K5218"/>
    </row>
    <row r="5219" spans="1:11" ht="15" customHeight="1" x14ac:dyDescent="0.35">
      <c r="A5219" s="160">
        <v>1116232</v>
      </c>
      <c r="B5219" s="161" t="s">
        <v>6147</v>
      </c>
      <c r="C5219" s="160">
        <v>803840</v>
      </c>
      <c r="D5219" s="161" t="s">
        <v>6147</v>
      </c>
      <c r="E5219" s="162" t="s">
        <v>6414</v>
      </c>
      <c r="F5219" s="161" t="s">
        <v>644</v>
      </c>
      <c r="G5219" s="161" t="s">
        <v>874</v>
      </c>
      <c r="H5219" s="161" t="s">
        <v>1559</v>
      </c>
      <c r="I5219" s="15"/>
      <c r="J5219"/>
      <c r="K5219"/>
    </row>
    <row r="5220" spans="1:11" ht="15" customHeight="1" x14ac:dyDescent="0.35">
      <c r="A5220" s="160">
        <v>805287</v>
      </c>
      <c r="B5220" s="161" t="s">
        <v>6148</v>
      </c>
      <c r="C5220" s="160">
        <v>804119</v>
      </c>
      <c r="D5220" s="161" t="s">
        <v>6148</v>
      </c>
      <c r="E5220" s="162" t="s">
        <v>6414</v>
      </c>
      <c r="F5220" s="161" t="s">
        <v>534</v>
      </c>
      <c r="G5220" s="161" t="s">
        <v>534</v>
      </c>
      <c r="H5220" s="161" t="s">
        <v>1559</v>
      </c>
      <c r="I5220" s="15"/>
      <c r="J5220"/>
      <c r="K5220"/>
    </row>
    <row r="5221" spans="1:11" ht="15" customHeight="1" x14ac:dyDescent="0.35">
      <c r="A5221" s="160">
        <v>1503423</v>
      </c>
      <c r="B5221" s="161" t="s">
        <v>6149</v>
      </c>
      <c r="C5221" s="160">
        <v>804138</v>
      </c>
      <c r="D5221" s="161" t="s">
        <v>6149</v>
      </c>
      <c r="E5221" s="162" t="s">
        <v>6414</v>
      </c>
      <c r="F5221" s="161" t="s">
        <v>644</v>
      </c>
      <c r="G5221" s="161" t="s">
        <v>992</v>
      </c>
      <c r="H5221" s="161" t="s">
        <v>1559</v>
      </c>
      <c r="I5221" s="15"/>
      <c r="J5221"/>
      <c r="K5221"/>
    </row>
    <row r="5222" spans="1:11" ht="15" customHeight="1" x14ac:dyDescent="0.35">
      <c r="A5222" s="160">
        <v>1009657</v>
      </c>
      <c r="B5222" s="161" t="s">
        <v>6150</v>
      </c>
      <c r="C5222" s="160">
        <v>804147</v>
      </c>
      <c r="D5222" s="161" t="s">
        <v>6150</v>
      </c>
      <c r="E5222" s="162" t="s">
        <v>6414</v>
      </c>
      <c r="F5222" s="161" t="s">
        <v>2026</v>
      </c>
      <c r="G5222" s="161" t="s">
        <v>1338</v>
      </c>
      <c r="H5222" s="161" t="s">
        <v>1559</v>
      </c>
      <c r="I5222" s="15"/>
      <c r="J5222"/>
      <c r="K5222"/>
    </row>
    <row r="5223" spans="1:11" ht="15" customHeight="1" x14ac:dyDescent="0.35">
      <c r="A5223" s="160">
        <v>1106071</v>
      </c>
      <c r="B5223" s="161" t="s">
        <v>2440</v>
      </c>
      <c r="C5223" s="160">
        <v>804153</v>
      </c>
      <c r="D5223" s="161" t="s">
        <v>2440</v>
      </c>
      <c r="E5223" s="162" t="s">
        <v>6414</v>
      </c>
      <c r="F5223" s="161" t="s">
        <v>644</v>
      </c>
      <c r="G5223" s="161" t="s">
        <v>785</v>
      </c>
      <c r="H5223" s="161" t="s">
        <v>1559</v>
      </c>
      <c r="I5223" s="15"/>
      <c r="J5223"/>
      <c r="K5223"/>
    </row>
    <row r="5224" spans="1:11" ht="15" customHeight="1" x14ac:dyDescent="0.35">
      <c r="A5224" s="160">
        <v>1106936</v>
      </c>
      <c r="B5224" s="161" t="s">
        <v>6151</v>
      </c>
      <c r="C5224" s="160">
        <v>804157</v>
      </c>
      <c r="D5224" s="161" t="s">
        <v>6151</v>
      </c>
      <c r="E5224" s="162" t="s">
        <v>6414</v>
      </c>
      <c r="F5224" s="161" t="s">
        <v>644</v>
      </c>
      <c r="G5224" s="161" t="s">
        <v>785</v>
      </c>
      <c r="H5224" s="161" t="s">
        <v>1559</v>
      </c>
      <c r="I5224" s="15"/>
      <c r="J5224"/>
      <c r="K5224"/>
    </row>
    <row r="5225" spans="1:11" ht="15" customHeight="1" x14ac:dyDescent="0.35">
      <c r="A5225" s="160">
        <v>1316560</v>
      </c>
      <c r="B5225" s="161" t="s">
        <v>1913</v>
      </c>
      <c r="C5225" s="160">
        <v>804159</v>
      </c>
      <c r="D5225" s="161" t="s">
        <v>1913</v>
      </c>
      <c r="E5225" s="162" t="s">
        <v>6414</v>
      </c>
      <c r="F5225" s="161" t="s">
        <v>1558</v>
      </c>
      <c r="G5225" s="161" t="s">
        <v>8</v>
      </c>
      <c r="H5225" s="161" t="s">
        <v>1559</v>
      </c>
      <c r="I5225" s="15"/>
      <c r="J5225"/>
      <c r="K5225"/>
    </row>
    <row r="5226" spans="1:11" ht="15" customHeight="1" x14ac:dyDescent="0.35">
      <c r="A5226" s="160">
        <v>1313230</v>
      </c>
      <c r="B5226" s="161" t="s">
        <v>1882</v>
      </c>
      <c r="C5226" s="160">
        <v>804160</v>
      </c>
      <c r="D5226" s="161" t="s">
        <v>1882</v>
      </c>
      <c r="E5226" s="162" t="s">
        <v>6414</v>
      </c>
      <c r="F5226" s="161" t="s">
        <v>1558</v>
      </c>
      <c r="G5226" s="161" t="s">
        <v>8</v>
      </c>
      <c r="H5226" s="161" t="s">
        <v>1559</v>
      </c>
      <c r="I5226" s="15"/>
      <c r="J5226"/>
      <c r="K5226"/>
    </row>
    <row r="5227" spans="1:11" ht="15" customHeight="1" x14ac:dyDescent="0.35">
      <c r="A5227" s="160">
        <v>1312876</v>
      </c>
      <c r="B5227" s="161" t="s">
        <v>6152</v>
      </c>
      <c r="C5227" s="160">
        <v>804166</v>
      </c>
      <c r="D5227" s="161" t="s">
        <v>6152</v>
      </c>
      <c r="E5227" s="162" t="s">
        <v>6414</v>
      </c>
      <c r="F5227" s="161" t="s">
        <v>1558</v>
      </c>
      <c r="G5227" s="161" t="s">
        <v>8</v>
      </c>
      <c r="H5227" s="161" t="s">
        <v>1559</v>
      </c>
      <c r="I5227" s="15"/>
      <c r="J5227"/>
      <c r="K5227"/>
    </row>
    <row r="5228" spans="1:11" ht="15" customHeight="1" x14ac:dyDescent="0.35">
      <c r="A5228" s="160">
        <v>1504001</v>
      </c>
      <c r="B5228" s="161" t="s">
        <v>2668</v>
      </c>
      <c r="C5228" s="160">
        <v>804169</v>
      </c>
      <c r="D5228" s="161" t="s">
        <v>2668</v>
      </c>
      <c r="E5228" s="162" t="s">
        <v>6414</v>
      </c>
      <c r="F5228" s="161" t="s">
        <v>644</v>
      </c>
      <c r="G5228" s="161" t="s">
        <v>992</v>
      </c>
      <c r="H5228" s="161" t="s">
        <v>1559</v>
      </c>
      <c r="I5228" s="15"/>
      <c r="J5228"/>
      <c r="K5228"/>
    </row>
    <row r="5229" spans="1:11" ht="15" customHeight="1" x14ac:dyDescent="0.35">
      <c r="A5229" s="160">
        <v>603297</v>
      </c>
      <c r="B5229" s="161" t="s">
        <v>2122</v>
      </c>
      <c r="C5229" s="160">
        <v>804170</v>
      </c>
      <c r="D5229" s="161" t="s">
        <v>2122</v>
      </c>
      <c r="E5229" s="162" t="s">
        <v>6414</v>
      </c>
      <c r="F5229" s="161" t="s">
        <v>2026</v>
      </c>
      <c r="G5229" s="161" t="s">
        <v>1246</v>
      </c>
      <c r="H5229" s="161" t="s">
        <v>1559</v>
      </c>
      <c r="I5229" s="15"/>
      <c r="J5229"/>
      <c r="K5229"/>
    </row>
    <row r="5230" spans="1:11" ht="15" customHeight="1" x14ac:dyDescent="0.35">
      <c r="A5230" s="160">
        <v>1512696</v>
      </c>
      <c r="B5230" s="161" t="s">
        <v>6153</v>
      </c>
      <c r="C5230" s="160">
        <v>804181</v>
      </c>
      <c r="D5230" s="161" t="s">
        <v>6153</v>
      </c>
      <c r="E5230" s="162" t="s">
        <v>6414</v>
      </c>
      <c r="F5230" s="161" t="s">
        <v>644</v>
      </c>
      <c r="G5230" s="164" t="s">
        <v>992</v>
      </c>
      <c r="H5230" s="161" t="s">
        <v>1559</v>
      </c>
      <c r="I5230" s="15"/>
      <c r="J5230"/>
      <c r="K5230"/>
    </row>
    <row r="5231" spans="1:11" ht="15" customHeight="1" x14ac:dyDescent="0.35">
      <c r="A5231" s="160">
        <v>1421824</v>
      </c>
      <c r="B5231" s="161" t="s">
        <v>2610</v>
      </c>
      <c r="C5231" s="160">
        <v>804182</v>
      </c>
      <c r="D5231" s="161" t="s">
        <v>2610</v>
      </c>
      <c r="E5231" s="162" t="s">
        <v>6414</v>
      </c>
      <c r="F5231" s="161" t="s">
        <v>644</v>
      </c>
      <c r="G5231" s="161" t="s">
        <v>708</v>
      </c>
      <c r="H5231" s="161" t="s">
        <v>1559</v>
      </c>
      <c r="I5231" s="15"/>
      <c r="J5231"/>
      <c r="K5231"/>
    </row>
    <row r="5232" spans="1:11" ht="15" customHeight="1" x14ac:dyDescent="0.35">
      <c r="A5232" s="160">
        <v>1110159</v>
      </c>
      <c r="B5232" s="161" t="s">
        <v>2519</v>
      </c>
      <c r="C5232" s="160">
        <v>804184</v>
      </c>
      <c r="D5232" s="161" t="s">
        <v>2519</v>
      </c>
      <c r="E5232" s="162" t="s">
        <v>6414</v>
      </c>
      <c r="F5232" s="161" t="s">
        <v>644</v>
      </c>
      <c r="G5232" s="161" t="s">
        <v>645</v>
      </c>
      <c r="H5232" s="161" t="s">
        <v>1559</v>
      </c>
      <c r="I5232" s="15"/>
      <c r="J5232"/>
      <c r="K5232"/>
    </row>
    <row r="5233" spans="1:11" ht="15" customHeight="1" x14ac:dyDescent="0.35">
      <c r="A5233" s="160">
        <v>1314158</v>
      </c>
      <c r="B5233" s="161" t="s">
        <v>1891</v>
      </c>
      <c r="C5233" s="160">
        <v>804185</v>
      </c>
      <c r="D5233" s="161" t="s">
        <v>1891</v>
      </c>
      <c r="E5233" s="162" t="s">
        <v>6414</v>
      </c>
      <c r="F5233" s="161" t="s">
        <v>1558</v>
      </c>
      <c r="G5233" s="161" t="s">
        <v>8</v>
      </c>
      <c r="H5233" s="161" t="s">
        <v>1559</v>
      </c>
      <c r="I5233" s="15"/>
      <c r="J5233"/>
      <c r="K5233"/>
    </row>
    <row r="5234" spans="1:11" ht="15" customHeight="1" x14ac:dyDescent="0.35">
      <c r="A5234" s="160">
        <v>805427</v>
      </c>
      <c r="B5234" s="161" t="s">
        <v>6154</v>
      </c>
      <c r="C5234" s="160">
        <v>804186</v>
      </c>
      <c r="D5234" s="161" t="s">
        <v>6154</v>
      </c>
      <c r="E5234" s="162" t="s">
        <v>6414</v>
      </c>
      <c r="F5234" s="161" t="s">
        <v>534</v>
      </c>
      <c r="G5234" s="164" t="s">
        <v>534</v>
      </c>
      <c r="H5234" s="161" t="s">
        <v>1559</v>
      </c>
      <c r="I5234" s="15"/>
      <c r="J5234"/>
      <c r="K5234"/>
    </row>
    <row r="5235" spans="1:11" ht="15" customHeight="1" x14ac:dyDescent="0.35">
      <c r="A5235" s="160">
        <v>1105727</v>
      </c>
      <c r="B5235" s="161" t="s">
        <v>2343</v>
      </c>
      <c r="C5235" s="160">
        <v>804188</v>
      </c>
      <c r="D5235" s="161" t="s">
        <v>2343</v>
      </c>
      <c r="E5235" s="162" t="s">
        <v>6414</v>
      </c>
      <c r="F5235" s="161" t="s">
        <v>644</v>
      </c>
      <c r="G5235" s="161" t="s">
        <v>645</v>
      </c>
      <c r="H5235" s="161" t="s">
        <v>1559</v>
      </c>
      <c r="I5235" s="15"/>
      <c r="J5235"/>
      <c r="K5235"/>
    </row>
    <row r="5236" spans="1:11" ht="15" customHeight="1" x14ac:dyDescent="0.35">
      <c r="A5236" s="160">
        <v>1110653</v>
      </c>
      <c r="B5236" s="161" t="s">
        <v>6155</v>
      </c>
      <c r="C5236" s="160">
        <v>804194</v>
      </c>
      <c r="D5236" s="161" t="s">
        <v>6155</v>
      </c>
      <c r="E5236" s="162" t="s">
        <v>6414</v>
      </c>
      <c r="F5236" s="161" t="s">
        <v>644</v>
      </c>
      <c r="G5236" s="161" t="s">
        <v>645</v>
      </c>
      <c r="H5236" s="161" t="s">
        <v>1559</v>
      </c>
      <c r="I5236" s="15"/>
      <c r="J5236"/>
      <c r="K5236"/>
    </row>
    <row r="5237" spans="1:11" ht="15" customHeight="1" x14ac:dyDescent="0.35">
      <c r="A5237" s="160">
        <v>103414</v>
      </c>
      <c r="B5237" s="161" t="s">
        <v>2039</v>
      </c>
      <c r="C5237" s="160">
        <v>804204</v>
      </c>
      <c r="D5237" s="161" t="s">
        <v>2039</v>
      </c>
      <c r="E5237" s="162" t="s">
        <v>6414</v>
      </c>
      <c r="F5237" s="161" t="s">
        <v>2026</v>
      </c>
      <c r="G5237" s="161" t="s">
        <v>1144</v>
      </c>
      <c r="H5237" s="161" t="s">
        <v>1559</v>
      </c>
      <c r="I5237" s="15"/>
      <c r="J5237"/>
      <c r="K5237"/>
    </row>
    <row r="5238" spans="1:11" ht="15" customHeight="1" x14ac:dyDescent="0.35">
      <c r="A5238" s="160">
        <v>1105267</v>
      </c>
      <c r="B5238" s="161" t="s">
        <v>707</v>
      </c>
      <c r="C5238" s="160">
        <v>804207</v>
      </c>
      <c r="D5238" s="161" t="s">
        <v>707</v>
      </c>
      <c r="E5238" s="162" t="s">
        <v>6414</v>
      </c>
      <c r="F5238" s="161" t="s">
        <v>644</v>
      </c>
      <c r="G5238" s="161" t="s">
        <v>645</v>
      </c>
      <c r="H5238" s="161" t="s">
        <v>1559</v>
      </c>
      <c r="I5238" s="15"/>
      <c r="J5238"/>
      <c r="K5238"/>
    </row>
    <row r="5239" spans="1:11" ht="15" customHeight="1" x14ac:dyDescent="0.35">
      <c r="A5239" s="160">
        <v>1106024</v>
      </c>
      <c r="B5239" s="161" t="s">
        <v>2441</v>
      </c>
      <c r="C5239" s="160">
        <v>804244</v>
      </c>
      <c r="D5239" s="161" t="s">
        <v>2441</v>
      </c>
      <c r="E5239" s="162" t="s">
        <v>6414</v>
      </c>
      <c r="F5239" s="161" t="s">
        <v>644</v>
      </c>
      <c r="G5239" s="161" t="s">
        <v>785</v>
      </c>
      <c r="H5239" s="161" t="s">
        <v>1559</v>
      </c>
      <c r="I5239" s="15"/>
      <c r="J5239"/>
      <c r="K5239"/>
    </row>
    <row r="5240" spans="1:11" ht="15" customHeight="1" x14ac:dyDescent="0.35">
      <c r="A5240" s="160">
        <v>1805525</v>
      </c>
      <c r="B5240" s="161" t="s">
        <v>2016</v>
      </c>
      <c r="C5240" s="160">
        <v>804247</v>
      </c>
      <c r="D5240" s="161" t="s">
        <v>2016</v>
      </c>
      <c r="E5240" s="162" t="s">
        <v>6414</v>
      </c>
      <c r="F5240" s="161" t="s">
        <v>1558</v>
      </c>
      <c r="G5240" s="4" t="s">
        <v>482</v>
      </c>
      <c r="H5240" s="161" t="s">
        <v>1559</v>
      </c>
      <c r="I5240" s="15"/>
      <c r="J5240"/>
      <c r="K5240"/>
    </row>
    <row r="5241" spans="1:11" ht="15" customHeight="1" x14ac:dyDescent="0.35">
      <c r="A5241" s="160">
        <v>1105355</v>
      </c>
      <c r="B5241" s="161" t="s">
        <v>2347</v>
      </c>
      <c r="C5241" s="160">
        <v>804253</v>
      </c>
      <c r="D5241" s="161" t="s">
        <v>2347</v>
      </c>
      <c r="E5241" s="162" t="s">
        <v>6414</v>
      </c>
      <c r="F5241" s="161" t="s">
        <v>644</v>
      </c>
      <c r="G5241" s="161" t="s">
        <v>645</v>
      </c>
      <c r="H5241" s="161" t="s">
        <v>1559</v>
      </c>
      <c r="I5241" s="15"/>
      <c r="J5241"/>
      <c r="K5241"/>
    </row>
    <row r="5242" spans="1:11" ht="15" customHeight="1" x14ac:dyDescent="0.35">
      <c r="A5242" s="160">
        <v>1823988</v>
      </c>
      <c r="B5242" s="161" t="s">
        <v>2260</v>
      </c>
      <c r="C5242" s="160">
        <v>804264</v>
      </c>
      <c r="D5242" s="161" t="s">
        <v>2260</v>
      </c>
      <c r="E5242" s="162" t="s">
        <v>6414</v>
      </c>
      <c r="F5242" s="161" t="s">
        <v>2026</v>
      </c>
      <c r="G5242" s="161" t="s">
        <v>1381</v>
      </c>
      <c r="H5242" s="161" t="s">
        <v>1559</v>
      </c>
      <c r="I5242" s="15"/>
      <c r="J5242"/>
      <c r="K5242"/>
    </row>
    <row r="5243" spans="1:11" ht="15" customHeight="1" x14ac:dyDescent="0.35">
      <c r="A5243" s="160">
        <v>1414131</v>
      </c>
      <c r="B5243" s="161" t="s">
        <v>6156</v>
      </c>
      <c r="C5243" s="160">
        <v>804273</v>
      </c>
      <c r="D5243" s="161" t="s">
        <v>6156</v>
      </c>
      <c r="E5243" s="162" t="s">
        <v>6414</v>
      </c>
      <c r="F5243" s="161" t="s">
        <v>644</v>
      </c>
      <c r="G5243" s="164" t="s">
        <v>708</v>
      </c>
      <c r="H5243" s="161" t="s">
        <v>1559</v>
      </c>
      <c r="I5243" s="15"/>
      <c r="J5243"/>
      <c r="K5243"/>
    </row>
    <row r="5244" spans="1:11" ht="15" customHeight="1" x14ac:dyDescent="0.35">
      <c r="A5244" s="160">
        <v>407248</v>
      </c>
      <c r="B5244" s="161" t="s">
        <v>1722</v>
      </c>
      <c r="C5244" s="160">
        <v>804576</v>
      </c>
      <c r="D5244" s="161" t="s">
        <v>1722</v>
      </c>
      <c r="E5244" s="162" t="s">
        <v>6414</v>
      </c>
      <c r="F5244" s="161" t="s">
        <v>1558</v>
      </c>
      <c r="G5244" s="164" t="s">
        <v>148</v>
      </c>
      <c r="H5244" s="161" t="s">
        <v>1559</v>
      </c>
      <c r="I5244" s="15"/>
      <c r="J5244"/>
      <c r="K5244"/>
    </row>
    <row r="5245" spans="1:11" ht="15" customHeight="1" x14ac:dyDescent="0.35">
      <c r="A5245" s="160">
        <v>1111715</v>
      </c>
      <c r="B5245" s="161" t="s">
        <v>6157</v>
      </c>
      <c r="C5245" s="160">
        <v>804954</v>
      </c>
      <c r="D5245" s="161" t="s">
        <v>6157</v>
      </c>
      <c r="E5245" s="162" t="s">
        <v>6414</v>
      </c>
      <c r="F5245" s="161" t="s">
        <v>644</v>
      </c>
      <c r="G5245" s="161" t="s">
        <v>1094</v>
      </c>
      <c r="H5245" s="161" t="s">
        <v>1559</v>
      </c>
      <c r="I5245" s="15"/>
      <c r="J5245"/>
      <c r="K5245"/>
    </row>
    <row r="5246" spans="1:11" ht="15" customHeight="1" x14ac:dyDescent="0.35">
      <c r="A5246" s="160">
        <v>1712839</v>
      </c>
      <c r="B5246" s="161" t="s">
        <v>2000</v>
      </c>
      <c r="C5246" s="160">
        <v>805980</v>
      </c>
      <c r="D5246" s="161" t="s">
        <v>2000</v>
      </c>
      <c r="E5246" s="162" t="s">
        <v>6414</v>
      </c>
      <c r="F5246" s="161" t="s">
        <v>1558</v>
      </c>
      <c r="G5246" s="164" t="s">
        <v>482</v>
      </c>
      <c r="H5246" s="161" t="s">
        <v>1559</v>
      </c>
      <c r="I5246" s="15"/>
      <c r="J5246"/>
      <c r="K5246"/>
    </row>
    <row r="5247" spans="1:11" ht="15" customHeight="1" x14ac:dyDescent="0.35">
      <c r="A5247" s="160">
        <v>1111570</v>
      </c>
      <c r="B5247" s="161" t="s">
        <v>2531</v>
      </c>
      <c r="C5247" s="160">
        <v>805987</v>
      </c>
      <c r="D5247" s="161" t="s">
        <v>2531</v>
      </c>
      <c r="E5247" s="162" t="s">
        <v>6414</v>
      </c>
      <c r="F5247" s="161" t="s">
        <v>644</v>
      </c>
      <c r="G5247" s="161" t="s">
        <v>1094</v>
      </c>
      <c r="H5247" s="161" t="s">
        <v>1559</v>
      </c>
      <c r="I5247" s="15"/>
      <c r="J5247"/>
      <c r="K5247"/>
    </row>
    <row r="5248" spans="1:11" ht="15" customHeight="1" x14ac:dyDescent="0.35">
      <c r="A5248" s="160">
        <v>1503711</v>
      </c>
      <c r="B5248" s="161" t="s">
        <v>2642</v>
      </c>
      <c r="C5248" s="160">
        <v>805995</v>
      </c>
      <c r="D5248" s="161" t="s">
        <v>2642</v>
      </c>
      <c r="E5248" s="162" t="s">
        <v>6414</v>
      </c>
      <c r="F5248" s="161" t="s">
        <v>644</v>
      </c>
      <c r="G5248" s="164" t="s">
        <v>992</v>
      </c>
      <c r="H5248" s="161" t="s">
        <v>1559</v>
      </c>
      <c r="I5248" s="15"/>
      <c r="J5248"/>
      <c r="K5248"/>
    </row>
    <row r="5249" spans="1:11" ht="15" customHeight="1" x14ac:dyDescent="0.35">
      <c r="A5249" s="160">
        <v>1115693</v>
      </c>
      <c r="B5249" s="161" t="s">
        <v>2311</v>
      </c>
      <c r="C5249" s="160">
        <v>806000</v>
      </c>
      <c r="D5249" s="161" t="s">
        <v>2311</v>
      </c>
      <c r="E5249" s="162" t="s">
        <v>6414</v>
      </c>
      <c r="F5249" s="161" t="s">
        <v>644</v>
      </c>
      <c r="G5249" s="161" t="s">
        <v>645</v>
      </c>
      <c r="H5249" s="161" t="s">
        <v>1559</v>
      </c>
      <c r="I5249" s="15"/>
      <c r="J5249"/>
      <c r="K5249"/>
    </row>
    <row r="5250" spans="1:11" ht="15" customHeight="1" x14ac:dyDescent="0.35">
      <c r="A5250" s="160">
        <v>405298</v>
      </c>
      <c r="B5250" s="161" t="s">
        <v>1718</v>
      </c>
      <c r="C5250" s="160">
        <v>806171</v>
      </c>
      <c r="D5250" s="161" t="s">
        <v>1718</v>
      </c>
      <c r="E5250" s="162" t="s">
        <v>6414</v>
      </c>
      <c r="F5250" s="161" t="s">
        <v>1558</v>
      </c>
      <c r="G5250" s="164" t="s">
        <v>148</v>
      </c>
      <c r="H5250" s="161" t="s">
        <v>1559</v>
      </c>
      <c r="I5250" s="15"/>
      <c r="J5250"/>
      <c r="K5250"/>
    </row>
    <row r="5251" spans="1:11" ht="15" customHeight="1" x14ac:dyDescent="0.35">
      <c r="A5251" s="160">
        <v>1111018</v>
      </c>
      <c r="B5251" s="161" t="s">
        <v>6158</v>
      </c>
      <c r="C5251" s="160">
        <v>806178</v>
      </c>
      <c r="D5251" s="161" t="s">
        <v>6158</v>
      </c>
      <c r="E5251" s="162" t="s">
        <v>6414</v>
      </c>
      <c r="F5251" s="161" t="s">
        <v>644</v>
      </c>
      <c r="G5251" s="164" t="s">
        <v>1094</v>
      </c>
      <c r="H5251" s="161" t="s">
        <v>1559</v>
      </c>
      <c r="I5251" s="15"/>
      <c r="J5251"/>
      <c r="K5251"/>
    </row>
    <row r="5252" spans="1:11" ht="15" customHeight="1" x14ac:dyDescent="0.35">
      <c r="A5252" s="160">
        <v>1113184</v>
      </c>
      <c r="B5252" s="161" t="s">
        <v>2550</v>
      </c>
      <c r="C5252" s="160">
        <v>806183</v>
      </c>
      <c r="D5252" s="161" t="s">
        <v>2550</v>
      </c>
      <c r="E5252" s="162" t="s">
        <v>6414</v>
      </c>
      <c r="F5252" s="161" t="s">
        <v>644</v>
      </c>
      <c r="G5252" s="164" t="s">
        <v>933</v>
      </c>
      <c r="H5252" s="161" t="s">
        <v>1559</v>
      </c>
      <c r="I5252" s="15"/>
      <c r="J5252"/>
      <c r="K5252"/>
    </row>
    <row r="5253" spans="1:11" ht="15" customHeight="1" x14ac:dyDescent="0.35">
      <c r="A5253" s="160">
        <v>102891</v>
      </c>
      <c r="B5253" s="161" t="s">
        <v>2031</v>
      </c>
      <c r="C5253" s="160">
        <v>806186</v>
      </c>
      <c r="D5253" s="161" t="s">
        <v>2031</v>
      </c>
      <c r="E5253" s="162" t="s">
        <v>6414</v>
      </c>
      <c r="F5253" s="161" t="s">
        <v>2026</v>
      </c>
      <c r="G5253" s="4" t="s">
        <v>1144</v>
      </c>
      <c r="H5253" s="161" t="s">
        <v>1559</v>
      </c>
      <c r="I5253" s="15"/>
      <c r="J5253"/>
      <c r="K5253"/>
    </row>
    <row r="5254" spans="1:11" ht="15" customHeight="1" x14ac:dyDescent="0.35">
      <c r="A5254" s="160">
        <v>1105442</v>
      </c>
      <c r="B5254" s="161" t="s">
        <v>2329</v>
      </c>
      <c r="C5254" s="160">
        <v>806187</v>
      </c>
      <c r="D5254" s="161" t="s">
        <v>2329</v>
      </c>
      <c r="E5254" s="162" t="s">
        <v>6414</v>
      </c>
      <c r="F5254" s="161" t="s">
        <v>644</v>
      </c>
      <c r="G5254" s="164" t="s">
        <v>645</v>
      </c>
      <c r="H5254" s="161" t="s">
        <v>1559</v>
      </c>
      <c r="I5254" s="15"/>
      <c r="J5254"/>
      <c r="K5254"/>
    </row>
    <row r="5255" spans="1:11" ht="15" customHeight="1" x14ac:dyDescent="0.35">
      <c r="A5255" s="160">
        <v>312953</v>
      </c>
      <c r="B5255" s="161" t="s">
        <v>1680</v>
      </c>
      <c r="C5255" s="160">
        <v>806193</v>
      </c>
      <c r="D5255" s="161" t="s">
        <v>1680</v>
      </c>
      <c r="E5255" s="162" t="s">
        <v>6414</v>
      </c>
      <c r="F5255" s="161" t="s">
        <v>1558</v>
      </c>
      <c r="G5255" s="161" t="s">
        <v>14</v>
      </c>
      <c r="H5255" s="161" t="s">
        <v>1559</v>
      </c>
      <c r="I5255" s="15"/>
      <c r="J5255"/>
      <c r="K5255"/>
    </row>
    <row r="5256" spans="1:11" ht="15" customHeight="1" x14ac:dyDescent="0.35">
      <c r="A5256" s="160">
        <v>1503462</v>
      </c>
      <c r="B5256" s="161" t="s">
        <v>2641</v>
      </c>
      <c r="C5256" s="160">
        <v>806194</v>
      </c>
      <c r="D5256" s="161" t="s">
        <v>2641</v>
      </c>
      <c r="E5256" s="162" t="s">
        <v>6414</v>
      </c>
      <c r="F5256" s="161" t="s">
        <v>644</v>
      </c>
      <c r="G5256" s="164" t="s">
        <v>992</v>
      </c>
      <c r="H5256" s="161" t="s">
        <v>1559</v>
      </c>
      <c r="I5256" s="15"/>
      <c r="J5256"/>
      <c r="K5256"/>
    </row>
    <row r="5257" spans="1:11" ht="15" customHeight="1" x14ac:dyDescent="0.35">
      <c r="A5257" s="160">
        <v>1109288</v>
      </c>
      <c r="B5257" s="161" t="s">
        <v>991</v>
      </c>
      <c r="C5257" s="160">
        <v>806195</v>
      </c>
      <c r="D5257" s="161" t="s">
        <v>991</v>
      </c>
      <c r="E5257" s="162" t="s">
        <v>6414</v>
      </c>
      <c r="F5257" s="161" t="s">
        <v>644</v>
      </c>
      <c r="G5257" s="164" t="s">
        <v>933</v>
      </c>
      <c r="H5257" s="161" t="s">
        <v>1559</v>
      </c>
      <c r="I5257" s="15"/>
      <c r="J5257"/>
      <c r="K5257"/>
    </row>
    <row r="5258" spans="1:11" ht="15" customHeight="1" x14ac:dyDescent="0.35">
      <c r="A5258" s="160">
        <v>1823762</v>
      </c>
      <c r="B5258" s="161" t="s">
        <v>2258</v>
      </c>
      <c r="C5258" s="160">
        <v>806196</v>
      </c>
      <c r="D5258" s="161" t="s">
        <v>2258</v>
      </c>
      <c r="E5258" s="162" t="s">
        <v>6414</v>
      </c>
      <c r="F5258" s="161" t="s">
        <v>2026</v>
      </c>
      <c r="G5258" s="164" t="s">
        <v>1381</v>
      </c>
      <c r="H5258" s="161" t="s">
        <v>1559</v>
      </c>
      <c r="I5258" s="15"/>
      <c r="J5258"/>
      <c r="K5258"/>
    </row>
    <row r="5259" spans="1:11" ht="15" customHeight="1" x14ac:dyDescent="0.35">
      <c r="A5259" s="160">
        <v>1009375</v>
      </c>
      <c r="B5259" s="161" t="s">
        <v>2204</v>
      </c>
      <c r="C5259" s="160">
        <v>806198</v>
      </c>
      <c r="D5259" s="161" t="s">
        <v>2204</v>
      </c>
      <c r="E5259" s="162" t="s">
        <v>6414</v>
      </c>
      <c r="F5259" s="161" t="s">
        <v>2026</v>
      </c>
      <c r="G5259" s="164" t="s">
        <v>1338</v>
      </c>
      <c r="H5259" s="161" t="s">
        <v>1559</v>
      </c>
      <c r="I5259" s="15"/>
      <c r="J5259"/>
      <c r="K5259"/>
    </row>
    <row r="5260" spans="1:11" ht="15" customHeight="1" x14ac:dyDescent="0.35">
      <c r="A5260" s="160">
        <v>1111546</v>
      </c>
      <c r="B5260" s="161" t="s">
        <v>6159</v>
      </c>
      <c r="C5260" s="160">
        <v>806200</v>
      </c>
      <c r="D5260" s="161" t="s">
        <v>6159</v>
      </c>
      <c r="E5260" s="162" t="s">
        <v>6414</v>
      </c>
      <c r="F5260" s="161" t="s">
        <v>644</v>
      </c>
      <c r="G5260" s="164" t="s">
        <v>1094</v>
      </c>
      <c r="H5260" s="161" t="s">
        <v>1559</v>
      </c>
      <c r="I5260" s="15"/>
      <c r="J5260"/>
      <c r="K5260"/>
    </row>
    <row r="5261" spans="1:11" ht="15" customHeight="1" x14ac:dyDescent="0.35">
      <c r="A5261" s="160">
        <v>1111568</v>
      </c>
      <c r="B5261" s="161" t="s">
        <v>2543</v>
      </c>
      <c r="C5261" s="160">
        <v>806202</v>
      </c>
      <c r="D5261" s="161" t="s">
        <v>2543</v>
      </c>
      <c r="E5261" s="162" t="s">
        <v>6414</v>
      </c>
      <c r="F5261" s="161" t="s">
        <v>644</v>
      </c>
      <c r="G5261" s="164" t="s">
        <v>1094</v>
      </c>
      <c r="H5261" s="161" t="s">
        <v>1559</v>
      </c>
      <c r="I5261" s="15"/>
      <c r="J5261"/>
      <c r="K5261"/>
    </row>
    <row r="5262" spans="1:11" ht="15" customHeight="1" x14ac:dyDescent="0.35">
      <c r="A5262" s="160">
        <v>1308356</v>
      </c>
      <c r="B5262" s="161" t="s">
        <v>1788</v>
      </c>
      <c r="C5262" s="160">
        <v>806206</v>
      </c>
      <c r="D5262" s="161" t="s">
        <v>1788</v>
      </c>
      <c r="E5262" s="162" t="s">
        <v>6414</v>
      </c>
      <c r="F5262" s="161" t="s">
        <v>1558</v>
      </c>
      <c r="G5262" s="161" t="s">
        <v>8</v>
      </c>
      <c r="H5262" s="161" t="s">
        <v>1559</v>
      </c>
      <c r="I5262" s="15"/>
      <c r="J5262"/>
      <c r="K5262"/>
    </row>
    <row r="5263" spans="1:11" ht="15" customHeight="1" x14ac:dyDescent="0.35">
      <c r="A5263" s="160">
        <v>613419</v>
      </c>
      <c r="B5263" s="161" t="s">
        <v>2155</v>
      </c>
      <c r="C5263" s="160">
        <v>806207</v>
      </c>
      <c r="D5263" s="161" t="s">
        <v>2155</v>
      </c>
      <c r="E5263" s="162" t="s">
        <v>6414</v>
      </c>
      <c r="F5263" s="161" t="s">
        <v>2026</v>
      </c>
      <c r="G5263" s="164" t="s">
        <v>1246</v>
      </c>
      <c r="H5263" s="161" t="s">
        <v>1559</v>
      </c>
      <c r="I5263" s="15"/>
      <c r="J5263"/>
      <c r="K5263"/>
    </row>
    <row r="5264" spans="1:11" ht="15" customHeight="1" x14ac:dyDescent="0.35">
      <c r="A5264" s="160">
        <v>107811</v>
      </c>
      <c r="B5264" s="161" t="s">
        <v>6160</v>
      </c>
      <c r="C5264" s="160">
        <v>806210</v>
      </c>
      <c r="D5264" s="161" t="s">
        <v>6160</v>
      </c>
      <c r="E5264" s="162" t="s">
        <v>6414</v>
      </c>
      <c r="F5264" s="161" t="s">
        <v>1558</v>
      </c>
      <c r="G5264" s="4" t="s">
        <v>174</v>
      </c>
      <c r="H5264" s="161" t="s">
        <v>1559</v>
      </c>
      <c r="I5264" s="15"/>
      <c r="J5264"/>
      <c r="K5264"/>
    </row>
    <row r="5265" spans="1:11" ht="15" customHeight="1" x14ac:dyDescent="0.35">
      <c r="A5265" s="160">
        <v>313003</v>
      </c>
      <c r="B5265" s="161" t="s">
        <v>6161</v>
      </c>
      <c r="C5265" s="160">
        <v>806213</v>
      </c>
      <c r="D5265" s="161" t="s">
        <v>6161</v>
      </c>
      <c r="E5265" s="162" t="s">
        <v>6414</v>
      </c>
      <c r="F5265" s="161" t="s">
        <v>1558</v>
      </c>
      <c r="G5265" s="164" t="s">
        <v>14</v>
      </c>
      <c r="H5265" s="161" t="s">
        <v>1559</v>
      </c>
      <c r="I5265" s="15"/>
      <c r="J5265"/>
      <c r="K5265"/>
    </row>
    <row r="5266" spans="1:11" ht="15" customHeight="1" x14ac:dyDescent="0.35">
      <c r="A5266" s="160">
        <v>1312004</v>
      </c>
      <c r="B5266" s="161" t="s">
        <v>6162</v>
      </c>
      <c r="C5266" s="160">
        <v>806282</v>
      </c>
      <c r="D5266" s="161" t="s">
        <v>6162</v>
      </c>
      <c r="E5266" s="162" t="s">
        <v>6414</v>
      </c>
      <c r="F5266" s="161" t="s">
        <v>1558</v>
      </c>
      <c r="G5266" s="164" t="s">
        <v>8</v>
      </c>
      <c r="H5266" s="161" t="s">
        <v>1559</v>
      </c>
      <c r="I5266" s="15"/>
      <c r="J5266"/>
      <c r="K5266"/>
    </row>
    <row r="5267" spans="1:11" ht="15" customHeight="1" x14ac:dyDescent="0.35">
      <c r="A5267" s="160">
        <v>117644</v>
      </c>
      <c r="B5267" s="161" t="s">
        <v>2073</v>
      </c>
      <c r="C5267" s="160">
        <v>806359</v>
      </c>
      <c r="D5267" s="161" t="s">
        <v>2073</v>
      </c>
      <c r="E5267" s="162" t="s">
        <v>6414</v>
      </c>
      <c r="F5267" s="161" t="s">
        <v>2026</v>
      </c>
      <c r="G5267" s="164" t="s">
        <v>1144</v>
      </c>
      <c r="H5267" s="161" t="s">
        <v>1559</v>
      </c>
      <c r="I5267" s="15"/>
      <c r="J5267"/>
      <c r="K5267"/>
    </row>
    <row r="5268" spans="1:11" ht="15" customHeight="1" x14ac:dyDescent="0.35">
      <c r="A5268" s="160">
        <v>1510950</v>
      </c>
      <c r="B5268" s="161" t="s">
        <v>2694</v>
      </c>
      <c r="C5268" s="160">
        <v>806360</v>
      </c>
      <c r="D5268" s="161" t="s">
        <v>2694</v>
      </c>
      <c r="E5268" s="162" t="s">
        <v>6414</v>
      </c>
      <c r="F5268" s="161" t="s">
        <v>644</v>
      </c>
      <c r="G5268" s="164" t="s">
        <v>992</v>
      </c>
      <c r="H5268" s="161" t="s">
        <v>1559</v>
      </c>
      <c r="I5268" s="15"/>
      <c r="J5268"/>
      <c r="K5268"/>
    </row>
    <row r="5269" spans="1:11" ht="15" customHeight="1" x14ac:dyDescent="0.35">
      <c r="A5269" s="160">
        <v>1113831</v>
      </c>
      <c r="B5269" s="161" t="s">
        <v>2556</v>
      </c>
      <c r="C5269" s="160">
        <v>806362</v>
      </c>
      <c r="D5269" s="161" t="s">
        <v>2556</v>
      </c>
      <c r="E5269" s="162" t="s">
        <v>6414</v>
      </c>
      <c r="F5269" s="161" t="s">
        <v>644</v>
      </c>
      <c r="G5269" s="164" t="s">
        <v>933</v>
      </c>
      <c r="H5269" s="161" t="s">
        <v>1559</v>
      </c>
      <c r="I5269" s="15"/>
      <c r="J5269"/>
      <c r="K5269"/>
    </row>
    <row r="5270" spans="1:11" ht="15" customHeight="1" x14ac:dyDescent="0.35">
      <c r="A5270" s="160">
        <v>1110190</v>
      </c>
      <c r="B5270" s="161" t="s">
        <v>2514</v>
      </c>
      <c r="C5270" s="160">
        <v>806363</v>
      </c>
      <c r="D5270" s="161" t="s">
        <v>2514</v>
      </c>
      <c r="E5270" s="162" t="s">
        <v>6414</v>
      </c>
      <c r="F5270" s="161" t="s">
        <v>644</v>
      </c>
      <c r="G5270" s="164" t="s">
        <v>645</v>
      </c>
      <c r="H5270" s="161" t="s">
        <v>1559</v>
      </c>
      <c r="I5270" s="15"/>
      <c r="J5270"/>
      <c r="K5270"/>
    </row>
    <row r="5271" spans="1:11" ht="15" customHeight="1" x14ac:dyDescent="0.35">
      <c r="A5271" s="160">
        <v>1114805</v>
      </c>
      <c r="B5271" s="161" t="s">
        <v>2564</v>
      </c>
      <c r="C5271" s="160">
        <v>806366</v>
      </c>
      <c r="D5271" s="161" t="s">
        <v>2564</v>
      </c>
      <c r="E5271" s="162" t="s">
        <v>6414</v>
      </c>
      <c r="F5271" s="161" t="s">
        <v>644</v>
      </c>
      <c r="G5271" s="164" t="s">
        <v>874</v>
      </c>
      <c r="H5271" s="161" t="s">
        <v>1559</v>
      </c>
      <c r="I5271" s="15"/>
      <c r="J5271"/>
      <c r="K5271"/>
    </row>
    <row r="5272" spans="1:11" ht="15" customHeight="1" x14ac:dyDescent="0.35">
      <c r="A5272" s="160">
        <v>1014761</v>
      </c>
      <c r="B5272" s="161" t="s">
        <v>2295</v>
      </c>
      <c r="C5272" s="160">
        <v>806367</v>
      </c>
      <c r="D5272" s="161" t="s">
        <v>2295</v>
      </c>
      <c r="E5272" s="162" t="s">
        <v>6414</v>
      </c>
      <c r="F5272" s="161" t="s">
        <v>644</v>
      </c>
      <c r="G5272" s="164" t="s">
        <v>933</v>
      </c>
      <c r="H5272" s="161" t="s">
        <v>1559</v>
      </c>
      <c r="I5272" s="15"/>
      <c r="J5272"/>
      <c r="K5272"/>
    </row>
    <row r="5273" spans="1:11" ht="15" customHeight="1" x14ac:dyDescent="0.35">
      <c r="A5273" s="160">
        <v>1009203</v>
      </c>
      <c r="B5273" s="161" t="s">
        <v>2205</v>
      </c>
      <c r="C5273" s="160">
        <v>806368</v>
      </c>
      <c r="D5273" s="161" t="s">
        <v>2205</v>
      </c>
      <c r="E5273" s="162" t="s">
        <v>6414</v>
      </c>
      <c r="F5273" s="161" t="s">
        <v>2026</v>
      </c>
      <c r="G5273" s="164" t="s">
        <v>1338</v>
      </c>
      <c r="H5273" s="161" t="s">
        <v>1559</v>
      </c>
      <c r="I5273" s="15"/>
      <c r="J5273"/>
      <c r="K5273"/>
    </row>
    <row r="5274" spans="1:11" ht="15" customHeight="1" x14ac:dyDescent="0.35">
      <c r="A5274" s="160">
        <v>1110214</v>
      </c>
      <c r="B5274" s="161" t="s">
        <v>2506</v>
      </c>
      <c r="C5274" s="160">
        <v>806369</v>
      </c>
      <c r="D5274" s="161" t="s">
        <v>2506</v>
      </c>
      <c r="E5274" s="162" t="s">
        <v>6414</v>
      </c>
      <c r="F5274" s="161" t="s">
        <v>644</v>
      </c>
      <c r="G5274" s="164" t="s">
        <v>645</v>
      </c>
      <c r="H5274" s="161" t="s">
        <v>1559</v>
      </c>
      <c r="I5274" s="15"/>
      <c r="J5274"/>
      <c r="K5274"/>
    </row>
    <row r="5275" spans="1:11" ht="15" customHeight="1" x14ac:dyDescent="0.35">
      <c r="A5275" s="160">
        <v>808956</v>
      </c>
      <c r="B5275" s="161" t="s">
        <v>2826</v>
      </c>
      <c r="C5275" s="160">
        <v>806370</v>
      </c>
      <c r="D5275" s="161" t="s">
        <v>2826</v>
      </c>
      <c r="E5275" s="162" t="s">
        <v>6414</v>
      </c>
      <c r="F5275" s="161" t="s">
        <v>534</v>
      </c>
      <c r="G5275" s="161" t="s">
        <v>534</v>
      </c>
      <c r="H5275" s="161" t="s">
        <v>1561</v>
      </c>
      <c r="I5275" s="15"/>
      <c r="J5275"/>
      <c r="K5275"/>
    </row>
    <row r="5276" spans="1:11" ht="15" customHeight="1" x14ac:dyDescent="0.35">
      <c r="A5276" s="160">
        <v>308997</v>
      </c>
      <c r="B5276" s="161" t="s">
        <v>1654</v>
      </c>
      <c r="C5276" s="160">
        <v>806375</v>
      </c>
      <c r="D5276" s="161" t="s">
        <v>1654</v>
      </c>
      <c r="E5276" s="162" t="s">
        <v>6414</v>
      </c>
      <c r="F5276" s="161" t="s">
        <v>1558</v>
      </c>
      <c r="G5276" s="161" t="s">
        <v>14</v>
      </c>
      <c r="H5276" s="161" t="s">
        <v>1559</v>
      </c>
      <c r="I5276" s="15"/>
      <c r="J5276"/>
      <c r="K5276"/>
    </row>
    <row r="5277" spans="1:11" ht="15" customHeight="1" x14ac:dyDescent="0.35">
      <c r="A5277" s="160">
        <v>1312602</v>
      </c>
      <c r="B5277" s="161" t="s">
        <v>1832</v>
      </c>
      <c r="C5277" s="160">
        <v>806377</v>
      </c>
      <c r="D5277" s="161" t="s">
        <v>1832</v>
      </c>
      <c r="E5277" s="162" t="s">
        <v>6414</v>
      </c>
      <c r="F5277" s="161" t="s">
        <v>1558</v>
      </c>
      <c r="G5277" s="164" t="s">
        <v>8</v>
      </c>
      <c r="H5277" s="161" t="s">
        <v>1559</v>
      </c>
      <c r="I5277" s="15"/>
      <c r="J5277"/>
      <c r="K5277"/>
    </row>
    <row r="5278" spans="1:11" ht="15" customHeight="1" x14ac:dyDescent="0.35">
      <c r="A5278" s="160">
        <v>1503592</v>
      </c>
      <c r="B5278" s="161" t="s">
        <v>2645</v>
      </c>
      <c r="C5278" s="160">
        <v>806378</v>
      </c>
      <c r="D5278" s="161" t="s">
        <v>2645</v>
      </c>
      <c r="E5278" s="162" t="s">
        <v>6414</v>
      </c>
      <c r="F5278" s="161" t="s">
        <v>644</v>
      </c>
      <c r="G5278" s="164" t="s">
        <v>992</v>
      </c>
      <c r="H5278" s="161" t="s">
        <v>1559</v>
      </c>
      <c r="I5278" s="15"/>
      <c r="J5278"/>
      <c r="K5278"/>
    </row>
    <row r="5279" spans="1:11" ht="15" customHeight="1" x14ac:dyDescent="0.35">
      <c r="A5279" s="160">
        <v>1106770</v>
      </c>
      <c r="B5279" s="161" t="s">
        <v>6163</v>
      </c>
      <c r="C5279" s="160">
        <v>806379</v>
      </c>
      <c r="D5279" s="161" t="s">
        <v>6163</v>
      </c>
      <c r="E5279" s="162" t="s">
        <v>6414</v>
      </c>
      <c r="F5279" s="161" t="s">
        <v>644</v>
      </c>
      <c r="G5279" s="161" t="s">
        <v>785</v>
      </c>
      <c r="H5279" s="161" t="s">
        <v>1559</v>
      </c>
      <c r="I5279" s="15"/>
      <c r="J5279"/>
      <c r="K5279"/>
    </row>
    <row r="5280" spans="1:11" ht="15" customHeight="1" x14ac:dyDescent="0.35">
      <c r="A5280" s="160">
        <v>1312918</v>
      </c>
      <c r="B5280" s="161" t="s">
        <v>1860</v>
      </c>
      <c r="C5280" s="160">
        <v>806381</v>
      </c>
      <c r="D5280" s="161" t="s">
        <v>1860</v>
      </c>
      <c r="E5280" s="162" t="s">
        <v>6414</v>
      </c>
      <c r="F5280" s="161" t="s">
        <v>1558</v>
      </c>
      <c r="G5280" s="161" t="s">
        <v>8</v>
      </c>
      <c r="H5280" s="161" t="s">
        <v>1559</v>
      </c>
      <c r="I5280" s="15"/>
      <c r="J5280"/>
      <c r="K5280"/>
    </row>
    <row r="5281" spans="1:11" ht="15" customHeight="1" x14ac:dyDescent="0.35">
      <c r="A5281" s="160">
        <v>1106535</v>
      </c>
      <c r="B5281" s="161" t="s">
        <v>2406</v>
      </c>
      <c r="C5281" s="160">
        <v>806387</v>
      </c>
      <c r="D5281" s="161" t="s">
        <v>2406</v>
      </c>
      <c r="E5281" s="162" t="s">
        <v>6414</v>
      </c>
      <c r="F5281" s="161" t="s">
        <v>644</v>
      </c>
      <c r="G5281" s="164" t="s">
        <v>785</v>
      </c>
      <c r="H5281" s="161" t="s">
        <v>1559</v>
      </c>
      <c r="I5281" s="15"/>
      <c r="J5281"/>
      <c r="K5281"/>
    </row>
    <row r="5282" spans="1:11" ht="15" customHeight="1" x14ac:dyDescent="0.35">
      <c r="A5282" s="160">
        <v>311723</v>
      </c>
      <c r="B5282" s="161" t="s">
        <v>1678</v>
      </c>
      <c r="C5282" s="160">
        <v>806390</v>
      </c>
      <c r="D5282" s="161" t="s">
        <v>1678</v>
      </c>
      <c r="E5282" s="162" t="s">
        <v>6414</v>
      </c>
      <c r="F5282" s="161" t="s">
        <v>1558</v>
      </c>
      <c r="G5282" s="164" t="s">
        <v>14</v>
      </c>
      <c r="H5282" s="161" t="s">
        <v>1559</v>
      </c>
      <c r="I5282" s="15"/>
      <c r="J5282"/>
      <c r="K5282"/>
    </row>
    <row r="5283" spans="1:11" ht="15" customHeight="1" x14ac:dyDescent="0.35">
      <c r="A5283" s="160">
        <v>1317104</v>
      </c>
      <c r="B5283" s="161" t="s">
        <v>1928</v>
      </c>
      <c r="C5283" s="160">
        <v>806399</v>
      </c>
      <c r="D5283" s="161" t="s">
        <v>1928</v>
      </c>
      <c r="E5283" s="162" t="s">
        <v>6414</v>
      </c>
      <c r="F5283" s="161" t="s">
        <v>1558</v>
      </c>
      <c r="G5283" s="164" t="s">
        <v>8</v>
      </c>
      <c r="H5283" s="161" t="s">
        <v>1559</v>
      </c>
      <c r="I5283" s="15"/>
      <c r="J5283"/>
      <c r="K5283"/>
    </row>
    <row r="5284" spans="1:11" ht="15" customHeight="1" x14ac:dyDescent="0.35">
      <c r="A5284" s="160">
        <v>1503398</v>
      </c>
      <c r="B5284" s="161" t="s">
        <v>2649</v>
      </c>
      <c r="C5284" s="160">
        <v>806459</v>
      </c>
      <c r="D5284" s="161" t="s">
        <v>2649</v>
      </c>
      <c r="E5284" s="162" t="s">
        <v>6414</v>
      </c>
      <c r="F5284" s="161" t="s">
        <v>644</v>
      </c>
      <c r="G5284" s="161" t="s">
        <v>992</v>
      </c>
      <c r="H5284" s="161" t="s">
        <v>1559</v>
      </c>
      <c r="I5284" s="15"/>
      <c r="J5284"/>
      <c r="K5284"/>
    </row>
    <row r="5285" spans="1:11" ht="15" customHeight="1" x14ac:dyDescent="0.35">
      <c r="A5285" s="160">
        <v>304760</v>
      </c>
      <c r="B5285" s="161" t="s">
        <v>1640</v>
      </c>
      <c r="C5285" s="160">
        <v>806460</v>
      </c>
      <c r="D5285" s="161" t="s">
        <v>1640</v>
      </c>
      <c r="E5285" s="162" t="s">
        <v>6414</v>
      </c>
      <c r="F5285" s="161" t="s">
        <v>1558</v>
      </c>
      <c r="G5285" s="161" t="s">
        <v>14</v>
      </c>
      <c r="H5285" s="161" t="s">
        <v>1559</v>
      </c>
      <c r="I5285" s="15"/>
      <c r="J5285"/>
      <c r="K5285"/>
    </row>
    <row r="5286" spans="1:11" ht="15" customHeight="1" x14ac:dyDescent="0.35">
      <c r="A5286" s="160">
        <v>1311565</v>
      </c>
      <c r="B5286" s="161" t="s">
        <v>1810</v>
      </c>
      <c r="C5286" s="160">
        <v>806475</v>
      </c>
      <c r="D5286" s="161" t="s">
        <v>1810</v>
      </c>
      <c r="E5286" s="162" t="s">
        <v>6414</v>
      </c>
      <c r="F5286" s="161" t="s">
        <v>1558</v>
      </c>
      <c r="G5286" s="164" t="s">
        <v>370</v>
      </c>
      <c r="H5286" s="161" t="s">
        <v>1559</v>
      </c>
      <c r="I5286" s="15"/>
      <c r="J5286"/>
      <c r="K5286"/>
    </row>
    <row r="5287" spans="1:11" ht="15" customHeight="1" x14ac:dyDescent="0.35">
      <c r="A5287" s="160">
        <v>1317592</v>
      </c>
      <c r="B5287" s="161" t="s">
        <v>1931</v>
      </c>
      <c r="C5287" s="160">
        <v>806476</v>
      </c>
      <c r="D5287" s="161" t="s">
        <v>1931</v>
      </c>
      <c r="E5287" s="162" t="s">
        <v>6414</v>
      </c>
      <c r="F5287" s="161" t="s">
        <v>1558</v>
      </c>
      <c r="G5287" s="164" t="s">
        <v>8</v>
      </c>
      <c r="H5287" s="161" t="s">
        <v>1559</v>
      </c>
      <c r="I5287" s="15"/>
      <c r="J5287"/>
      <c r="K5287"/>
    </row>
    <row r="5288" spans="1:11" ht="15" customHeight="1" x14ac:dyDescent="0.35">
      <c r="A5288" s="160">
        <v>402728</v>
      </c>
      <c r="B5288" s="161" t="s">
        <v>1713</v>
      </c>
      <c r="C5288" s="160">
        <v>806477</v>
      </c>
      <c r="D5288" s="161" t="s">
        <v>1713</v>
      </c>
      <c r="E5288" s="162" t="s">
        <v>6414</v>
      </c>
      <c r="F5288" s="161" t="s">
        <v>1558</v>
      </c>
      <c r="G5288" s="164" t="s">
        <v>148</v>
      </c>
      <c r="H5288" s="161" t="s">
        <v>1559</v>
      </c>
      <c r="I5288" s="15"/>
      <c r="J5288"/>
      <c r="K5288"/>
    </row>
    <row r="5289" spans="1:11" ht="15" customHeight="1" x14ac:dyDescent="0.35">
      <c r="A5289" s="160">
        <v>1304593</v>
      </c>
      <c r="B5289" s="161" t="s">
        <v>6164</v>
      </c>
      <c r="C5289" s="160">
        <v>806486</v>
      </c>
      <c r="D5289" s="161" t="s">
        <v>6164</v>
      </c>
      <c r="E5289" s="162" t="s">
        <v>6414</v>
      </c>
      <c r="F5289" s="161" t="s">
        <v>1558</v>
      </c>
      <c r="G5289" s="164" t="s">
        <v>8</v>
      </c>
      <c r="H5289" s="161" t="s">
        <v>1559</v>
      </c>
      <c r="I5289" s="15"/>
      <c r="J5289"/>
      <c r="K5289"/>
    </row>
    <row r="5290" spans="1:11" ht="15" customHeight="1" x14ac:dyDescent="0.35">
      <c r="A5290" s="160">
        <v>807746</v>
      </c>
      <c r="B5290" s="161" t="s">
        <v>2822</v>
      </c>
      <c r="C5290" s="160">
        <v>806495</v>
      </c>
      <c r="D5290" s="161" t="s">
        <v>2822</v>
      </c>
      <c r="E5290" s="162" t="s">
        <v>6414</v>
      </c>
      <c r="F5290" s="161" t="s">
        <v>534</v>
      </c>
      <c r="G5290" s="164" t="s">
        <v>534</v>
      </c>
      <c r="H5290" s="161" t="s">
        <v>1559</v>
      </c>
      <c r="I5290" s="15"/>
      <c r="J5290"/>
      <c r="K5290"/>
    </row>
    <row r="5291" spans="1:11" ht="15" customHeight="1" x14ac:dyDescent="0.35">
      <c r="A5291" s="160">
        <v>811105</v>
      </c>
      <c r="B5291" s="161" t="s">
        <v>2830</v>
      </c>
      <c r="C5291" s="160">
        <v>806500</v>
      </c>
      <c r="D5291" s="161" t="s">
        <v>2830</v>
      </c>
      <c r="E5291" s="162" t="s">
        <v>6414</v>
      </c>
      <c r="F5291" s="161" t="s">
        <v>534</v>
      </c>
      <c r="G5291" s="164" t="s">
        <v>534</v>
      </c>
      <c r="H5291" s="161" t="s">
        <v>1559</v>
      </c>
      <c r="I5291" s="15"/>
      <c r="J5291"/>
      <c r="K5291"/>
    </row>
    <row r="5292" spans="1:11" ht="15" customHeight="1" x14ac:dyDescent="0.35">
      <c r="A5292" s="160">
        <v>806024</v>
      </c>
      <c r="B5292" s="161" t="s">
        <v>2819</v>
      </c>
      <c r="C5292" s="160">
        <v>806501</v>
      </c>
      <c r="D5292" s="161" t="s">
        <v>2819</v>
      </c>
      <c r="E5292" s="162" t="s">
        <v>6414</v>
      </c>
      <c r="F5292" s="161" t="s">
        <v>534</v>
      </c>
      <c r="G5292" s="164" t="s">
        <v>534</v>
      </c>
      <c r="H5292" s="161" t="s">
        <v>1559</v>
      </c>
      <c r="I5292" s="15"/>
      <c r="J5292"/>
      <c r="K5292"/>
    </row>
    <row r="5293" spans="1:11" ht="15" customHeight="1" x14ac:dyDescent="0.35">
      <c r="A5293" s="160">
        <v>1109297</v>
      </c>
      <c r="B5293" s="161" t="s">
        <v>2487</v>
      </c>
      <c r="C5293" s="160">
        <v>806504</v>
      </c>
      <c r="D5293" s="161" t="s">
        <v>2487</v>
      </c>
      <c r="E5293" s="162" t="s">
        <v>6414</v>
      </c>
      <c r="F5293" s="161" t="s">
        <v>644</v>
      </c>
      <c r="G5293" s="164" t="s">
        <v>933</v>
      </c>
      <c r="H5293" s="161" t="s">
        <v>1559</v>
      </c>
      <c r="I5293" s="15"/>
      <c r="J5293"/>
      <c r="K5293"/>
    </row>
    <row r="5294" spans="1:11" ht="15" customHeight="1" x14ac:dyDescent="0.35">
      <c r="A5294" s="160">
        <v>1106472</v>
      </c>
      <c r="B5294" s="161" t="s">
        <v>871</v>
      </c>
      <c r="C5294" s="160">
        <v>806505</v>
      </c>
      <c r="D5294" s="161" t="s">
        <v>871</v>
      </c>
      <c r="E5294" s="162" t="s">
        <v>6414</v>
      </c>
      <c r="F5294" s="161" t="s">
        <v>644</v>
      </c>
      <c r="G5294" s="161" t="s">
        <v>785</v>
      </c>
      <c r="H5294" s="161" t="s">
        <v>1559</v>
      </c>
      <c r="I5294" s="15"/>
      <c r="J5294"/>
      <c r="K5294"/>
    </row>
    <row r="5295" spans="1:11" ht="15" customHeight="1" x14ac:dyDescent="0.35">
      <c r="A5295" s="160">
        <v>1106429</v>
      </c>
      <c r="B5295" s="161" t="s">
        <v>6165</v>
      </c>
      <c r="C5295" s="160">
        <v>806507</v>
      </c>
      <c r="D5295" s="161" t="s">
        <v>6165</v>
      </c>
      <c r="E5295" s="162" t="s">
        <v>6414</v>
      </c>
      <c r="F5295" s="161" t="s">
        <v>644</v>
      </c>
      <c r="G5295" s="164" t="s">
        <v>785</v>
      </c>
      <c r="H5295" s="161" t="s">
        <v>1559</v>
      </c>
      <c r="I5295" s="15"/>
      <c r="J5295"/>
      <c r="K5295"/>
    </row>
    <row r="5296" spans="1:11" ht="15" customHeight="1" x14ac:dyDescent="0.35">
      <c r="A5296" s="160">
        <v>1106942</v>
      </c>
      <c r="B5296" s="161" t="s">
        <v>6166</v>
      </c>
      <c r="C5296" s="160">
        <v>806512</v>
      </c>
      <c r="D5296" s="161" t="s">
        <v>6166</v>
      </c>
      <c r="E5296" s="162" t="s">
        <v>6414</v>
      </c>
      <c r="F5296" s="161" t="s">
        <v>644</v>
      </c>
      <c r="G5296" s="164" t="s">
        <v>785</v>
      </c>
      <c r="H5296" s="161" t="s">
        <v>1559</v>
      </c>
      <c r="I5296" s="15"/>
      <c r="J5296"/>
      <c r="K5296"/>
    </row>
    <row r="5297" spans="1:11" ht="15" customHeight="1" x14ac:dyDescent="0.35">
      <c r="A5297" s="160">
        <v>1105334</v>
      </c>
      <c r="B5297" s="161" t="s">
        <v>2342</v>
      </c>
      <c r="C5297" s="160">
        <v>806514</v>
      </c>
      <c r="D5297" s="161" t="s">
        <v>2342</v>
      </c>
      <c r="E5297" s="162" t="s">
        <v>6414</v>
      </c>
      <c r="F5297" s="161" t="s">
        <v>644</v>
      </c>
      <c r="G5297" s="161" t="s">
        <v>645</v>
      </c>
      <c r="H5297" s="161" t="s">
        <v>1559</v>
      </c>
      <c r="I5297" s="15"/>
      <c r="J5297"/>
      <c r="K5297"/>
    </row>
    <row r="5298" spans="1:11" ht="15" customHeight="1" x14ac:dyDescent="0.35">
      <c r="A5298" s="160">
        <v>1111749</v>
      </c>
      <c r="B5298" s="161" t="s">
        <v>2547</v>
      </c>
      <c r="C5298" s="160">
        <v>806515</v>
      </c>
      <c r="D5298" s="161" t="s">
        <v>2547</v>
      </c>
      <c r="E5298" s="162" t="s">
        <v>6414</v>
      </c>
      <c r="F5298" s="161" t="s">
        <v>644</v>
      </c>
      <c r="G5298" s="161" t="s">
        <v>1094</v>
      </c>
      <c r="H5298" s="161" t="s">
        <v>1559</v>
      </c>
      <c r="I5298" s="15"/>
      <c r="J5298"/>
      <c r="K5298"/>
    </row>
    <row r="5299" spans="1:11" ht="15" customHeight="1" x14ac:dyDescent="0.35">
      <c r="A5299" s="160">
        <v>1510352</v>
      </c>
      <c r="B5299" s="161" t="s">
        <v>6167</v>
      </c>
      <c r="C5299" s="160">
        <v>806522</v>
      </c>
      <c r="D5299" s="161" t="s">
        <v>6167</v>
      </c>
      <c r="E5299" s="162" t="s">
        <v>6414</v>
      </c>
      <c r="F5299" s="161" t="s">
        <v>644</v>
      </c>
      <c r="G5299" s="164" t="s">
        <v>992</v>
      </c>
      <c r="H5299" s="161" t="s">
        <v>1559</v>
      </c>
      <c r="I5299" s="15"/>
      <c r="J5299"/>
      <c r="K5299"/>
    </row>
    <row r="5300" spans="1:11" ht="15" customHeight="1" x14ac:dyDescent="0.35">
      <c r="A5300" s="160">
        <v>1503894</v>
      </c>
      <c r="B5300" s="161" t="s">
        <v>2640</v>
      </c>
      <c r="C5300" s="160">
        <v>806526</v>
      </c>
      <c r="D5300" s="161" t="s">
        <v>2640</v>
      </c>
      <c r="E5300" s="162" t="s">
        <v>6414</v>
      </c>
      <c r="F5300" s="161" t="s">
        <v>644</v>
      </c>
      <c r="G5300" s="164" t="s">
        <v>992</v>
      </c>
      <c r="H5300" s="161" t="s">
        <v>1559</v>
      </c>
      <c r="I5300" s="15"/>
      <c r="J5300"/>
      <c r="K5300"/>
    </row>
    <row r="5301" spans="1:11" ht="15" customHeight="1" x14ac:dyDescent="0.35">
      <c r="A5301" s="160">
        <v>1109733</v>
      </c>
      <c r="B5301" s="161" t="s">
        <v>2489</v>
      </c>
      <c r="C5301" s="160">
        <v>806528</v>
      </c>
      <c r="D5301" s="161" t="s">
        <v>2489</v>
      </c>
      <c r="E5301" s="162" t="s">
        <v>6414</v>
      </c>
      <c r="F5301" s="161" t="s">
        <v>644</v>
      </c>
      <c r="G5301" s="164" t="s">
        <v>933</v>
      </c>
      <c r="H5301" s="161" t="s">
        <v>1559</v>
      </c>
      <c r="I5301" s="15"/>
      <c r="J5301"/>
      <c r="K5301"/>
    </row>
    <row r="5302" spans="1:11" ht="15" customHeight="1" x14ac:dyDescent="0.35">
      <c r="A5302" s="160">
        <v>1109225</v>
      </c>
      <c r="B5302" s="161" t="s">
        <v>2490</v>
      </c>
      <c r="C5302" s="160">
        <v>806529</v>
      </c>
      <c r="D5302" s="161" t="s">
        <v>2490</v>
      </c>
      <c r="E5302" s="162" t="s">
        <v>6414</v>
      </c>
      <c r="F5302" s="161" t="s">
        <v>644</v>
      </c>
      <c r="G5302" s="164" t="s">
        <v>933</v>
      </c>
      <c r="H5302" s="161" t="s">
        <v>1559</v>
      </c>
      <c r="I5302" s="15"/>
      <c r="J5302"/>
      <c r="K5302"/>
    </row>
    <row r="5303" spans="1:11" ht="15" customHeight="1" x14ac:dyDescent="0.35">
      <c r="A5303" s="160">
        <v>1101593</v>
      </c>
      <c r="B5303" s="161" t="s">
        <v>2300</v>
      </c>
      <c r="C5303" s="160">
        <v>806530</v>
      </c>
      <c r="D5303" s="161" t="s">
        <v>2300</v>
      </c>
      <c r="E5303" s="162" t="s">
        <v>6414</v>
      </c>
      <c r="F5303" s="161" t="s">
        <v>644</v>
      </c>
      <c r="G5303" s="4" t="s">
        <v>933</v>
      </c>
      <c r="H5303" s="161" t="s">
        <v>1559</v>
      </c>
      <c r="I5303" s="15"/>
      <c r="J5303"/>
      <c r="K5303"/>
    </row>
    <row r="5304" spans="1:11" ht="15" customHeight="1" x14ac:dyDescent="0.35">
      <c r="A5304" s="160">
        <v>1503858</v>
      </c>
      <c r="B5304" s="161" t="s">
        <v>2650</v>
      </c>
      <c r="C5304" s="160">
        <v>806534</v>
      </c>
      <c r="D5304" s="161" t="s">
        <v>2650</v>
      </c>
      <c r="E5304" s="162" t="s">
        <v>6414</v>
      </c>
      <c r="F5304" s="161" t="s">
        <v>644</v>
      </c>
      <c r="G5304" s="161" t="s">
        <v>992</v>
      </c>
      <c r="H5304" s="161" t="s">
        <v>1559</v>
      </c>
      <c r="I5304" s="15"/>
      <c r="J5304"/>
      <c r="K5304"/>
    </row>
    <row r="5305" spans="1:11" ht="15" customHeight="1" x14ac:dyDescent="0.35">
      <c r="A5305" s="160">
        <v>1312229</v>
      </c>
      <c r="B5305" s="161" t="s">
        <v>1835</v>
      </c>
      <c r="C5305" s="160">
        <v>806535</v>
      </c>
      <c r="D5305" s="161" t="s">
        <v>1835</v>
      </c>
      <c r="E5305" s="162" t="s">
        <v>6414</v>
      </c>
      <c r="F5305" s="161" t="s">
        <v>1558</v>
      </c>
      <c r="G5305" s="164" t="s">
        <v>8</v>
      </c>
      <c r="H5305" s="161" t="s">
        <v>1559</v>
      </c>
      <c r="I5305" s="15"/>
      <c r="J5305"/>
      <c r="K5305"/>
    </row>
    <row r="5306" spans="1:11" ht="15" customHeight="1" x14ac:dyDescent="0.35">
      <c r="A5306" s="160">
        <v>1106779</v>
      </c>
      <c r="B5306" s="161" t="s">
        <v>2412</v>
      </c>
      <c r="C5306" s="160">
        <v>806536</v>
      </c>
      <c r="D5306" s="161" t="s">
        <v>2412</v>
      </c>
      <c r="E5306" s="162" t="s">
        <v>6414</v>
      </c>
      <c r="F5306" s="161" t="s">
        <v>644</v>
      </c>
      <c r="G5306" s="164" t="s">
        <v>785</v>
      </c>
      <c r="H5306" s="161" t="s">
        <v>1559</v>
      </c>
      <c r="I5306" s="15"/>
      <c r="J5306"/>
      <c r="K5306"/>
    </row>
    <row r="5307" spans="1:11" ht="15" customHeight="1" x14ac:dyDescent="0.35">
      <c r="A5307" s="160">
        <v>1421809</v>
      </c>
      <c r="B5307" s="161" t="s">
        <v>2601</v>
      </c>
      <c r="C5307" s="160">
        <v>806537</v>
      </c>
      <c r="D5307" s="161" t="s">
        <v>2601</v>
      </c>
      <c r="E5307" s="162" t="s">
        <v>6414</v>
      </c>
      <c r="F5307" s="161" t="s">
        <v>644</v>
      </c>
      <c r="G5307" s="164" t="s">
        <v>708</v>
      </c>
      <c r="H5307" s="161" t="s">
        <v>1559</v>
      </c>
      <c r="I5307" s="15"/>
      <c r="J5307"/>
      <c r="K5307"/>
    </row>
    <row r="5308" spans="1:11" ht="15" customHeight="1" x14ac:dyDescent="0.35">
      <c r="A5308" s="160">
        <v>1114215</v>
      </c>
      <c r="B5308" s="161" t="s">
        <v>6168</v>
      </c>
      <c r="C5308" s="160">
        <v>806539</v>
      </c>
      <c r="D5308" s="161" t="s">
        <v>6168</v>
      </c>
      <c r="E5308" s="162" t="s">
        <v>6414</v>
      </c>
      <c r="F5308" s="161" t="s">
        <v>644</v>
      </c>
      <c r="G5308" s="164" t="s">
        <v>874</v>
      </c>
      <c r="H5308" s="161" t="s">
        <v>1559</v>
      </c>
      <c r="I5308" s="15"/>
      <c r="J5308"/>
      <c r="K5308"/>
    </row>
    <row r="5309" spans="1:11" ht="15" customHeight="1" x14ac:dyDescent="0.35">
      <c r="A5309" s="160">
        <v>1010745</v>
      </c>
      <c r="B5309" s="161" t="s">
        <v>2221</v>
      </c>
      <c r="C5309" s="160">
        <v>806547</v>
      </c>
      <c r="D5309" s="161" t="s">
        <v>2221</v>
      </c>
      <c r="E5309" s="162" t="s">
        <v>6414</v>
      </c>
      <c r="F5309" s="161" t="s">
        <v>2026</v>
      </c>
      <c r="G5309" s="164" t="s">
        <v>1338</v>
      </c>
      <c r="H5309" s="161" t="s">
        <v>1559</v>
      </c>
      <c r="I5309" s="15"/>
      <c r="J5309"/>
      <c r="K5309"/>
    </row>
    <row r="5310" spans="1:11" ht="15" customHeight="1" x14ac:dyDescent="0.35">
      <c r="A5310" s="160">
        <v>1312372</v>
      </c>
      <c r="B5310" s="161" t="s">
        <v>1818</v>
      </c>
      <c r="C5310" s="160">
        <v>806549</v>
      </c>
      <c r="D5310" s="161" t="s">
        <v>1818</v>
      </c>
      <c r="E5310" s="162" t="s">
        <v>6414</v>
      </c>
      <c r="F5310" s="161" t="s">
        <v>1558</v>
      </c>
      <c r="G5310" s="164" t="s">
        <v>8</v>
      </c>
      <c r="H5310" s="161" t="s">
        <v>1559</v>
      </c>
      <c r="I5310" s="15"/>
      <c r="J5310"/>
      <c r="K5310"/>
    </row>
    <row r="5311" spans="1:11" ht="15" customHeight="1" x14ac:dyDescent="0.35">
      <c r="A5311" s="160">
        <v>1410904</v>
      </c>
      <c r="B5311" s="161" t="s">
        <v>2591</v>
      </c>
      <c r="C5311" s="160">
        <v>806673</v>
      </c>
      <c r="D5311" s="161" t="s">
        <v>2591</v>
      </c>
      <c r="E5311" s="162" t="s">
        <v>6414</v>
      </c>
      <c r="F5311" s="161" t="s">
        <v>644</v>
      </c>
      <c r="G5311" s="164" t="s">
        <v>708</v>
      </c>
      <c r="H5311" s="161" t="s">
        <v>1559</v>
      </c>
      <c r="I5311" s="15"/>
      <c r="J5311"/>
      <c r="K5311"/>
    </row>
    <row r="5312" spans="1:11" ht="15" customHeight="1" x14ac:dyDescent="0.35">
      <c r="A5312" s="160">
        <v>1601123</v>
      </c>
      <c r="B5312" s="161" t="s">
        <v>1948</v>
      </c>
      <c r="C5312" s="160">
        <v>806674</v>
      </c>
      <c r="D5312" s="161" t="s">
        <v>1948</v>
      </c>
      <c r="E5312" s="162" t="s">
        <v>6414</v>
      </c>
      <c r="F5312" s="161" t="s">
        <v>1558</v>
      </c>
      <c r="G5312" s="164" t="s">
        <v>446</v>
      </c>
      <c r="H5312" s="161" t="s">
        <v>1559</v>
      </c>
      <c r="I5312" s="15"/>
      <c r="J5312"/>
      <c r="K5312"/>
    </row>
    <row r="5313" spans="1:11" ht="15" customHeight="1" x14ac:dyDescent="0.35">
      <c r="A5313" s="160">
        <v>1604905</v>
      </c>
      <c r="B5313" s="161" t="s">
        <v>1957</v>
      </c>
      <c r="C5313" s="160">
        <v>806675</v>
      </c>
      <c r="D5313" s="161" t="s">
        <v>1957</v>
      </c>
      <c r="E5313" s="162" t="s">
        <v>6414</v>
      </c>
      <c r="F5313" s="161" t="s">
        <v>1558</v>
      </c>
      <c r="G5313" s="164" t="s">
        <v>446</v>
      </c>
      <c r="H5313" s="161" t="s">
        <v>1559</v>
      </c>
      <c r="I5313" s="15"/>
      <c r="J5313"/>
      <c r="K5313"/>
    </row>
    <row r="5314" spans="1:11" ht="15" customHeight="1" x14ac:dyDescent="0.35">
      <c r="A5314" s="160">
        <v>1421831</v>
      </c>
      <c r="B5314" s="161" t="s">
        <v>2605</v>
      </c>
      <c r="C5314" s="160">
        <v>806678</v>
      </c>
      <c r="D5314" s="161" t="s">
        <v>2605</v>
      </c>
      <c r="E5314" s="162" t="s">
        <v>6414</v>
      </c>
      <c r="F5314" s="161" t="s">
        <v>644</v>
      </c>
      <c r="G5314" s="164" t="s">
        <v>708</v>
      </c>
      <c r="H5314" s="161" t="s">
        <v>1559</v>
      </c>
      <c r="I5314" s="15"/>
      <c r="J5314"/>
      <c r="K5314"/>
    </row>
    <row r="5315" spans="1:11" ht="15" customHeight="1" x14ac:dyDescent="0.35">
      <c r="A5315" s="160">
        <v>1824366</v>
      </c>
      <c r="B5315" s="161" t="s">
        <v>2267</v>
      </c>
      <c r="C5315" s="160">
        <v>806679</v>
      </c>
      <c r="D5315" s="161" t="s">
        <v>2267</v>
      </c>
      <c r="E5315" s="162" t="s">
        <v>6414</v>
      </c>
      <c r="F5315" s="161" t="s">
        <v>2026</v>
      </c>
      <c r="G5315" s="164" t="s">
        <v>1381</v>
      </c>
      <c r="H5315" s="161" t="s">
        <v>1559</v>
      </c>
      <c r="I5315" s="15"/>
      <c r="J5315"/>
      <c r="K5315"/>
    </row>
    <row r="5316" spans="1:11" ht="15" customHeight="1" x14ac:dyDescent="0.35">
      <c r="A5316" s="160">
        <v>1016742</v>
      </c>
      <c r="B5316" s="161" t="s">
        <v>2234</v>
      </c>
      <c r="C5316" s="160">
        <v>806680</v>
      </c>
      <c r="D5316" s="161" t="s">
        <v>2234</v>
      </c>
      <c r="E5316" s="162" t="s">
        <v>6414</v>
      </c>
      <c r="F5316" s="161" t="s">
        <v>2026</v>
      </c>
      <c r="G5316" s="164" t="s">
        <v>1338</v>
      </c>
      <c r="H5316" s="161" t="s">
        <v>1559</v>
      </c>
      <c r="I5316" s="15"/>
      <c r="J5316"/>
      <c r="K5316"/>
    </row>
    <row r="5317" spans="1:11" ht="15" customHeight="1" x14ac:dyDescent="0.35">
      <c r="A5317" s="160">
        <v>312918</v>
      </c>
      <c r="B5317" s="161" t="s">
        <v>1683</v>
      </c>
      <c r="C5317" s="160">
        <v>806681</v>
      </c>
      <c r="D5317" s="161" t="s">
        <v>1683</v>
      </c>
      <c r="E5317" s="162" t="s">
        <v>6414</v>
      </c>
      <c r="F5317" s="161" t="s">
        <v>1558</v>
      </c>
      <c r="G5317" s="164" t="s">
        <v>14</v>
      </c>
      <c r="H5317" s="161" t="s">
        <v>1559</v>
      </c>
      <c r="I5317" s="15"/>
      <c r="J5317"/>
      <c r="K5317"/>
    </row>
    <row r="5318" spans="1:11" ht="15" customHeight="1" x14ac:dyDescent="0.35">
      <c r="A5318" s="160">
        <v>312846</v>
      </c>
      <c r="B5318" s="161" t="s">
        <v>1684</v>
      </c>
      <c r="C5318" s="160">
        <v>806682</v>
      </c>
      <c r="D5318" s="161" t="s">
        <v>1684</v>
      </c>
      <c r="E5318" s="162" t="s">
        <v>6414</v>
      </c>
      <c r="F5318" s="161" t="s">
        <v>1558</v>
      </c>
      <c r="G5318" s="164" t="s">
        <v>14</v>
      </c>
      <c r="H5318" s="161" t="s">
        <v>1559</v>
      </c>
      <c r="I5318" s="15"/>
      <c r="J5318"/>
      <c r="K5318"/>
    </row>
    <row r="5319" spans="1:11" ht="15" customHeight="1" x14ac:dyDescent="0.35">
      <c r="A5319" s="160">
        <v>1413577</v>
      </c>
      <c r="B5319" s="161" t="s">
        <v>2599</v>
      </c>
      <c r="C5319" s="160">
        <v>806683</v>
      </c>
      <c r="D5319" s="161" t="s">
        <v>2599</v>
      </c>
      <c r="E5319" s="162" t="s">
        <v>6414</v>
      </c>
      <c r="F5319" s="161" t="s">
        <v>644</v>
      </c>
      <c r="G5319" s="164" t="s">
        <v>708</v>
      </c>
      <c r="H5319" s="161" t="s">
        <v>1559</v>
      </c>
      <c r="I5319" s="15"/>
      <c r="J5319"/>
      <c r="K5319"/>
    </row>
    <row r="5320" spans="1:11" ht="15" customHeight="1" x14ac:dyDescent="0.35">
      <c r="A5320" s="160">
        <v>1607116</v>
      </c>
      <c r="B5320" s="161" t="s">
        <v>1965</v>
      </c>
      <c r="C5320" s="160">
        <v>806685</v>
      </c>
      <c r="D5320" s="161" t="s">
        <v>1965</v>
      </c>
      <c r="E5320" s="162" t="s">
        <v>6414</v>
      </c>
      <c r="F5320" s="161" t="s">
        <v>1558</v>
      </c>
      <c r="G5320" s="161" t="s">
        <v>446</v>
      </c>
      <c r="H5320" s="161" t="s">
        <v>1559</v>
      </c>
      <c r="I5320" s="15"/>
      <c r="J5320"/>
      <c r="K5320"/>
    </row>
    <row r="5321" spans="1:11" ht="15" customHeight="1" x14ac:dyDescent="0.35">
      <c r="A5321" s="160">
        <v>1308807</v>
      </c>
      <c r="B5321" s="161" t="s">
        <v>6169</v>
      </c>
      <c r="C5321" s="160">
        <v>806686</v>
      </c>
      <c r="D5321" s="161" t="s">
        <v>6169</v>
      </c>
      <c r="E5321" s="162" t="s">
        <v>6414</v>
      </c>
      <c r="F5321" s="161" t="s">
        <v>1558</v>
      </c>
      <c r="G5321" s="161" t="s">
        <v>8</v>
      </c>
      <c r="H5321" s="161" t="s">
        <v>1559</v>
      </c>
      <c r="I5321" s="15"/>
      <c r="J5321"/>
      <c r="K5321"/>
    </row>
    <row r="5322" spans="1:11" ht="15" customHeight="1" x14ac:dyDescent="0.35">
      <c r="A5322" s="160">
        <v>304631</v>
      </c>
      <c r="B5322" s="161" t="s">
        <v>1640</v>
      </c>
      <c r="C5322" s="160">
        <v>806687</v>
      </c>
      <c r="D5322" s="161" t="s">
        <v>1640</v>
      </c>
      <c r="E5322" s="162" t="s">
        <v>6414</v>
      </c>
      <c r="F5322" s="161" t="s">
        <v>1558</v>
      </c>
      <c r="G5322" s="161" t="s">
        <v>14</v>
      </c>
      <c r="H5322" s="161" t="s">
        <v>1559</v>
      </c>
      <c r="I5322" s="15"/>
      <c r="J5322"/>
      <c r="K5322"/>
    </row>
    <row r="5323" spans="1:11" ht="15" customHeight="1" x14ac:dyDescent="0.35">
      <c r="A5323" s="160">
        <v>113905</v>
      </c>
      <c r="B5323" s="161" t="s">
        <v>1573</v>
      </c>
      <c r="C5323" s="160">
        <v>806688</v>
      </c>
      <c r="D5323" s="161" t="s">
        <v>1573</v>
      </c>
      <c r="E5323" s="162" t="s">
        <v>6414</v>
      </c>
      <c r="F5323" s="161" t="s">
        <v>1558</v>
      </c>
      <c r="G5323" s="4" t="s">
        <v>174</v>
      </c>
      <c r="H5323" s="161" t="s">
        <v>1559</v>
      </c>
      <c r="I5323" s="15"/>
      <c r="J5323"/>
      <c r="K5323"/>
    </row>
    <row r="5324" spans="1:11" ht="15" customHeight="1" x14ac:dyDescent="0.35">
      <c r="A5324" s="160">
        <v>312493</v>
      </c>
      <c r="B5324" s="161" t="s">
        <v>1687</v>
      </c>
      <c r="C5324" s="160">
        <v>806692</v>
      </c>
      <c r="D5324" s="161" t="s">
        <v>1687</v>
      </c>
      <c r="E5324" s="162" t="s">
        <v>6414</v>
      </c>
      <c r="F5324" s="161" t="s">
        <v>1558</v>
      </c>
      <c r="G5324" s="164" t="s">
        <v>14</v>
      </c>
      <c r="H5324" s="161" t="s">
        <v>1559</v>
      </c>
      <c r="I5324" s="15"/>
      <c r="J5324"/>
      <c r="K5324"/>
    </row>
    <row r="5325" spans="1:11" ht="15" customHeight="1" x14ac:dyDescent="0.35">
      <c r="A5325" s="160">
        <v>1014491</v>
      </c>
      <c r="B5325" s="161" t="s">
        <v>2296</v>
      </c>
      <c r="C5325" s="160">
        <v>806700</v>
      </c>
      <c r="D5325" s="161" t="s">
        <v>2296</v>
      </c>
      <c r="E5325" s="162" t="s">
        <v>6414</v>
      </c>
      <c r="F5325" s="161" t="s">
        <v>644</v>
      </c>
      <c r="G5325" s="164" t="s">
        <v>933</v>
      </c>
      <c r="H5325" s="161" t="s">
        <v>1559</v>
      </c>
      <c r="I5325" s="15"/>
      <c r="J5325"/>
      <c r="K5325"/>
    </row>
    <row r="5326" spans="1:11" ht="15" customHeight="1" x14ac:dyDescent="0.35">
      <c r="A5326" s="160">
        <v>1107589</v>
      </c>
      <c r="B5326" s="161" t="s">
        <v>6170</v>
      </c>
      <c r="C5326" s="160">
        <v>806702</v>
      </c>
      <c r="D5326" s="161" t="s">
        <v>6170</v>
      </c>
      <c r="E5326" s="162" t="s">
        <v>6414</v>
      </c>
      <c r="F5326" s="161" t="s">
        <v>644</v>
      </c>
      <c r="G5326" s="164" t="s">
        <v>874</v>
      </c>
      <c r="H5326" s="161" t="s">
        <v>1559</v>
      </c>
      <c r="I5326" s="15"/>
      <c r="J5326"/>
      <c r="K5326"/>
    </row>
    <row r="5327" spans="1:11" ht="15" customHeight="1" x14ac:dyDescent="0.35">
      <c r="A5327" s="160">
        <v>1504519</v>
      </c>
      <c r="B5327" s="161" t="s">
        <v>6171</v>
      </c>
      <c r="C5327" s="160">
        <v>806742</v>
      </c>
      <c r="D5327" s="161" t="s">
        <v>6171</v>
      </c>
      <c r="E5327" s="162" t="s">
        <v>6414</v>
      </c>
      <c r="F5327" s="161" t="s">
        <v>644</v>
      </c>
      <c r="G5327" s="164" t="s">
        <v>992</v>
      </c>
      <c r="H5327" s="161" t="s">
        <v>1559</v>
      </c>
      <c r="I5327" s="15"/>
      <c r="J5327"/>
      <c r="K5327"/>
    </row>
    <row r="5328" spans="1:11" ht="15" customHeight="1" x14ac:dyDescent="0.35">
      <c r="A5328" s="160">
        <v>1110367</v>
      </c>
      <c r="B5328" s="161" t="s">
        <v>2509</v>
      </c>
      <c r="C5328" s="160">
        <v>806745</v>
      </c>
      <c r="D5328" s="161" t="s">
        <v>2509</v>
      </c>
      <c r="E5328" s="162" t="s">
        <v>6414</v>
      </c>
      <c r="F5328" s="161" t="s">
        <v>644</v>
      </c>
      <c r="G5328" s="164" t="s">
        <v>645</v>
      </c>
      <c r="H5328" s="161" t="s">
        <v>1559</v>
      </c>
      <c r="I5328" s="15"/>
      <c r="J5328"/>
      <c r="K5328"/>
    </row>
    <row r="5329" spans="1:11" ht="15" customHeight="1" x14ac:dyDescent="0.35">
      <c r="A5329" s="160">
        <v>1511425</v>
      </c>
      <c r="B5329" s="161" t="s">
        <v>6172</v>
      </c>
      <c r="C5329" s="160">
        <v>806749</v>
      </c>
      <c r="D5329" s="161" t="s">
        <v>6172</v>
      </c>
      <c r="E5329" s="162" t="s">
        <v>6414</v>
      </c>
      <c r="F5329" s="161" t="s">
        <v>644</v>
      </c>
      <c r="G5329" s="164" t="s">
        <v>992</v>
      </c>
      <c r="H5329" s="161" t="s">
        <v>1559</v>
      </c>
      <c r="I5329" s="15"/>
      <c r="J5329"/>
      <c r="K5329"/>
    </row>
    <row r="5330" spans="1:11" ht="15" customHeight="1" x14ac:dyDescent="0.35">
      <c r="A5330" s="160">
        <v>1110479</v>
      </c>
      <c r="B5330" s="161" t="s">
        <v>2512</v>
      </c>
      <c r="C5330" s="160">
        <v>806754</v>
      </c>
      <c r="D5330" s="161" t="s">
        <v>2512</v>
      </c>
      <c r="E5330" s="162" t="s">
        <v>6414</v>
      </c>
      <c r="F5330" s="161" t="s">
        <v>644</v>
      </c>
      <c r="G5330" s="164" t="s">
        <v>645</v>
      </c>
      <c r="H5330" s="161" t="s">
        <v>1559</v>
      </c>
      <c r="I5330" s="15"/>
      <c r="J5330"/>
      <c r="K5330"/>
    </row>
    <row r="5331" spans="1:11" ht="15" customHeight="1" x14ac:dyDescent="0.35">
      <c r="A5331" s="160">
        <v>1106238</v>
      </c>
      <c r="B5331" s="161" t="s">
        <v>2365</v>
      </c>
      <c r="C5331" s="160">
        <v>806756</v>
      </c>
      <c r="D5331" s="161" t="s">
        <v>2365</v>
      </c>
      <c r="E5331" s="162" t="s">
        <v>6414</v>
      </c>
      <c r="F5331" s="161" t="s">
        <v>644</v>
      </c>
      <c r="G5331" s="164" t="s">
        <v>785</v>
      </c>
      <c r="H5331" s="161" t="s">
        <v>1559</v>
      </c>
      <c r="I5331" s="15"/>
      <c r="J5331"/>
      <c r="K5331"/>
    </row>
    <row r="5332" spans="1:11" ht="15" customHeight="1" x14ac:dyDescent="0.35">
      <c r="A5332" s="160">
        <v>1106348</v>
      </c>
      <c r="B5332" s="161" t="s">
        <v>2386</v>
      </c>
      <c r="C5332" s="160">
        <v>806758</v>
      </c>
      <c r="D5332" s="161" t="s">
        <v>2386</v>
      </c>
      <c r="E5332" s="162" t="s">
        <v>6414</v>
      </c>
      <c r="F5332" s="161" t="s">
        <v>644</v>
      </c>
      <c r="G5332" s="164" t="s">
        <v>785</v>
      </c>
      <c r="H5332" s="161" t="s">
        <v>1559</v>
      </c>
      <c r="I5332" s="15"/>
      <c r="J5332"/>
      <c r="K5332"/>
    </row>
    <row r="5333" spans="1:11" ht="15" customHeight="1" x14ac:dyDescent="0.35">
      <c r="A5333" s="160">
        <v>808419</v>
      </c>
      <c r="B5333" s="161" t="s">
        <v>6173</v>
      </c>
      <c r="C5333" s="160">
        <v>806763</v>
      </c>
      <c r="D5333" s="161" t="s">
        <v>6173</v>
      </c>
      <c r="E5333" s="162" t="s">
        <v>6414</v>
      </c>
      <c r="F5333" s="161" t="s">
        <v>534</v>
      </c>
      <c r="G5333" s="161" t="s">
        <v>534</v>
      </c>
      <c r="H5333" s="161" t="s">
        <v>1559</v>
      </c>
      <c r="I5333" s="15"/>
      <c r="J5333"/>
      <c r="K5333"/>
    </row>
    <row r="5334" spans="1:11" ht="15" customHeight="1" x14ac:dyDescent="0.35">
      <c r="A5334" s="160">
        <v>811571</v>
      </c>
      <c r="B5334" s="161" t="s">
        <v>2831</v>
      </c>
      <c r="C5334" s="160">
        <v>806765</v>
      </c>
      <c r="D5334" s="161" t="s">
        <v>2831</v>
      </c>
      <c r="E5334" s="162" t="s">
        <v>6414</v>
      </c>
      <c r="F5334" s="161" t="s">
        <v>534</v>
      </c>
      <c r="G5334" s="164" t="s">
        <v>534</v>
      </c>
      <c r="H5334" s="161" t="s">
        <v>1559</v>
      </c>
      <c r="I5334" s="15"/>
      <c r="J5334"/>
      <c r="K5334"/>
    </row>
    <row r="5335" spans="1:11" ht="15" customHeight="1" x14ac:dyDescent="0.35">
      <c r="A5335" s="160">
        <v>815558</v>
      </c>
      <c r="B5335" s="161" t="s">
        <v>2840</v>
      </c>
      <c r="C5335" s="160">
        <v>806767</v>
      </c>
      <c r="D5335" s="161" t="s">
        <v>2840</v>
      </c>
      <c r="E5335" s="162" t="s">
        <v>6414</v>
      </c>
      <c r="F5335" s="161" t="s">
        <v>534</v>
      </c>
      <c r="G5335" s="164" t="s">
        <v>534</v>
      </c>
      <c r="H5335" s="161" t="s">
        <v>1559</v>
      </c>
      <c r="I5335" s="15"/>
      <c r="J5335"/>
      <c r="K5335"/>
    </row>
    <row r="5336" spans="1:11" ht="15" customHeight="1" x14ac:dyDescent="0.35">
      <c r="A5336" s="160">
        <v>1312516</v>
      </c>
      <c r="B5336" s="161" t="s">
        <v>1840</v>
      </c>
      <c r="C5336" s="160">
        <v>806770</v>
      </c>
      <c r="D5336" s="161" t="s">
        <v>1840</v>
      </c>
      <c r="E5336" s="162" t="s">
        <v>6414</v>
      </c>
      <c r="F5336" s="161" t="s">
        <v>1558</v>
      </c>
      <c r="G5336" s="164" t="s">
        <v>8</v>
      </c>
      <c r="H5336" s="161" t="s">
        <v>1559</v>
      </c>
      <c r="I5336" s="15"/>
      <c r="J5336"/>
      <c r="K5336"/>
    </row>
    <row r="5337" spans="1:11" ht="15" customHeight="1" x14ac:dyDescent="0.35">
      <c r="A5337" s="160">
        <v>1105963</v>
      </c>
      <c r="B5337" s="161" t="s">
        <v>2346</v>
      </c>
      <c r="C5337" s="160">
        <v>806773</v>
      </c>
      <c r="D5337" s="161" t="s">
        <v>2346</v>
      </c>
      <c r="E5337" s="162" t="s">
        <v>6414</v>
      </c>
      <c r="F5337" s="161" t="s">
        <v>644</v>
      </c>
      <c r="G5337" s="161" t="s">
        <v>645</v>
      </c>
      <c r="H5337" s="161" t="s">
        <v>1559</v>
      </c>
      <c r="I5337" s="15"/>
      <c r="J5337"/>
      <c r="K5337"/>
    </row>
    <row r="5338" spans="1:11" ht="15" customHeight="1" x14ac:dyDescent="0.35">
      <c r="A5338" s="160">
        <v>1504172</v>
      </c>
      <c r="B5338" s="161" t="s">
        <v>6174</v>
      </c>
      <c r="C5338" s="160">
        <v>806774</v>
      </c>
      <c r="D5338" s="161" t="s">
        <v>6174</v>
      </c>
      <c r="E5338" s="162" t="s">
        <v>6414</v>
      </c>
      <c r="F5338" s="161" t="s">
        <v>644</v>
      </c>
      <c r="G5338" s="164" t="s">
        <v>992</v>
      </c>
      <c r="H5338" s="161" t="s">
        <v>1559</v>
      </c>
      <c r="I5338" s="15"/>
      <c r="J5338"/>
      <c r="K5338"/>
    </row>
    <row r="5339" spans="1:11" ht="15" customHeight="1" x14ac:dyDescent="0.35">
      <c r="A5339" s="160">
        <v>1504878</v>
      </c>
      <c r="B5339" s="161" t="s">
        <v>2664</v>
      </c>
      <c r="C5339" s="160">
        <v>806775</v>
      </c>
      <c r="D5339" s="161" t="s">
        <v>2664</v>
      </c>
      <c r="E5339" s="162" t="s">
        <v>6414</v>
      </c>
      <c r="F5339" s="161" t="s">
        <v>644</v>
      </c>
      <c r="G5339" s="164" t="s">
        <v>992</v>
      </c>
      <c r="H5339" s="161" t="s">
        <v>1559</v>
      </c>
      <c r="I5339" s="15"/>
      <c r="J5339"/>
      <c r="K5339"/>
    </row>
    <row r="5340" spans="1:11" ht="15" customHeight="1" x14ac:dyDescent="0.35">
      <c r="A5340" s="160">
        <v>308672</v>
      </c>
      <c r="B5340" s="161" t="s">
        <v>1661</v>
      </c>
      <c r="C5340" s="160">
        <v>806779</v>
      </c>
      <c r="D5340" s="161" t="s">
        <v>1661</v>
      </c>
      <c r="E5340" s="162" t="s">
        <v>6414</v>
      </c>
      <c r="F5340" s="161" t="s">
        <v>1558</v>
      </c>
      <c r="G5340" s="164" t="s">
        <v>14</v>
      </c>
      <c r="H5340" s="161" t="s">
        <v>1559</v>
      </c>
      <c r="I5340" s="15"/>
      <c r="J5340"/>
      <c r="K5340"/>
    </row>
    <row r="5341" spans="1:11" ht="15" customHeight="1" x14ac:dyDescent="0.35">
      <c r="A5341" s="160">
        <v>1106591</v>
      </c>
      <c r="B5341" s="161" t="s">
        <v>2372</v>
      </c>
      <c r="C5341" s="160">
        <v>806780</v>
      </c>
      <c r="D5341" s="161" t="s">
        <v>2372</v>
      </c>
      <c r="E5341" s="162" t="s">
        <v>6414</v>
      </c>
      <c r="F5341" s="161" t="s">
        <v>644</v>
      </c>
      <c r="G5341" s="164" t="s">
        <v>785</v>
      </c>
      <c r="H5341" s="161" t="s">
        <v>1559</v>
      </c>
      <c r="I5341" s="15"/>
      <c r="J5341"/>
      <c r="K5341"/>
    </row>
    <row r="5342" spans="1:11" ht="15" customHeight="1" x14ac:dyDescent="0.35">
      <c r="A5342" s="160">
        <v>1215233</v>
      </c>
      <c r="B5342" s="161" t="s">
        <v>2799</v>
      </c>
      <c r="C5342" s="160">
        <v>806786</v>
      </c>
      <c r="D5342" s="161" t="s">
        <v>2799</v>
      </c>
      <c r="E5342" s="162" t="s">
        <v>6414</v>
      </c>
      <c r="F5342" s="161" t="s">
        <v>2725</v>
      </c>
      <c r="G5342" s="164" t="s">
        <v>1441</v>
      </c>
      <c r="H5342" s="161" t="s">
        <v>1559</v>
      </c>
      <c r="I5342" s="15"/>
      <c r="J5342"/>
      <c r="K5342"/>
    </row>
    <row r="5343" spans="1:11" ht="15" customHeight="1" x14ac:dyDescent="0.35">
      <c r="A5343" s="160">
        <v>1106508</v>
      </c>
      <c r="B5343" s="161" t="s">
        <v>2369</v>
      </c>
      <c r="C5343" s="160">
        <v>806787</v>
      </c>
      <c r="D5343" s="161" t="s">
        <v>2369</v>
      </c>
      <c r="E5343" s="162" t="s">
        <v>6414</v>
      </c>
      <c r="F5343" s="161" t="s">
        <v>644</v>
      </c>
      <c r="G5343" s="164" t="s">
        <v>785</v>
      </c>
      <c r="H5343" s="161" t="s">
        <v>1559</v>
      </c>
      <c r="I5343" s="15"/>
      <c r="J5343"/>
      <c r="K5343"/>
    </row>
    <row r="5344" spans="1:11" ht="15" customHeight="1" x14ac:dyDescent="0.35">
      <c r="A5344" s="160">
        <v>1106871</v>
      </c>
      <c r="B5344" s="161" t="s">
        <v>6175</v>
      </c>
      <c r="C5344" s="160">
        <v>806789</v>
      </c>
      <c r="D5344" s="161" t="s">
        <v>6175</v>
      </c>
      <c r="E5344" s="162" t="s">
        <v>6414</v>
      </c>
      <c r="F5344" s="161" t="s">
        <v>644</v>
      </c>
      <c r="G5344" s="164" t="s">
        <v>785</v>
      </c>
      <c r="H5344" s="161" t="s">
        <v>1559</v>
      </c>
      <c r="I5344" s="15"/>
      <c r="J5344"/>
      <c r="K5344"/>
    </row>
    <row r="5345" spans="1:11" ht="15" customHeight="1" x14ac:dyDescent="0.35">
      <c r="A5345" s="160">
        <v>1106986</v>
      </c>
      <c r="B5345" s="161" t="s">
        <v>2427</v>
      </c>
      <c r="C5345" s="160">
        <v>806790</v>
      </c>
      <c r="D5345" s="161" t="s">
        <v>2427</v>
      </c>
      <c r="E5345" s="162" t="s">
        <v>6414</v>
      </c>
      <c r="F5345" s="161" t="s">
        <v>644</v>
      </c>
      <c r="G5345" s="164" t="s">
        <v>785</v>
      </c>
      <c r="H5345" s="161" t="s">
        <v>1559</v>
      </c>
      <c r="I5345" s="15"/>
      <c r="J5345"/>
      <c r="K5345"/>
    </row>
    <row r="5346" spans="1:11" ht="15" customHeight="1" x14ac:dyDescent="0.35">
      <c r="A5346" s="160">
        <v>1604916</v>
      </c>
      <c r="B5346" s="161" t="s">
        <v>1958</v>
      </c>
      <c r="C5346" s="160">
        <v>806799</v>
      </c>
      <c r="D5346" s="161" t="s">
        <v>1958</v>
      </c>
      <c r="E5346" s="162" t="s">
        <v>6414</v>
      </c>
      <c r="F5346" s="161" t="s">
        <v>1558</v>
      </c>
      <c r="G5346" s="164" t="s">
        <v>446</v>
      </c>
      <c r="H5346" s="161" t="s">
        <v>1559</v>
      </c>
      <c r="I5346" s="15"/>
      <c r="J5346"/>
      <c r="K5346"/>
    </row>
    <row r="5347" spans="1:11" ht="15" customHeight="1" x14ac:dyDescent="0.35">
      <c r="A5347" s="160">
        <v>1306445</v>
      </c>
      <c r="B5347" s="161" t="s">
        <v>1765</v>
      </c>
      <c r="C5347" s="160">
        <v>806858</v>
      </c>
      <c r="D5347" s="161" t="s">
        <v>1765</v>
      </c>
      <c r="E5347" s="162" t="s">
        <v>6414</v>
      </c>
      <c r="F5347" s="161" t="s">
        <v>1558</v>
      </c>
      <c r="G5347" s="164" t="s">
        <v>8</v>
      </c>
      <c r="H5347" s="161" t="s">
        <v>1559</v>
      </c>
      <c r="I5347" s="15"/>
      <c r="J5347"/>
      <c r="K5347"/>
    </row>
    <row r="5348" spans="1:11" ht="15" customHeight="1" x14ac:dyDescent="0.35">
      <c r="A5348" s="160">
        <v>314319</v>
      </c>
      <c r="B5348" s="161" t="s">
        <v>1706</v>
      </c>
      <c r="C5348" s="160">
        <v>806861</v>
      </c>
      <c r="D5348" s="161" t="s">
        <v>1706</v>
      </c>
      <c r="E5348" s="162" t="s">
        <v>6414</v>
      </c>
      <c r="F5348" s="161" t="s">
        <v>1558</v>
      </c>
      <c r="G5348" s="164" t="s">
        <v>14</v>
      </c>
      <c r="H5348" s="161" t="s">
        <v>1559</v>
      </c>
      <c r="I5348" s="15"/>
      <c r="J5348"/>
      <c r="K5348"/>
    </row>
    <row r="5349" spans="1:11" ht="15" customHeight="1" x14ac:dyDescent="0.35">
      <c r="A5349" s="160">
        <v>502988</v>
      </c>
      <c r="B5349" s="161" t="s">
        <v>2080</v>
      </c>
      <c r="C5349" s="160">
        <v>806862</v>
      </c>
      <c r="D5349" s="161" t="s">
        <v>2080</v>
      </c>
      <c r="E5349" s="162" t="s">
        <v>6414</v>
      </c>
      <c r="F5349" s="161" t="s">
        <v>2026</v>
      </c>
      <c r="G5349" s="164" t="s">
        <v>1205</v>
      </c>
      <c r="H5349" s="161" t="s">
        <v>1559</v>
      </c>
      <c r="I5349" s="15"/>
      <c r="J5349"/>
      <c r="K5349"/>
    </row>
    <row r="5350" spans="1:11" ht="15" customHeight="1" x14ac:dyDescent="0.35">
      <c r="A5350" s="160">
        <v>1106224</v>
      </c>
      <c r="B5350" s="161" t="s">
        <v>2381</v>
      </c>
      <c r="C5350" s="160">
        <v>806863</v>
      </c>
      <c r="D5350" s="161" t="s">
        <v>2381</v>
      </c>
      <c r="E5350" s="162" t="s">
        <v>6414</v>
      </c>
      <c r="F5350" s="161" t="s">
        <v>644</v>
      </c>
      <c r="G5350" s="164" t="s">
        <v>785</v>
      </c>
      <c r="H5350" s="161" t="s">
        <v>1559</v>
      </c>
      <c r="I5350" s="15"/>
      <c r="J5350"/>
      <c r="K5350"/>
    </row>
    <row r="5351" spans="1:11" ht="15" customHeight="1" x14ac:dyDescent="0.35">
      <c r="A5351" s="160">
        <v>1312749</v>
      </c>
      <c r="B5351" s="161" t="s">
        <v>6176</v>
      </c>
      <c r="C5351" s="160">
        <v>806865</v>
      </c>
      <c r="D5351" s="161" t="s">
        <v>6176</v>
      </c>
      <c r="E5351" s="162" t="s">
        <v>6414</v>
      </c>
      <c r="F5351" s="161" t="s">
        <v>1558</v>
      </c>
      <c r="G5351" s="164" t="s">
        <v>8</v>
      </c>
      <c r="H5351" s="161" t="s">
        <v>1559</v>
      </c>
      <c r="I5351" s="15"/>
      <c r="J5351"/>
      <c r="K5351"/>
    </row>
    <row r="5352" spans="1:11" ht="15" customHeight="1" x14ac:dyDescent="0.35">
      <c r="A5352" s="160">
        <v>1316914</v>
      </c>
      <c r="B5352" s="161" t="s">
        <v>1911</v>
      </c>
      <c r="C5352" s="160">
        <v>806867</v>
      </c>
      <c r="D5352" s="161" t="s">
        <v>1911</v>
      </c>
      <c r="E5352" s="162" t="s">
        <v>6414</v>
      </c>
      <c r="F5352" s="161" t="s">
        <v>1558</v>
      </c>
      <c r="G5352" s="164" t="s">
        <v>8</v>
      </c>
      <c r="H5352" s="161" t="s">
        <v>1559</v>
      </c>
      <c r="I5352" s="15"/>
      <c r="J5352"/>
      <c r="K5352"/>
    </row>
    <row r="5353" spans="1:11" ht="15" customHeight="1" x14ac:dyDescent="0.35">
      <c r="A5353" s="160">
        <v>1304406</v>
      </c>
      <c r="B5353" s="161" t="s">
        <v>1746</v>
      </c>
      <c r="C5353" s="160">
        <v>806868</v>
      </c>
      <c r="D5353" s="161" t="s">
        <v>1746</v>
      </c>
      <c r="E5353" s="162" t="s">
        <v>6414</v>
      </c>
      <c r="F5353" s="161" t="s">
        <v>1558</v>
      </c>
      <c r="G5353" s="164" t="s">
        <v>8</v>
      </c>
      <c r="H5353" s="161" t="s">
        <v>1559</v>
      </c>
      <c r="I5353" s="15"/>
      <c r="J5353"/>
      <c r="K5353"/>
    </row>
    <row r="5354" spans="1:11" ht="15" customHeight="1" x14ac:dyDescent="0.35">
      <c r="A5354" s="160">
        <v>1507690</v>
      </c>
      <c r="B5354" s="161" t="s">
        <v>2680</v>
      </c>
      <c r="C5354" s="160">
        <v>806872</v>
      </c>
      <c r="D5354" s="161" t="s">
        <v>2680</v>
      </c>
      <c r="E5354" s="162" t="s">
        <v>6414</v>
      </c>
      <c r="F5354" s="161" t="s">
        <v>644</v>
      </c>
      <c r="G5354" s="164" t="s">
        <v>992</v>
      </c>
      <c r="H5354" s="161" t="s">
        <v>1559</v>
      </c>
      <c r="I5354" s="15"/>
      <c r="J5354"/>
      <c r="K5354"/>
    </row>
    <row r="5355" spans="1:11" ht="15" customHeight="1" x14ac:dyDescent="0.35">
      <c r="A5355" s="160">
        <v>1105536</v>
      </c>
      <c r="B5355" s="161" t="s">
        <v>2331</v>
      </c>
      <c r="C5355" s="160">
        <v>806878</v>
      </c>
      <c r="D5355" s="161" t="s">
        <v>2331</v>
      </c>
      <c r="E5355" s="162" t="s">
        <v>6414</v>
      </c>
      <c r="F5355" s="161" t="s">
        <v>644</v>
      </c>
      <c r="G5355" s="164" t="s">
        <v>645</v>
      </c>
      <c r="H5355" s="161" t="s">
        <v>1559</v>
      </c>
      <c r="I5355" s="15"/>
      <c r="J5355"/>
      <c r="K5355"/>
    </row>
    <row r="5356" spans="1:11" ht="15" customHeight="1" x14ac:dyDescent="0.35">
      <c r="A5356" s="160">
        <v>1105576</v>
      </c>
      <c r="B5356" s="161" t="s">
        <v>6177</v>
      </c>
      <c r="C5356" s="160">
        <v>806881</v>
      </c>
      <c r="D5356" s="161" t="s">
        <v>6177</v>
      </c>
      <c r="E5356" s="162" t="s">
        <v>6414</v>
      </c>
      <c r="F5356" s="161" t="s">
        <v>644</v>
      </c>
      <c r="G5356" s="164" t="s">
        <v>645</v>
      </c>
      <c r="H5356" s="161" t="s">
        <v>1559</v>
      </c>
      <c r="I5356" s="15"/>
      <c r="J5356"/>
      <c r="K5356"/>
    </row>
    <row r="5357" spans="1:11" ht="15" customHeight="1" x14ac:dyDescent="0.35">
      <c r="A5357" s="160">
        <v>205670</v>
      </c>
      <c r="B5357" s="161" t="s">
        <v>6178</v>
      </c>
      <c r="C5357" s="160">
        <v>806886</v>
      </c>
      <c r="D5357" s="161" t="s">
        <v>6178</v>
      </c>
      <c r="E5357" s="162" t="s">
        <v>6414</v>
      </c>
      <c r="F5357" s="161" t="s">
        <v>2725</v>
      </c>
      <c r="G5357" s="4" t="s">
        <v>1439</v>
      </c>
      <c r="H5357" s="161" t="s">
        <v>1559</v>
      </c>
      <c r="I5357" s="15"/>
      <c r="J5357"/>
      <c r="K5357"/>
    </row>
    <row r="5358" spans="1:11" ht="15" customHeight="1" x14ac:dyDescent="0.35">
      <c r="A5358" s="160">
        <v>604952</v>
      </c>
      <c r="B5358" s="161" t="s">
        <v>2131</v>
      </c>
      <c r="C5358" s="160">
        <v>806892</v>
      </c>
      <c r="D5358" s="161" t="s">
        <v>2131</v>
      </c>
      <c r="E5358" s="162" t="s">
        <v>6414</v>
      </c>
      <c r="F5358" s="161" t="s">
        <v>2026</v>
      </c>
      <c r="G5358" s="161" t="s">
        <v>1246</v>
      </c>
      <c r="H5358" s="161" t="s">
        <v>1559</v>
      </c>
      <c r="I5358" s="15"/>
      <c r="J5358"/>
      <c r="K5358"/>
    </row>
    <row r="5359" spans="1:11" ht="15" customHeight="1" x14ac:dyDescent="0.35">
      <c r="A5359" s="160">
        <v>1304191</v>
      </c>
      <c r="B5359" s="161" t="s">
        <v>1748</v>
      </c>
      <c r="C5359" s="160">
        <v>806897</v>
      </c>
      <c r="D5359" s="161" t="s">
        <v>1748</v>
      </c>
      <c r="E5359" s="162" t="s">
        <v>6414</v>
      </c>
      <c r="F5359" s="161" t="s">
        <v>1558</v>
      </c>
      <c r="G5359" s="164" t="s">
        <v>8</v>
      </c>
      <c r="H5359" s="161" t="s">
        <v>1559</v>
      </c>
      <c r="I5359" s="15"/>
      <c r="J5359"/>
      <c r="K5359"/>
    </row>
    <row r="5360" spans="1:11" ht="15" customHeight="1" x14ac:dyDescent="0.35">
      <c r="A5360" s="160">
        <v>102877</v>
      </c>
      <c r="B5360" s="161" t="s">
        <v>2034</v>
      </c>
      <c r="C5360" s="160">
        <v>806908</v>
      </c>
      <c r="D5360" s="161" t="s">
        <v>2034</v>
      </c>
      <c r="E5360" s="162" t="s">
        <v>6414</v>
      </c>
      <c r="F5360" s="161" t="s">
        <v>2026</v>
      </c>
      <c r="G5360" s="4" t="s">
        <v>1144</v>
      </c>
      <c r="H5360" s="161" t="s">
        <v>1559</v>
      </c>
      <c r="I5360" s="15"/>
      <c r="J5360"/>
      <c r="K5360"/>
    </row>
    <row r="5361" spans="1:11" ht="15" customHeight="1" x14ac:dyDescent="0.35">
      <c r="A5361" s="160">
        <v>1315405</v>
      </c>
      <c r="B5361" s="161" t="s">
        <v>1900</v>
      </c>
      <c r="C5361" s="160">
        <v>806918</v>
      </c>
      <c r="D5361" s="161" t="s">
        <v>1900</v>
      </c>
      <c r="E5361" s="162" t="s">
        <v>6414</v>
      </c>
      <c r="F5361" s="161" t="s">
        <v>1558</v>
      </c>
      <c r="G5361" s="161" t="s">
        <v>8</v>
      </c>
      <c r="H5361" s="161" t="s">
        <v>1559</v>
      </c>
      <c r="I5361" s="15"/>
      <c r="J5361"/>
      <c r="K5361"/>
    </row>
    <row r="5362" spans="1:11" ht="15" customHeight="1" x14ac:dyDescent="0.35">
      <c r="A5362" s="160">
        <v>1010926</v>
      </c>
      <c r="B5362" s="161" t="s">
        <v>2222</v>
      </c>
      <c r="C5362" s="160">
        <v>806920</v>
      </c>
      <c r="D5362" s="161" t="s">
        <v>2222</v>
      </c>
      <c r="E5362" s="162" t="s">
        <v>6414</v>
      </c>
      <c r="F5362" s="161" t="s">
        <v>2026</v>
      </c>
      <c r="G5362" s="161" t="s">
        <v>1338</v>
      </c>
      <c r="H5362" s="161" t="s">
        <v>1559</v>
      </c>
      <c r="I5362" s="15"/>
      <c r="J5362"/>
      <c r="K5362"/>
    </row>
    <row r="5363" spans="1:11" ht="15" customHeight="1" x14ac:dyDescent="0.35">
      <c r="A5363" s="160">
        <v>1111550</v>
      </c>
      <c r="B5363" s="161" t="s">
        <v>2542</v>
      </c>
      <c r="C5363" s="160">
        <v>806921</v>
      </c>
      <c r="D5363" s="161" t="s">
        <v>2542</v>
      </c>
      <c r="E5363" s="162" t="s">
        <v>6414</v>
      </c>
      <c r="F5363" s="161" t="s">
        <v>644</v>
      </c>
      <c r="G5363" s="164" t="s">
        <v>1094</v>
      </c>
      <c r="H5363" s="161" t="s">
        <v>1559</v>
      </c>
      <c r="I5363" s="15"/>
      <c r="J5363"/>
      <c r="K5363"/>
    </row>
    <row r="5364" spans="1:11" ht="15" customHeight="1" x14ac:dyDescent="0.35">
      <c r="A5364" s="160">
        <v>816668</v>
      </c>
      <c r="B5364" s="161" t="s">
        <v>2841</v>
      </c>
      <c r="C5364" s="160">
        <v>806923</v>
      </c>
      <c r="D5364" s="161" t="s">
        <v>2841</v>
      </c>
      <c r="E5364" s="162" t="s">
        <v>6414</v>
      </c>
      <c r="F5364" s="161" t="s">
        <v>534</v>
      </c>
      <c r="G5364" s="161" t="s">
        <v>534</v>
      </c>
      <c r="H5364" s="161" t="s">
        <v>1559</v>
      </c>
      <c r="I5364" s="15"/>
      <c r="J5364"/>
      <c r="K5364"/>
    </row>
    <row r="5365" spans="1:11" ht="15" customHeight="1" x14ac:dyDescent="0.35">
      <c r="A5365" s="160">
        <v>1503819</v>
      </c>
      <c r="B5365" s="161" t="s">
        <v>6179</v>
      </c>
      <c r="C5365" s="160">
        <v>806924</v>
      </c>
      <c r="D5365" s="161" t="s">
        <v>6179</v>
      </c>
      <c r="E5365" s="162" t="s">
        <v>6414</v>
      </c>
      <c r="F5365" s="161" t="s">
        <v>644</v>
      </c>
      <c r="G5365" s="164" t="s">
        <v>992</v>
      </c>
      <c r="H5365" s="161" t="s">
        <v>1559</v>
      </c>
      <c r="I5365" s="15"/>
      <c r="J5365"/>
      <c r="K5365"/>
    </row>
    <row r="5366" spans="1:11" ht="15" customHeight="1" x14ac:dyDescent="0.35">
      <c r="A5366" s="160">
        <v>1823775</v>
      </c>
      <c r="B5366" s="161" t="s">
        <v>2256</v>
      </c>
      <c r="C5366" s="160">
        <v>806926</v>
      </c>
      <c r="D5366" s="161" t="s">
        <v>2256</v>
      </c>
      <c r="E5366" s="162" t="s">
        <v>6414</v>
      </c>
      <c r="F5366" s="161" t="s">
        <v>2026</v>
      </c>
      <c r="G5366" s="164" t="s">
        <v>1381</v>
      </c>
      <c r="H5366" s="161" t="s">
        <v>1559</v>
      </c>
      <c r="I5366" s="15"/>
      <c r="J5366"/>
      <c r="K5366"/>
    </row>
    <row r="5367" spans="1:11" ht="15" customHeight="1" x14ac:dyDescent="0.35">
      <c r="A5367" s="160">
        <v>1609787</v>
      </c>
      <c r="B5367" s="161" t="s">
        <v>1975</v>
      </c>
      <c r="C5367" s="160">
        <v>806939</v>
      </c>
      <c r="D5367" s="161" t="s">
        <v>1975</v>
      </c>
      <c r="E5367" s="162" t="s">
        <v>6414</v>
      </c>
      <c r="F5367" s="161" t="s">
        <v>1558</v>
      </c>
      <c r="G5367" s="164" t="s">
        <v>446</v>
      </c>
      <c r="H5367" s="161" t="s">
        <v>1559</v>
      </c>
      <c r="I5367" s="15"/>
      <c r="J5367"/>
      <c r="K5367"/>
    </row>
    <row r="5368" spans="1:11" ht="15" customHeight="1" x14ac:dyDescent="0.35">
      <c r="A5368" s="160">
        <v>1317630</v>
      </c>
      <c r="B5368" s="161" t="s">
        <v>1936</v>
      </c>
      <c r="C5368" s="160">
        <v>806945</v>
      </c>
      <c r="D5368" s="161" t="s">
        <v>1936</v>
      </c>
      <c r="E5368" s="162" t="s">
        <v>6414</v>
      </c>
      <c r="F5368" s="161" t="s">
        <v>1558</v>
      </c>
      <c r="G5368" s="161" t="s">
        <v>8</v>
      </c>
      <c r="H5368" s="161" t="s">
        <v>1559</v>
      </c>
      <c r="I5368" s="15"/>
      <c r="J5368"/>
      <c r="K5368"/>
    </row>
    <row r="5369" spans="1:11" x14ac:dyDescent="0.35">
      <c r="A5369" s="167">
        <v>806747</v>
      </c>
      <c r="B5369" s="166" t="s">
        <v>6654</v>
      </c>
      <c r="C5369" s="167">
        <v>806747</v>
      </c>
      <c r="D5369" s="166" t="s">
        <v>6654</v>
      </c>
      <c r="E5369" s="162" t="s">
        <v>6414</v>
      </c>
      <c r="F5369" s="161" t="s">
        <v>644</v>
      </c>
      <c r="G5369" s="164" t="s">
        <v>785</v>
      </c>
      <c r="H5369" s="161" t="s">
        <v>1559</v>
      </c>
    </row>
    <row r="5370" spans="1:11" x14ac:dyDescent="0.35">
      <c r="A5370" s="167">
        <v>806694</v>
      </c>
      <c r="B5370" s="3" t="s">
        <v>6657</v>
      </c>
      <c r="C5370" s="167">
        <v>806694</v>
      </c>
      <c r="D5370" s="3" t="s">
        <v>6657</v>
      </c>
      <c r="E5370" s="162" t="s">
        <v>6414</v>
      </c>
      <c r="F5370" s="166" t="s">
        <v>644</v>
      </c>
      <c r="G5370" s="169" t="s">
        <v>1094</v>
      </c>
      <c r="H5370" s="161" t="s">
        <v>1559</v>
      </c>
    </row>
  </sheetData>
  <sheetProtection algorithmName="SHA-512" hashValue="z850d1lVbf9W5G7sr+Dj18r/X7rfSdf1ZuSxd72QQmvw1PLXhxioXIM/8G9tiTnuM/vpXmxB5ECPAGa2engJvg==" saltValue="7RFkd8elOF9IKH1Lq0pL8Q==" spinCount="100000" sheet="1" objects="1" scenarios="1"/>
  <autoFilter ref="A3:H5368" xr:uid="{C4ED8278-677A-4EAC-B829-A7800529C568}">
    <sortState xmlns:xlrd2="http://schemas.microsoft.com/office/spreadsheetml/2017/richdata2" ref="A4:H5368">
      <sortCondition ref="C4:C5368"/>
    </sortState>
  </autoFilter>
  <mergeCells count="2">
    <mergeCell ref="J1:J3"/>
    <mergeCell ref="K1:K3"/>
  </mergeCells>
  <conditionalFormatting sqref="B4:B5369">
    <cfRule type="duplicateValues" dxfId="5" priority="698"/>
  </conditionalFormatting>
  <conditionalFormatting sqref="B5370">
    <cfRule type="cellIs" dxfId="4" priority="3" operator="equal">
      <formula>""""""</formula>
    </cfRule>
    <cfRule type="duplicateValues" dxfId="3" priority="4"/>
  </conditionalFormatting>
  <conditionalFormatting sqref="D5369">
    <cfRule type="duplicateValues" dxfId="2" priority="5"/>
  </conditionalFormatting>
  <conditionalFormatting sqref="D5370">
    <cfRule type="cellIs" dxfId="1" priority="1" operator="equal">
      <formula>""""""</formula>
    </cfRule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EDF3D2B73BD94496B95AC9930685EF" ma:contentTypeVersion="22" ma:contentTypeDescription="Criar um novo documento." ma:contentTypeScope="" ma:versionID="0ac2dc4ef501146a0a630504859eb432">
  <xsd:schema xmlns:xsd="http://www.w3.org/2001/XMLSchema" xmlns:xs="http://www.w3.org/2001/XMLSchema" xmlns:p="http://schemas.microsoft.com/office/2006/metadata/properties" xmlns:ns2="0ea1897f-0f74-4e8d-9833-8664a6faf16d" xmlns:ns3="35ac4379-a43c-4445-b5b3-413d8610d940" targetNamespace="http://schemas.microsoft.com/office/2006/metadata/properties" ma:root="true" ma:fieldsID="d8134b0a5dd6b305dc9c2452c49efa65" ns2:_="" ns3:_="">
    <xsd:import namespace="0ea1897f-0f74-4e8d-9833-8664a6faf16d"/>
    <xsd:import namespace="35ac4379-a43c-4445-b5b3-413d8610d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1897f-0f74-4e8d-9833-8664a6faf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c4379-a43c-4445-b5b3-413d8610d94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bc2c6f-d776-4ef8-ac4a-a94c38092746}" ma:internalName="TaxCatchAll" ma:showField="CatchAllData" ma:web="35ac4379-a43c-4445-b5b3-413d8610d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m q G 8 W O J f P / C l A A A A 9 g A A A B I A H A B D b 2 5 m a W c v U G F j a 2 F n Z S 5 4 b W w g o h g A K K A U A A A A A A A A A A A A A A A A A A A A A A A A A A A A h Y + x D o I w G I R f h X S n L T U m h P y U w V U S E o 1 x b U q F R i i E F s u 7 O f h I v o I Y R d 0 c 7 + 6 7 5 O 5 + v U E 2 t U 1 w U Y P V n U l R h C k K l J F d q U 2 V o t G d w h h l H A o h z 6 J S w Q w b m 0 x W p 6 h 2 r k 8 I 8 d 5 j v 8 L d U B F G a U S O + X Y n a 9 W K U B v r h J E K f V r l / x b i c H i N 4 Q x H L M Z s z T A F s p i Q a / M F 2 L z 3 m f 6 Y s B k b N w 6 K 9 y 4 s 9 k A W C e T 9 g T 8 A U E s D B B Q A A g A I A J q h v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o b x Y K I p H u A 4 A A A A R A A A A E w A c A E Z v c m 1 1 b G F z L 1 N l Y 3 R p b 2 4 x L m 0 g o h g A K K A U A A A A A A A A A A A A A A A A A A A A A A A A A A A A K 0 5 N L s n M z 1 M I h t C G 1 g B Q S w E C L Q A U A A I A C A C a o b x Y 4 l 8 / 8 K U A A A D 2 A A A A E g A A A A A A A A A A A A A A A A A A A A A A Q 2 9 u Z m l n L 1 B h Y 2 t h Z 2 U u e G 1 s U E s B A i 0 A F A A C A A g A m q G 8 W A / K 6 a u k A A A A 6 Q A A A B M A A A A A A A A A A A A A A A A A 8 Q A A A F t D b 2 5 0 Z W 5 0 X 1 R 5 c G V z X S 5 4 b W x Q S w E C L Q A U A A I A C A C a o b x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7 s Q S P 2 m 8 E a n c Z a W 1 V / 6 0 w A A A A A C A A A A A A A Q Z g A A A A E A A C A A A A C 6 n f 4 + 1 C 0 4 N p K H 0 T H J H h N C I 9 T t f N w H T z O 3 s 4 F L D o q D C A A A A A A O g A A A A A I A A C A A A A C M 3 3 v 4 T Z / T L G 5 w Y b R t X e n L J p 1 7 k J j 1 S d K z j w X O s H N M 6 V A A A A D N 3 h o p k I f 9 T Z f V A R Z L v 9 u n D r X 0 f d B d S b n m 2 q o A s f 2 V K H G e Z c Y / 4 6 f z U D 2 x H U 3 8 s Y l B o v o 6 p y g l l N k P J u c l V 0 Y D b a + T 2 K H P m k v i U X G 7 S v p M s 0 A A A A B / L p a X Y p t w Y v X 6 X 3 k l K f f s w 6 o 4 Y f b B Y / Y N i d W / O N V W w 9 c A 8 X G i R y S m U + t 6 5 E d Q Q p L W 9 x V z g z 4 0 u v r R M C r J Y 1 E D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a1897f-0f74-4e8d-9833-8664a6faf16d">
      <Terms xmlns="http://schemas.microsoft.com/office/infopath/2007/PartnerControls"/>
    </lcf76f155ced4ddcb4097134ff3c332f>
    <TaxCatchAll xmlns="35ac4379-a43c-4445-b5b3-413d8610d940" xsi:nil="true"/>
  </documentManagement>
</p:properties>
</file>

<file path=customXml/itemProps1.xml><?xml version="1.0" encoding="utf-8"?>
<ds:datastoreItem xmlns:ds="http://schemas.openxmlformats.org/officeDocument/2006/customXml" ds:itemID="{BF8CD4F6-C1F3-4287-827F-D0C44B482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a1897f-0f74-4e8d-9833-8664a6faf16d"/>
    <ds:schemaRef ds:uri="35ac4379-a43c-4445-b5b3-413d8610d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80DCB3-F744-427E-9026-1C7960B15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AF6764-A2C2-4C0D-940C-F36608AD49F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34B2D5F-DD78-493A-B5D9-20FA0481D545}">
  <ds:schemaRefs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5ac4379-a43c-4445-b5b3-413d8610d940"/>
    <ds:schemaRef ds:uri="http://schemas.microsoft.com/office/2006/documentManagement/types"/>
    <ds:schemaRef ds:uri="0ea1897f-0f74-4e8d-9833-8664a6faf16d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46</vt:i4>
      </vt:variant>
    </vt:vector>
  </HeadingPairs>
  <TitlesOfParts>
    <vt:vector size="50" baseType="lpstr">
      <vt:lpstr>Instruções</vt:lpstr>
      <vt:lpstr>Ficha de Candidatura</vt:lpstr>
      <vt:lpstr>Folha1</vt:lpstr>
      <vt:lpstr>Escolas 23-24</vt:lpstr>
      <vt:lpstr>AA</vt:lpstr>
      <vt:lpstr>AC</vt:lpstr>
      <vt:lpstr>ACO</vt:lpstr>
      <vt:lpstr>AL</vt:lpstr>
      <vt:lpstr>ALE</vt:lpstr>
      <vt:lpstr>ALG</vt:lpstr>
      <vt:lpstr>'Ficha de Candidatura'!Área_de_Impressão</vt:lpstr>
      <vt:lpstr>Instruções!Área_de_Impressão</vt:lpstr>
      <vt:lpstr>Aveiro</vt:lpstr>
      <vt:lpstr>BAAL</vt:lpstr>
      <vt:lpstr>BC</vt:lpstr>
      <vt:lpstr>Braga</vt:lpstr>
      <vt:lpstr>CB</vt:lpstr>
      <vt:lpstr>CENTRO</vt:lpstr>
      <vt:lpstr>CLDE</vt:lpstr>
      <vt:lpstr>Coimbra</vt:lpstr>
      <vt:lpstr>DesportoAdaptadoMono</vt:lpstr>
      <vt:lpstr>DGEEC</vt:lpstr>
      <vt:lpstr>DISCIPLINAS</vt:lpstr>
      <vt:lpstr>DSR</vt:lpstr>
      <vt:lpstr>EDV</vt:lpstr>
      <vt:lpstr>Escalão</vt:lpstr>
      <vt:lpstr>Género</vt:lpstr>
      <vt:lpstr>GéneroInfB</vt:lpstr>
      <vt:lpstr>GéneroInic</vt:lpstr>
      <vt:lpstr>GéneroJun</vt:lpstr>
      <vt:lpstr>GéneroJuv</vt:lpstr>
      <vt:lpstr>Guarda</vt:lpstr>
      <vt:lpstr>Leiria</vt:lpstr>
      <vt:lpstr>LMT</vt:lpstr>
      <vt:lpstr>LOVFX</vt:lpstr>
      <vt:lpstr>LVT</vt:lpstr>
      <vt:lpstr>LXC</vt:lpstr>
      <vt:lpstr>MISTO</vt:lpstr>
      <vt:lpstr>MODALIDADES</vt:lpstr>
      <vt:lpstr>NORTE</vt:lpstr>
      <vt:lpstr>Oeste</vt:lpstr>
      <vt:lpstr>Parecer</vt:lpstr>
      <vt:lpstr>Porto</vt:lpstr>
      <vt:lpstr>PS</vt:lpstr>
      <vt:lpstr>Sintra</vt:lpstr>
      <vt:lpstr>Tâmega</vt:lpstr>
      <vt:lpstr>Vários</vt:lpstr>
      <vt:lpstr>VC</vt:lpstr>
      <vt:lpstr>Viseu</vt:lpstr>
      <vt:lpstr>VRD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Calheiros (DGE)</dc:creator>
  <cp:lastModifiedBy>Catarina Calheiros (DGE)</cp:lastModifiedBy>
  <cp:lastPrinted>2024-06-05T21:00:11Z</cp:lastPrinted>
  <dcterms:created xsi:type="dcterms:W3CDTF">2024-05-11T07:34:14Z</dcterms:created>
  <dcterms:modified xsi:type="dcterms:W3CDTF">2024-06-05T21:28:14Z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0x010100E5EDF3D2B73BD94496B95AC9930685EF</vt:lpwstr>
  </property>
</Properties>
</file>