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emineduc.sharepoint.com/sites/DGE-DDE-Ringue/Documentos Partilhados/General/2024-2025/10_IX Taça DE/Secretariado Geral/Classificações/"/>
    </mc:Choice>
  </mc:AlternateContent>
  <xr:revisionPtr revIDLastSave="101" documentId="8_{C0E38343-CD12-403D-9968-BFC2B1B55332}" xr6:coauthVersionLast="47" xr6:coauthVersionMax="47" xr10:uidLastSave="{7C4D96BD-9C44-46BA-8579-411EAB2C5289}"/>
  <workbookProtection workbookAlgorithmName="SHA-512" workbookHashValue="1HWmlc8e3RDd6luuz/Ai9XCCBdWFg497Lw45XPFQv5EAZRc0WPJ9nsaJ42RomDZRhd0leygC0EVQ+iz1EWGtww==" workbookSaltValue="Djnrhiuj0SjsBA4E6Kgx/A==" workbookSpinCount="100000" lockStructure="1"/>
  <bookViews>
    <workbookView xWindow="-120" yWindow="-120" windowWidth="29040" windowHeight="15720" xr2:uid="{546EF050-4D99-4165-836C-A3E8D5E1EF59}"/>
  </bookViews>
  <sheets>
    <sheet name="Menu" sheetId="1" r:id="rId1"/>
    <sheet name="Equipas" sheetId="2" r:id="rId2"/>
    <sheet name="Totais" sheetId="5" r:id="rId3"/>
    <sheet name="Classif. Final" sheetId="6" r:id="rId4"/>
    <sheet name="Folha3" sheetId="3" state="hidden" r:id="rId5"/>
  </sheets>
  <definedNames>
    <definedName name="_xlnm.Print_Area" localSheetId="3">'Classif. Final'!$B$1:$R$32</definedName>
    <definedName name="_xlnm.Print_Area" localSheetId="1">Equipas!$B$1:$R$34</definedName>
    <definedName name="_xlnm.Print_Area" localSheetId="2">Totais!$B$1:$S$32</definedName>
    <definedName name="Desempate">Totais!$AD$7:$BA$31</definedName>
    <definedName name="Pontuacao">Folha3!$G$1:$H$24</definedName>
    <definedName name="PONTUAÇÃO">Folha3!$G$1:$H$26</definedName>
    <definedName name="Pontuação_A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5" l="1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I10" i="2"/>
  <c r="C10" i="2"/>
  <c r="G3" i="6"/>
  <c r="I3" i="5"/>
  <c r="K4" i="5"/>
  <c r="L8" i="5" l="1"/>
  <c r="L9" i="5"/>
  <c r="L10" i="5"/>
  <c r="L11" i="5"/>
  <c r="L12" i="5"/>
  <c r="C4" i="5" l="1"/>
  <c r="I4" i="6"/>
  <c r="I5" i="2"/>
  <c r="C4" i="6"/>
  <c r="N6" i="6"/>
  <c r="K6" i="6"/>
  <c r="H6" i="6"/>
  <c r="E6" i="6"/>
  <c r="O9" i="5" l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8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8" i="5"/>
  <c r="Q17" i="5"/>
  <c r="Q21" i="5"/>
  <c r="Q25" i="5"/>
  <c r="Q29" i="5"/>
  <c r="F8" i="5"/>
  <c r="U9" i="6"/>
  <c r="W9" i="6"/>
  <c r="Y9" i="6"/>
  <c r="AA9" i="6"/>
  <c r="U10" i="6"/>
  <c r="W10" i="6"/>
  <c r="Y10" i="6"/>
  <c r="AA10" i="6"/>
  <c r="U11" i="6"/>
  <c r="W11" i="6"/>
  <c r="Y11" i="6"/>
  <c r="AA11" i="6"/>
  <c r="U12" i="6"/>
  <c r="W12" i="6"/>
  <c r="Y12" i="6"/>
  <c r="AA12" i="6"/>
  <c r="U13" i="6"/>
  <c r="W13" i="6"/>
  <c r="Y13" i="6"/>
  <c r="AA13" i="6"/>
  <c r="U14" i="6"/>
  <c r="W14" i="6"/>
  <c r="Y14" i="6"/>
  <c r="AA14" i="6"/>
  <c r="U15" i="6"/>
  <c r="W15" i="6"/>
  <c r="Y15" i="6"/>
  <c r="AA15" i="6"/>
  <c r="U16" i="6"/>
  <c r="W16" i="6"/>
  <c r="Y16" i="6"/>
  <c r="AA16" i="6"/>
  <c r="U17" i="6"/>
  <c r="W17" i="6"/>
  <c r="Y17" i="6"/>
  <c r="AA17" i="6"/>
  <c r="U18" i="6"/>
  <c r="W18" i="6"/>
  <c r="Y18" i="6"/>
  <c r="AA18" i="6"/>
  <c r="U19" i="6"/>
  <c r="W19" i="6"/>
  <c r="Y19" i="6"/>
  <c r="AA19" i="6"/>
  <c r="U20" i="6"/>
  <c r="W20" i="6"/>
  <c r="Y20" i="6"/>
  <c r="AA20" i="6"/>
  <c r="U21" i="6"/>
  <c r="W21" i="6"/>
  <c r="Y21" i="6"/>
  <c r="AA21" i="6"/>
  <c r="U22" i="6"/>
  <c r="W22" i="6"/>
  <c r="Y22" i="6"/>
  <c r="AA22" i="6"/>
  <c r="U23" i="6"/>
  <c r="W23" i="6"/>
  <c r="Y23" i="6"/>
  <c r="AA23" i="6"/>
  <c r="U24" i="6"/>
  <c r="W24" i="6"/>
  <c r="Y24" i="6"/>
  <c r="AA24" i="6"/>
  <c r="U25" i="6"/>
  <c r="W25" i="6"/>
  <c r="Y25" i="6"/>
  <c r="AA25" i="6"/>
  <c r="U26" i="6"/>
  <c r="W26" i="6"/>
  <c r="Y26" i="6"/>
  <c r="AA26" i="6"/>
  <c r="U27" i="6"/>
  <c r="W27" i="6"/>
  <c r="Y27" i="6"/>
  <c r="AA27" i="6"/>
  <c r="U28" i="6"/>
  <c r="W28" i="6"/>
  <c r="Y28" i="6"/>
  <c r="AA28" i="6"/>
  <c r="U29" i="6"/>
  <c r="W29" i="6"/>
  <c r="Y29" i="6"/>
  <c r="AA29" i="6"/>
  <c r="U30" i="6"/>
  <c r="W30" i="6"/>
  <c r="Y30" i="6"/>
  <c r="AA30" i="6"/>
  <c r="U31" i="6"/>
  <c r="W31" i="6"/>
  <c r="Y31" i="6"/>
  <c r="AA31" i="6"/>
  <c r="AA8" i="6"/>
  <c r="Y8" i="6"/>
  <c r="W8" i="6"/>
  <c r="AA6" i="6"/>
  <c r="Y6" i="6"/>
  <c r="W6" i="6"/>
  <c r="U6" i="6"/>
  <c r="U8" i="6"/>
  <c r="Q30" i="5" l="1"/>
  <c r="Q26" i="5"/>
  <c r="Q22" i="5"/>
  <c r="Q18" i="5"/>
  <c r="Q14" i="5"/>
  <c r="Q28" i="5"/>
  <c r="Q24" i="5"/>
  <c r="Q16" i="5"/>
  <c r="Q31" i="5"/>
  <c r="Q27" i="5"/>
  <c r="Q23" i="5"/>
  <c r="Q19" i="5"/>
  <c r="Q15" i="5"/>
  <c r="Q20" i="5"/>
  <c r="Q13" i="5"/>
  <c r="Q11" i="5"/>
  <c r="V11" i="5" s="1"/>
  <c r="Q8" i="5"/>
  <c r="V8" i="5" s="1"/>
  <c r="Q12" i="5"/>
  <c r="V12" i="5" s="1"/>
  <c r="Q9" i="5"/>
  <c r="V9" i="5" s="1"/>
  <c r="Q10" i="5"/>
  <c r="V10" i="5" s="1"/>
  <c r="AB31" i="6" l="1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V9" i="6"/>
  <c r="V10" i="6"/>
  <c r="V11" i="6"/>
  <c r="V12" i="6"/>
  <c r="V13" i="6"/>
  <c r="V15" i="6"/>
  <c r="V17" i="6"/>
  <c r="V19" i="6"/>
  <c r="V21" i="6"/>
  <c r="V23" i="6"/>
  <c r="V25" i="6"/>
  <c r="V27" i="6"/>
  <c r="V29" i="6"/>
  <c r="V31" i="6"/>
  <c r="V8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8" i="5"/>
  <c r="AC28" i="6" l="1"/>
  <c r="V28" i="6"/>
  <c r="AC20" i="6"/>
  <c r="V20" i="6"/>
  <c r="V26" i="6"/>
  <c r="AC24" i="6"/>
  <c r="V24" i="6"/>
  <c r="AC16" i="6"/>
  <c r="V16" i="6"/>
  <c r="AC30" i="6"/>
  <c r="V30" i="6"/>
  <c r="AC22" i="6"/>
  <c r="V22" i="6"/>
  <c r="AC18" i="6"/>
  <c r="V18" i="6"/>
  <c r="AC14" i="6"/>
  <c r="V14" i="6"/>
  <c r="AC11" i="6"/>
  <c r="AC29" i="6"/>
  <c r="AC25" i="6"/>
  <c r="AC17" i="6"/>
  <c r="AC21" i="6"/>
  <c r="AC15" i="6"/>
  <c r="AC19" i="6"/>
  <c r="AC27" i="6"/>
  <c r="AC31" i="6"/>
  <c r="AC13" i="6"/>
  <c r="AC12" i="6"/>
  <c r="AV21" i="5"/>
  <c r="AK12" i="5"/>
  <c r="AQ10" i="5"/>
  <c r="AR15" i="5"/>
  <c r="AC23" i="6" l="1"/>
  <c r="AC26" i="6"/>
  <c r="AC9" i="6"/>
  <c r="AC8" i="6"/>
  <c r="AC10" i="6"/>
  <c r="U27" i="5"/>
  <c r="W9" i="5"/>
  <c r="U9" i="5"/>
  <c r="W23" i="5"/>
  <c r="S23" i="5" s="1"/>
  <c r="U23" i="5"/>
  <c r="U17" i="5"/>
  <c r="U18" i="5"/>
  <c r="U30" i="5"/>
  <c r="U24" i="5"/>
  <c r="U20" i="5"/>
  <c r="U21" i="5"/>
  <c r="W8" i="5"/>
  <c r="U8" i="5"/>
  <c r="W10" i="5"/>
  <c r="U10" i="5"/>
  <c r="U19" i="5"/>
  <c r="U25" i="5"/>
  <c r="U13" i="5"/>
  <c r="U31" i="5"/>
  <c r="U15" i="5"/>
  <c r="U29" i="5"/>
  <c r="W14" i="5"/>
  <c r="U14" i="5"/>
  <c r="U22" i="5"/>
  <c r="U16" i="5"/>
  <c r="U26" i="5"/>
  <c r="U28" i="5"/>
  <c r="U11" i="5"/>
  <c r="U12" i="5"/>
  <c r="AW15" i="5"/>
  <c r="AN15" i="5"/>
  <c r="AK15" i="5"/>
  <c r="AM15" i="5"/>
  <c r="AP15" i="5"/>
  <c r="AG15" i="5"/>
  <c r="AE15" i="5"/>
  <c r="AP21" i="5"/>
  <c r="AL21" i="5"/>
  <c r="AW21" i="5"/>
  <c r="AY21" i="5"/>
  <c r="AO21" i="5"/>
  <c r="AN21" i="5"/>
  <c r="AM21" i="5"/>
  <c r="AZ21" i="5"/>
  <c r="AE21" i="5"/>
  <c r="AX21" i="5"/>
  <c r="AG21" i="5"/>
  <c r="AD21" i="5"/>
  <c r="AM28" i="5"/>
  <c r="BA21" i="5"/>
  <c r="AK21" i="5"/>
  <c r="AJ21" i="5"/>
  <c r="AI21" i="5"/>
  <c r="AR21" i="5"/>
  <c r="AQ21" i="5"/>
  <c r="AF21" i="5"/>
  <c r="AS21" i="5"/>
  <c r="AU21" i="5"/>
  <c r="AT21" i="5"/>
  <c r="AH21" i="5"/>
  <c r="AY15" i="5"/>
  <c r="AV15" i="5"/>
  <c r="AS15" i="5"/>
  <c r="AT15" i="5"/>
  <c r="AO15" i="5"/>
  <c r="AU15" i="5"/>
  <c r="AJ15" i="5"/>
  <c r="AJ20" i="5"/>
  <c r="AE20" i="5"/>
  <c r="AR20" i="5"/>
  <c r="AD15" i="5"/>
  <c r="AI15" i="5"/>
  <c r="AF15" i="5"/>
  <c r="AX15" i="5"/>
  <c r="AH15" i="5"/>
  <c r="AL15" i="5"/>
  <c r="AQ15" i="5"/>
  <c r="AZ15" i="5"/>
  <c r="BA15" i="5"/>
  <c r="AD10" i="5"/>
  <c r="AQ28" i="5"/>
  <c r="AR10" i="5"/>
  <c r="AY10" i="5"/>
  <c r="AH10" i="5"/>
  <c r="AH8" i="5"/>
  <c r="AJ28" i="5"/>
  <c r="AU10" i="5"/>
  <c r="AL29" i="5"/>
  <c r="AN17" i="5"/>
  <c r="BA17" i="5"/>
  <c r="AZ18" i="5"/>
  <c r="AD17" i="5"/>
  <c r="AE25" i="5"/>
  <c r="AV17" i="5"/>
  <c r="AT17" i="5"/>
  <c r="AV18" i="5"/>
  <c r="AZ25" i="5"/>
  <c r="AU25" i="5"/>
  <c r="AF17" i="5"/>
  <c r="AL19" i="5"/>
  <c r="AK17" i="5"/>
  <c r="AY17" i="5"/>
  <c r="AS28" i="5"/>
  <c r="AW19" i="5"/>
  <c r="AH17" i="5"/>
  <c r="AL25" i="5"/>
  <c r="AK25" i="5"/>
  <c r="AL28" i="5"/>
  <c r="AJ25" i="5"/>
  <c r="AX25" i="5"/>
  <c r="BA19" i="5"/>
  <c r="AX19" i="5"/>
  <c r="BA12" i="5"/>
  <c r="AO25" i="5"/>
  <c r="AZ29" i="5"/>
  <c r="AW29" i="5"/>
  <c r="AG29" i="5"/>
  <c r="AD28" i="5"/>
  <c r="AD25" i="5"/>
  <c r="AY12" i="5"/>
  <c r="AG19" i="5"/>
  <c r="AD19" i="5"/>
  <c r="AF12" i="5"/>
  <c r="AR25" i="5"/>
  <c r="AV19" i="5"/>
  <c r="AH19" i="5"/>
  <c r="AJ19" i="5"/>
  <c r="AI19" i="5"/>
  <c r="AX17" i="5"/>
  <c r="BA18" i="5"/>
  <c r="AN19" i="5"/>
  <c r="AT19" i="5"/>
  <c r="AM19" i="5"/>
  <c r="AZ19" i="5"/>
  <c r="AH29" i="5"/>
  <c r="AS29" i="5"/>
  <c r="AF28" i="5"/>
  <c r="AI28" i="5"/>
  <c r="AR29" i="5"/>
  <c r="AT28" i="5"/>
  <c r="AT10" i="5"/>
  <c r="AF10" i="5"/>
  <c r="AG18" i="5"/>
  <c r="AV12" i="5"/>
  <c r="AL10" i="5"/>
  <c r="AT29" i="5"/>
  <c r="AD29" i="5"/>
  <c r="AG28" i="5"/>
  <c r="AV28" i="5"/>
  <c r="AW25" i="5"/>
  <c r="AG25" i="5"/>
  <c r="BA25" i="5"/>
  <c r="AI29" i="5"/>
  <c r="AQ25" i="5"/>
  <c r="AE29" i="5"/>
  <c r="AY25" i="5"/>
  <c r="AF25" i="5"/>
  <c r="AP25" i="5"/>
  <c r="AU29" i="5"/>
  <c r="AN12" i="5"/>
  <c r="AO10" i="5"/>
  <c r="AU19" i="5"/>
  <c r="AS10" i="5"/>
  <c r="AJ10" i="5"/>
  <c r="AZ10" i="5"/>
  <c r="AU18" i="5"/>
  <c r="AM18" i="5"/>
  <c r="AQ12" i="5"/>
  <c r="AD12" i="5"/>
  <c r="AG10" i="5"/>
  <c r="AK10" i="5"/>
  <c r="AK28" i="5"/>
  <c r="AZ28" i="5"/>
  <c r="AQ29" i="5"/>
  <c r="AE18" i="5"/>
  <c r="AK18" i="5"/>
  <c r="AX10" i="5"/>
  <c r="AV10" i="5"/>
  <c r="AP10" i="5"/>
  <c r="AO29" i="5"/>
  <c r="AP29" i="5"/>
  <c r="AW28" i="5"/>
  <c r="BA29" i="5"/>
  <c r="AK29" i="5"/>
  <c r="AN28" i="5"/>
  <c r="AS25" i="5"/>
  <c r="AH25" i="5"/>
  <c r="AX29" i="5"/>
  <c r="AN25" i="5"/>
  <c r="AV25" i="5"/>
  <c r="AM25" i="5"/>
  <c r="AT25" i="5"/>
  <c r="AV29" i="5"/>
  <c r="AF19" i="5"/>
  <c r="AI12" i="5"/>
  <c r="AI10" i="5"/>
  <c r="AI25" i="5"/>
  <c r="AR19" i="5"/>
  <c r="AS19" i="5"/>
  <c r="AO19" i="5"/>
  <c r="AE19" i="5"/>
  <c r="AY19" i="5"/>
  <c r="AS17" i="5"/>
  <c r="AL17" i="5"/>
  <c r="AI17" i="5"/>
  <c r="AM10" i="5"/>
  <c r="AN10" i="5"/>
  <c r="AJ18" i="5"/>
  <c r="AW18" i="5"/>
  <c r="BA10" i="5"/>
  <c r="AE10" i="5"/>
  <c r="AU28" i="5"/>
  <c r="AE28" i="5"/>
  <c r="AX28" i="5"/>
  <c r="AY28" i="5"/>
  <c r="AP28" i="5"/>
  <c r="AH28" i="5"/>
  <c r="BA28" i="5"/>
  <c r="AR28" i="5"/>
  <c r="AO28" i="5"/>
  <c r="AM16" i="5"/>
  <c r="AM17" i="5"/>
  <c r="AY22" i="5"/>
  <c r="AR18" i="5"/>
  <c r="AN18" i="5"/>
  <c r="AH18" i="5"/>
  <c r="AX18" i="5"/>
  <c r="AR12" i="5"/>
  <c r="AM12" i="5"/>
  <c r="AG12" i="5"/>
  <c r="AP12" i="5"/>
  <c r="AO17" i="5"/>
  <c r="AJ12" i="5"/>
  <c r="AW12" i="5"/>
  <c r="AQ18" i="5"/>
  <c r="AY29" i="5"/>
  <c r="AJ29" i="5"/>
  <c r="AQ17" i="5"/>
  <c r="AS18" i="5"/>
  <c r="AL18" i="5"/>
  <c r="AR17" i="5"/>
  <c r="AT12" i="5"/>
  <c r="AK19" i="5"/>
  <c r="AG17" i="5"/>
  <c r="AE12" i="5"/>
  <c r="AZ17" i="5"/>
  <c r="AP19" i="5"/>
  <c r="AS12" i="5"/>
  <c r="AM29" i="5"/>
  <c r="AF29" i="5"/>
  <c r="AQ19" i="5"/>
  <c r="AP17" i="5"/>
  <c r="AE17" i="5"/>
  <c r="AU17" i="5"/>
  <c r="AY18" i="5"/>
  <c r="AP18" i="5"/>
  <c r="AJ17" i="5"/>
  <c r="AH12" i="5"/>
  <c r="AX12" i="5"/>
  <c r="AF18" i="5"/>
  <c r="AU12" i="5"/>
  <c r="AO18" i="5"/>
  <c r="AN29" i="5"/>
  <c r="AI18" i="5"/>
  <c r="AD18" i="5"/>
  <c r="AT18" i="5"/>
  <c r="AL12" i="5"/>
  <c r="AW17" i="5"/>
  <c r="AO12" i="5"/>
  <c r="AZ12" i="5"/>
  <c r="AW10" i="5"/>
  <c r="Z12" i="5" l="1"/>
  <c r="Y12" i="5" s="1"/>
  <c r="AF12" i="6" s="1"/>
  <c r="W12" i="5"/>
  <c r="Z28" i="5"/>
  <c r="Y28" i="5" s="1"/>
  <c r="AF28" i="6" s="1"/>
  <c r="W28" i="5"/>
  <c r="Z16" i="5"/>
  <c r="Y16" i="5" s="1"/>
  <c r="AF16" i="6" s="1"/>
  <c r="W16" i="5"/>
  <c r="Z15" i="5"/>
  <c r="Y15" i="5" s="1"/>
  <c r="AF15" i="6" s="1"/>
  <c r="W15" i="5"/>
  <c r="Z13" i="5"/>
  <c r="W13" i="5"/>
  <c r="Z19" i="5"/>
  <c r="Y19" i="5" s="1"/>
  <c r="AF19" i="6" s="1"/>
  <c r="W19" i="5"/>
  <c r="Z20" i="5"/>
  <c r="Y20" i="5" s="1"/>
  <c r="AF20" i="6" s="1"/>
  <c r="W20" i="5"/>
  <c r="Z30" i="5"/>
  <c r="Y30" i="5" s="1"/>
  <c r="AF30" i="6" s="1"/>
  <c r="W30" i="5"/>
  <c r="Z17" i="5"/>
  <c r="Y17" i="5" s="1"/>
  <c r="AF17" i="6" s="1"/>
  <c r="W17" i="5"/>
  <c r="Z11" i="5"/>
  <c r="Y11" i="5" s="1"/>
  <c r="AF11" i="6" s="1"/>
  <c r="W11" i="5"/>
  <c r="Z26" i="5"/>
  <c r="W26" i="5"/>
  <c r="S26" i="5" s="1"/>
  <c r="Z22" i="5"/>
  <c r="Y22" i="5" s="1"/>
  <c r="AF22" i="6" s="1"/>
  <c r="W22" i="5"/>
  <c r="Z29" i="5"/>
  <c r="Y29" i="5" s="1"/>
  <c r="AF29" i="6" s="1"/>
  <c r="W29" i="5"/>
  <c r="Z31" i="5"/>
  <c r="Y31" i="5" s="1"/>
  <c r="AF31" i="6" s="1"/>
  <c r="W31" i="5"/>
  <c r="Z25" i="5"/>
  <c r="Y25" i="5" s="1"/>
  <c r="AF25" i="6" s="1"/>
  <c r="W25" i="5"/>
  <c r="Z21" i="5"/>
  <c r="Y21" i="5" s="1"/>
  <c r="AF21" i="6" s="1"/>
  <c r="W21" i="5"/>
  <c r="Z24" i="5"/>
  <c r="Y24" i="5" s="1"/>
  <c r="AF24" i="6" s="1"/>
  <c r="W24" i="5"/>
  <c r="Z18" i="5"/>
  <c r="Y18" i="5" s="1"/>
  <c r="AF18" i="6" s="1"/>
  <c r="W18" i="5"/>
  <c r="Z27" i="5"/>
  <c r="Y27" i="5" s="1"/>
  <c r="AF27" i="6" s="1"/>
  <c r="W27" i="5"/>
  <c r="Z23" i="5"/>
  <c r="Z8" i="5"/>
  <c r="Z10" i="5"/>
  <c r="Z9" i="5"/>
  <c r="Z14" i="5"/>
  <c r="AC18" i="5"/>
  <c r="AA18" i="5" s="1"/>
  <c r="AB18" i="5" s="1"/>
  <c r="AC17" i="5"/>
  <c r="AA17" i="5" s="1"/>
  <c r="AC10" i="5"/>
  <c r="AC21" i="5"/>
  <c r="AA21" i="5" s="1"/>
  <c r="AC29" i="5"/>
  <c r="AA29" i="5" s="1"/>
  <c r="AC25" i="5"/>
  <c r="AA25" i="5" s="1"/>
  <c r="AC15" i="5"/>
  <c r="AA15" i="5" s="1"/>
  <c r="AC12" i="5"/>
  <c r="AC19" i="5"/>
  <c r="AA19" i="5" s="1"/>
  <c r="AB19" i="5" s="1"/>
  <c r="AC28" i="5"/>
  <c r="AA28" i="5" s="1"/>
  <c r="AG20" i="5"/>
  <c r="AL20" i="5"/>
  <c r="AV20" i="5"/>
  <c r="BA20" i="5"/>
  <c r="AH20" i="5"/>
  <c r="AY20" i="5"/>
  <c r="AZ20" i="5"/>
  <c r="AD20" i="5"/>
  <c r="AQ20" i="5"/>
  <c r="AM20" i="5"/>
  <c r="AW20" i="5"/>
  <c r="AX20" i="5"/>
  <c r="AF20" i="5"/>
  <c r="AI20" i="5"/>
  <c r="AO20" i="5"/>
  <c r="AN20" i="5"/>
  <c r="AK20" i="5"/>
  <c r="AP20" i="5"/>
  <c r="AS20" i="5"/>
  <c r="AU20" i="5"/>
  <c r="AT20" i="5"/>
  <c r="AH11" i="5"/>
  <c r="AZ11" i="5"/>
  <c r="AR9" i="5"/>
  <c r="AS9" i="5"/>
  <c r="BA9" i="5"/>
  <c r="AG9" i="5"/>
  <c r="AK9" i="5"/>
  <c r="AD8" i="5"/>
  <c r="AR8" i="5"/>
  <c r="BA8" i="5"/>
  <c r="AE8" i="5"/>
  <c r="AZ8" i="5"/>
  <c r="AL8" i="5"/>
  <c r="AW8" i="5"/>
  <c r="AS8" i="5"/>
  <c r="AP8" i="5"/>
  <c r="AF8" i="5"/>
  <c r="AG8" i="5"/>
  <c r="AY8" i="5"/>
  <c r="AO8" i="5"/>
  <c r="AK8" i="5"/>
  <c r="AM8" i="5"/>
  <c r="AT8" i="5"/>
  <c r="AJ8" i="5"/>
  <c r="AI8" i="5"/>
  <c r="AU8" i="5"/>
  <c r="AN8" i="5"/>
  <c r="AQ8" i="5"/>
  <c r="AV8" i="5"/>
  <c r="AX8" i="5"/>
  <c r="AS16" i="5"/>
  <c r="AP16" i="5"/>
  <c r="AX16" i="5"/>
  <c r="AI16" i="5"/>
  <c r="BA22" i="5"/>
  <c r="AY16" i="5"/>
  <c r="AO16" i="5"/>
  <c r="AL16" i="5"/>
  <c r="AU16" i="5"/>
  <c r="BA16" i="5"/>
  <c r="AR22" i="5"/>
  <c r="AN16" i="5"/>
  <c r="AQ16" i="5"/>
  <c r="AG16" i="5"/>
  <c r="AZ16" i="5"/>
  <c r="AJ16" i="5"/>
  <c r="AE16" i="5"/>
  <c r="AF16" i="5"/>
  <c r="AR16" i="5"/>
  <c r="AH16" i="5"/>
  <c r="AV16" i="5"/>
  <c r="AG27" i="5"/>
  <c r="AM26" i="5"/>
  <c r="AP30" i="5"/>
  <c r="AE14" i="5"/>
  <c r="AS22" i="5"/>
  <c r="AK22" i="5"/>
  <c r="AP22" i="5"/>
  <c r="AZ22" i="5"/>
  <c r="AE22" i="5"/>
  <c r="AW22" i="5"/>
  <c r="AM22" i="5"/>
  <c r="AL22" i="5"/>
  <c r="AU22" i="5"/>
  <c r="AG22" i="5"/>
  <c r="AF22" i="5"/>
  <c r="AX22" i="5"/>
  <c r="AH22" i="5"/>
  <c r="AO22" i="5"/>
  <c r="AN22" i="5"/>
  <c r="AI22" i="5"/>
  <c r="AJ22" i="5"/>
  <c r="AQ22" i="5"/>
  <c r="AV22" i="5"/>
  <c r="AT22" i="5"/>
  <c r="AD22" i="5"/>
  <c r="BA23" i="5"/>
  <c r="AH24" i="5"/>
  <c r="AM13" i="5"/>
  <c r="AI31" i="5"/>
  <c r="AW16" i="5"/>
  <c r="AD16" i="5"/>
  <c r="AK16" i="5"/>
  <c r="AT16" i="5"/>
  <c r="AB29" i="5" l="1"/>
  <c r="AB25" i="5"/>
  <c r="AB17" i="5"/>
  <c r="AB21" i="5"/>
  <c r="AB15" i="5"/>
  <c r="AB28" i="5"/>
  <c r="Y13" i="5"/>
  <c r="AF13" i="6" s="1"/>
  <c r="Y26" i="5"/>
  <c r="AF26" i="6" s="1"/>
  <c r="Y23" i="5"/>
  <c r="AF23" i="6" s="1"/>
  <c r="AD19" i="6"/>
  <c r="AD29" i="6"/>
  <c r="AD18" i="6"/>
  <c r="AD21" i="6"/>
  <c r="AD15" i="6"/>
  <c r="AD28" i="6"/>
  <c r="AD25" i="6"/>
  <c r="AD17" i="6"/>
  <c r="Y8" i="5"/>
  <c r="AF8" i="6" s="1"/>
  <c r="AA10" i="5"/>
  <c r="AB10" i="5" s="1"/>
  <c r="AC8" i="5"/>
  <c r="AA8" i="5" s="1"/>
  <c r="AB8" i="5" s="1"/>
  <c r="Y10" i="5"/>
  <c r="AF10" i="6" s="1"/>
  <c r="AA12" i="5"/>
  <c r="AB12" i="5" s="1"/>
  <c r="Y9" i="5"/>
  <c r="AF9" i="6" s="1"/>
  <c r="Y14" i="5"/>
  <c r="AF14" i="6" s="1"/>
  <c r="AC16" i="5"/>
  <c r="AA16" i="5" s="1"/>
  <c r="AB16" i="5" s="1"/>
  <c r="AC20" i="5"/>
  <c r="AA20" i="5" s="1"/>
  <c r="AB20" i="5" s="1"/>
  <c r="AC22" i="5"/>
  <c r="AA22" i="5" s="1"/>
  <c r="AB22" i="5" s="1"/>
  <c r="AV11" i="5"/>
  <c r="AG11" i="5"/>
  <c r="AU11" i="5"/>
  <c r="AY11" i="5"/>
  <c r="AF11" i="5"/>
  <c r="AK11" i="5"/>
  <c r="AD11" i="5"/>
  <c r="AN11" i="5"/>
  <c r="BA11" i="5"/>
  <c r="AX11" i="5"/>
  <c r="AT11" i="5"/>
  <c r="AS11" i="5"/>
  <c r="AM11" i="5"/>
  <c r="AI11" i="5"/>
  <c r="AE11" i="5"/>
  <c r="AW11" i="5"/>
  <c r="AP11" i="5"/>
  <c r="AJ11" i="5"/>
  <c r="AQ11" i="5"/>
  <c r="AR11" i="5"/>
  <c r="AL11" i="5"/>
  <c r="AO11" i="5"/>
  <c r="AX9" i="5"/>
  <c r="AT9" i="5"/>
  <c r="AO9" i="5"/>
  <c r="AV9" i="5"/>
  <c r="AE9" i="5"/>
  <c r="AL9" i="5"/>
  <c r="AZ9" i="5"/>
  <c r="AI9" i="5"/>
  <c r="AH9" i="5"/>
  <c r="AJ9" i="5"/>
  <c r="AU9" i="5"/>
  <c r="AM9" i="5"/>
  <c r="AD9" i="5"/>
  <c r="AY9" i="5"/>
  <c r="AF9" i="5"/>
  <c r="AQ9" i="5"/>
  <c r="AW9" i="5"/>
  <c r="AN9" i="5"/>
  <c r="AP9" i="5"/>
  <c r="AY26" i="5"/>
  <c r="AT26" i="5"/>
  <c r="AX26" i="5"/>
  <c r="AF26" i="5"/>
  <c r="AE26" i="5"/>
  <c r="AN30" i="5"/>
  <c r="AW26" i="5"/>
  <c r="AP26" i="5"/>
  <c r="AD26" i="5"/>
  <c r="AG26" i="5"/>
  <c r="AO26" i="5"/>
  <c r="AI30" i="5"/>
  <c r="AG13" i="5"/>
  <c r="AH30" i="5"/>
  <c r="AY30" i="5"/>
  <c r="AL30" i="5"/>
  <c r="AK13" i="5"/>
  <c r="AI27" i="5"/>
  <c r="AT30" i="5"/>
  <c r="AZ30" i="5"/>
  <c r="AM30" i="5"/>
  <c r="AR27" i="5"/>
  <c r="AW30" i="5"/>
  <c r="AE30" i="5"/>
  <c r="AN27" i="5"/>
  <c r="AP13" i="5"/>
  <c r="AZ13" i="5"/>
  <c r="AU27" i="5"/>
  <c r="AV27" i="5"/>
  <c r="BA27" i="5"/>
  <c r="AE13" i="5"/>
  <c r="AF13" i="5"/>
  <c r="AL27" i="5"/>
  <c r="AT27" i="5"/>
  <c r="AH13" i="5"/>
  <c r="AW13" i="5"/>
  <c r="AT13" i="5"/>
  <c r="AS27" i="5"/>
  <c r="AF27" i="5"/>
  <c r="AK27" i="5"/>
  <c r="AW27" i="5"/>
  <c r="AK30" i="5"/>
  <c r="BA30" i="5"/>
  <c r="AF30" i="5"/>
  <c r="AV30" i="5"/>
  <c r="AU30" i="5"/>
  <c r="AR26" i="5"/>
  <c r="AU26" i="5"/>
  <c r="AL26" i="5"/>
  <c r="AM23" i="5"/>
  <c r="AR31" i="5"/>
  <c r="AO13" i="5"/>
  <c r="AJ13" i="5"/>
  <c r="AD13" i="5"/>
  <c r="AK14" i="5"/>
  <c r="AD30" i="5"/>
  <c r="AO30" i="5"/>
  <c r="AR30" i="5"/>
  <c r="AS26" i="5"/>
  <c r="BA26" i="5"/>
  <c r="AQ23" i="5"/>
  <c r="AS24" i="5"/>
  <c r="AR13" i="5"/>
  <c r="AL13" i="5"/>
  <c r="AS23" i="5"/>
  <c r="AG31" i="5"/>
  <c r="AI13" i="5"/>
  <c r="BA13" i="5"/>
  <c r="AV13" i="5"/>
  <c r="AF14" i="5"/>
  <c r="AY31" i="5"/>
  <c r="AZ14" i="5"/>
  <c r="AE27" i="5"/>
  <c r="AH27" i="5"/>
  <c r="AM31" i="5"/>
  <c r="AK31" i="5"/>
  <c r="AV31" i="5"/>
  <c r="AN31" i="5"/>
  <c r="AW31" i="5"/>
  <c r="AO31" i="5"/>
  <c r="AU31" i="5"/>
  <c r="AE31" i="5"/>
  <c r="AP31" i="5"/>
  <c r="AQ31" i="5"/>
  <c r="AS31" i="5"/>
  <c r="AD31" i="5"/>
  <c r="AJ31" i="5"/>
  <c r="AH31" i="5"/>
  <c r="AX31" i="5"/>
  <c r="AZ31" i="5"/>
  <c r="AT31" i="5"/>
  <c r="BA31" i="5"/>
  <c r="AL31" i="5"/>
  <c r="AO24" i="5"/>
  <c r="AV14" i="5"/>
  <c r="AS14" i="5"/>
  <c r="AM14" i="5"/>
  <c r="AR14" i="5"/>
  <c r="AY13" i="5"/>
  <c r="AQ13" i="5"/>
  <c r="AU13" i="5"/>
  <c r="AJ23" i="5"/>
  <c r="AD23" i="5"/>
  <c r="AT23" i="5"/>
  <c r="AK23" i="5"/>
  <c r="AZ23" i="5"/>
  <c r="AN23" i="5"/>
  <c r="AO23" i="5"/>
  <c r="AU23" i="5"/>
  <c r="AX23" i="5"/>
  <c r="AG23" i="5"/>
  <c r="AH23" i="5"/>
  <c r="AY23" i="5"/>
  <c r="AR23" i="5"/>
  <c r="AW23" i="5"/>
  <c r="AL23" i="5"/>
  <c r="AI23" i="5"/>
  <c r="AX14" i="5"/>
  <c r="AJ14" i="5"/>
  <c r="AN14" i="5"/>
  <c r="AF23" i="5"/>
  <c r="AO27" i="5"/>
  <c r="AZ27" i="5"/>
  <c r="AD27" i="5"/>
  <c r="AM27" i="5"/>
  <c r="AQ27" i="5"/>
  <c r="AX27" i="5"/>
  <c r="AP27" i="5"/>
  <c r="AJ27" i="5"/>
  <c r="AE23" i="5"/>
  <c r="AJ26" i="5"/>
  <c r="AY27" i="5"/>
  <c r="AI24" i="5"/>
  <c r="AR24" i="5"/>
  <c r="AM24" i="5"/>
  <c r="AK24" i="5"/>
  <c r="AJ24" i="5"/>
  <c r="AX24" i="5"/>
  <c r="AY24" i="5"/>
  <c r="AP24" i="5"/>
  <c r="AL24" i="5"/>
  <c r="AQ24" i="5"/>
  <c r="AV24" i="5"/>
  <c r="BA24" i="5"/>
  <c r="AD24" i="5"/>
  <c r="AN24" i="5"/>
  <c r="AU24" i="5"/>
  <c r="AF24" i="5"/>
  <c r="AG24" i="5"/>
  <c r="AE24" i="5"/>
  <c r="AT24" i="5"/>
  <c r="AW24" i="5"/>
  <c r="AZ24" i="5"/>
  <c r="AL14" i="5"/>
  <c r="AI14" i="5"/>
  <c r="AY14" i="5"/>
  <c r="AO14" i="5"/>
  <c r="AG14" i="5"/>
  <c r="AD14" i="5"/>
  <c r="BA14" i="5"/>
  <c r="AW14" i="5"/>
  <c r="AQ14" i="5"/>
  <c r="AT14" i="5"/>
  <c r="AP23" i="5"/>
  <c r="AI26" i="5"/>
  <c r="AF31" i="5"/>
  <c r="AX13" i="5"/>
  <c r="AU14" i="5"/>
  <c r="AP14" i="5"/>
  <c r="AH14" i="5"/>
  <c r="AG30" i="5"/>
  <c r="AJ30" i="5"/>
  <c r="AQ30" i="5"/>
  <c r="AX30" i="5"/>
  <c r="AS30" i="5"/>
  <c r="AN26" i="5"/>
  <c r="AV26" i="5"/>
  <c r="AK26" i="5"/>
  <c r="AH26" i="5"/>
  <c r="AZ26" i="5"/>
  <c r="AQ26" i="5"/>
  <c r="AS13" i="5"/>
  <c r="AN13" i="5"/>
  <c r="AV23" i="5"/>
  <c r="AD8" i="6" l="1"/>
  <c r="AD12" i="6"/>
  <c r="AD22" i="6"/>
  <c r="AD20" i="6"/>
  <c r="AD10" i="6"/>
  <c r="AD16" i="6"/>
  <c r="AC27" i="5"/>
  <c r="AA27" i="5" s="1"/>
  <c r="AB27" i="5" s="1"/>
  <c r="AC30" i="5"/>
  <c r="AA30" i="5" s="1"/>
  <c r="AB30" i="5" s="1"/>
  <c r="AC14" i="5"/>
  <c r="AC23" i="5"/>
  <c r="AA23" i="5" s="1"/>
  <c r="AB23" i="5" s="1"/>
  <c r="AC24" i="5"/>
  <c r="AA24" i="5" s="1"/>
  <c r="AB24" i="5" s="1"/>
  <c r="AC26" i="5"/>
  <c r="AA26" i="5" s="1"/>
  <c r="AB26" i="5" s="1"/>
  <c r="AC31" i="5"/>
  <c r="AA31" i="5" s="1"/>
  <c r="AB31" i="5" s="1"/>
  <c r="AC13" i="5"/>
  <c r="AA13" i="5" s="1"/>
  <c r="AB13" i="5" s="1"/>
  <c r="AC9" i="5"/>
  <c r="AC11" i="5"/>
  <c r="C34" i="2"/>
  <c r="S34" i="2" s="1"/>
  <c r="C31" i="5" s="1"/>
  <c r="S31" i="6" s="1"/>
  <c r="C33" i="2"/>
  <c r="S33" i="2" s="1"/>
  <c r="C30" i="5" s="1"/>
  <c r="S30" i="6" s="1"/>
  <c r="C32" i="2"/>
  <c r="S32" i="2" s="1"/>
  <c r="C29" i="5" s="1"/>
  <c r="S29" i="6" s="1"/>
  <c r="C31" i="2"/>
  <c r="S31" i="2" s="1"/>
  <c r="C28" i="5" s="1"/>
  <c r="S28" i="6" s="1"/>
  <c r="C30" i="2"/>
  <c r="S30" i="2" s="1"/>
  <c r="C27" i="5" s="1"/>
  <c r="S27" i="6" s="1"/>
  <c r="C29" i="2"/>
  <c r="S29" i="2" s="1"/>
  <c r="C26" i="5" s="1"/>
  <c r="S26" i="6" s="1"/>
  <c r="C28" i="2"/>
  <c r="S28" i="2" s="1"/>
  <c r="C25" i="5" s="1"/>
  <c r="S25" i="6" s="1"/>
  <c r="C27" i="2"/>
  <c r="S27" i="2" s="1"/>
  <c r="C24" i="5" s="1"/>
  <c r="S24" i="6" s="1"/>
  <c r="C26" i="2"/>
  <c r="S26" i="2" s="1"/>
  <c r="C23" i="5" s="1"/>
  <c r="S23" i="6" s="1"/>
  <c r="C25" i="2"/>
  <c r="S25" i="2" s="1"/>
  <c r="C22" i="5" s="1"/>
  <c r="S22" i="6" s="1"/>
  <c r="C24" i="2"/>
  <c r="S24" i="2" s="1"/>
  <c r="C21" i="5" s="1"/>
  <c r="S21" i="6" s="1"/>
  <c r="C23" i="2"/>
  <c r="S23" i="2" s="1"/>
  <c r="C20" i="5" s="1"/>
  <c r="S20" i="6" s="1"/>
  <c r="C22" i="2"/>
  <c r="S22" i="2" s="1"/>
  <c r="C19" i="5" s="1"/>
  <c r="S19" i="6" s="1"/>
  <c r="C21" i="2"/>
  <c r="S21" i="2" s="1"/>
  <c r="C18" i="5" s="1"/>
  <c r="S18" i="6" s="1"/>
  <c r="C20" i="2"/>
  <c r="S20" i="2" s="1"/>
  <c r="C17" i="5" s="1"/>
  <c r="S17" i="6" s="1"/>
  <c r="C19" i="2"/>
  <c r="S19" i="2" s="1"/>
  <c r="C16" i="5" s="1"/>
  <c r="S16" i="6" s="1"/>
  <c r="C18" i="2"/>
  <c r="S18" i="2" s="1"/>
  <c r="C15" i="5" s="1"/>
  <c r="S15" i="6" s="1"/>
  <c r="C17" i="2"/>
  <c r="S17" i="2" s="1"/>
  <c r="C14" i="5" s="1"/>
  <c r="S14" i="6" s="1"/>
  <c r="C16" i="2"/>
  <c r="S16" i="2" s="1"/>
  <c r="C13" i="5" s="1"/>
  <c r="S13" i="6" s="1"/>
  <c r="C15" i="2"/>
  <c r="S15" i="2" s="1"/>
  <c r="C12" i="5" s="1"/>
  <c r="C14" i="2"/>
  <c r="S14" i="2" s="1"/>
  <c r="C11" i="5" s="1"/>
  <c r="C13" i="2"/>
  <c r="S13" i="2" s="1"/>
  <c r="C10" i="5" s="1"/>
  <c r="C12" i="2"/>
  <c r="S12" i="2" s="1"/>
  <c r="C9" i="5" s="1"/>
  <c r="C11" i="2"/>
  <c r="S11" i="2" s="1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AD31" i="6" l="1"/>
  <c r="AD30" i="6"/>
  <c r="AD27" i="6"/>
  <c r="AD26" i="6"/>
  <c r="AD24" i="6"/>
  <c r="AD23" i="6"/>
  <c r="AA9" i="5"/>
  <c r="AB9" i="5" s="1"/>
  <c r="C8" i="5"/>
  <c r="S8" i="6" s="1"/>
  <c r="AA14" i="5"/>
  <c r="AB14" i="5" s="1"/>
  <c r="AA11" i="5"/>
  <c r="AB11" i="5" s="1"/>
  <c r="AD13" i="6"/>
  <c r="S11" i="6"/>
  <c r="S12" i="6"/>
  <c r="S9" i="6"/>
  <c r="S10" i="6"/>
  <c r="AD9" i="6" l="1"/>
  <c r="AD14" i="6"/>
  <c r="AD11" i="6"/>
  <c r="AE23" i="6" l="1"/>
  <c r="AE26" i="6"/>
  <c r="AG26" i="6"/>
  <c r="AG23" i="6"/>
  <c r="AI8" i="6"/>
  <c r="X10" i="5"/>
  <c r="S10" i="5" s="1"/>
  <c r="AE10" i="6" s="1"/>
  <c r="X18" i="5"/>
  <c r="S18" i="5" s="1"/>
  <c r="AG18" i="6" s="1"/>
  <c r="X14" i="5"/>
  <c r="S14" i="5" s="1"/>
  <c r="AE14" i="6" s="1"/>
  <c r="X20" i="5"/>
  <c r="S20" i="5" s="1"/>
  <c r="AE20" i="6" s="1"/>
  <c r="X29" i="5"/>
  <c r="S29" i="5" s="1"/>
  <c r="AE29" i="6" s="1"/>
  <c r="X21" i="5"/>
  <c r="S21" i="5" s="1"/>
  <c r="AE21" i="6" s="1"/>
  <c r="X23" i="5"/>
  <c r="X30" i="5"/>
  <c r="S30" i="5" s="1"/>
  <c r="AG30" i="6" s="1"/>
  <c r="X25" i="5"/>
  <c r="S25" i="5" s="1"/>
  <c r="AG25" i="6" s="1"/>
  <c r="X24" i="5"/>
  <c r="S24" i="5" s="1"/>
  <c r="AG24" i="6" s="1"/>
  <c r="X27" i="5"/>
  <c r="S27" i="5" s="1"/>
  <c r="AG27" i="6" s="1"/>
  <c r="X31" i="5"/>
  <c r="S31" i="5" s="1"/>
  <c r="AE31" i="6" s="1"/>
  <c r="X28" i="5"/>
  <c r="S28" i="5" s="1"/>
  <c r="AE28" i="6" s="1"/>
  <c r="X13" i="5"/>
  <c r="S13" i="5" s="1"/>
  <c r="AE13" i="6" s="1"/>
  <c r="X19" i="5"/>
  <c r="S19" i="5" s="1"/>
  <c r="AG19" i="6" s="1"/>
  <c r="X15" i="5"/>
  <c r="S15" i="5" s="1"/>
  <c r="AG15" i="6" s="1"/>
  <c r="X8" i="5"/>
  <c r="S8" i="5" s="1"/>
  <c r="AG8" i="6" s="1"/>
  <c r="X11" i="5"/>
  <c r="S11" i="5" s="1"/>
  <c r="AE11" i="6" s="1"/>
  <c r="X9" i="5"/>
  <c r="S9" i="5" s="1"/>
  <c r="AE9" i="6" s="1"/>
  <c r="AE8" i="6" l="1"/>
  <c r="AE18" i="6"/>
  <c r="AE30" i="6"/>
  <c r="AG9" i="6"/>
  <c r="AE15" i="6"/>
  <c r="AG10" i="6"/>
  <c r="AG29" i="6"/>
  <c r="AG31" i="6"/>
  <c r="AE25" i="6"/>
  <c r="AG20" i="6"/>
  <c r="AG28" i="6"/>
  <c r="AG13" i="6"/>
  <c r="AG14" i="6"/>
  <c r="AG21" i="6"/>
  <c r="AE27" i="6"/>
  <c r="AE24" i="6"/>
  <c r="AG11" i="6"/>
  <c r="AE19" i="6"/>
  <c r="X16" i="5"/>
  <c r="S16" i="5" s="1"/>
  <c r="X12" i="5"/>
  <c r="S12" i="5" s="1"/>
  <c r="X17" i="5"/>
  <c r="S17" i="5" s="1"/>
  <c r="X26" i="5"/>
  <c r="X22" i="5"/>
  <c r="S22" i="5" s="1"/>
  <c r="AG22" i="6" l="1"/>
  <c r="AE22" i="6"/>
  <c r="AE16" i="6"/>
  <c r="AG16" i="6"/>
  <c r="AE17" i="6"/>
  <c r="AG17" i="6"/>
  <c r="AG12" i="6"/>
  <c r="AE12" i="6"/>
  <c r="T12" i="6" l="1"/>
  <c r="T10" i="6"/>
  <c r="T18" i="6"/>
  <c r="T30" i="6"/>
  <c r="T8" i="6"/>
  <c r="T14" i="6"/>
  <c r="T27" i="6"/>
  <c r="T15" i="6"/>
  <c r="T23" i="6"/>
  <c r="T26" i="6"/>
  <c r="T28" i="6"/>
  <c r="T25" i="6"/>
  <c r="T21" i="6"/>
  <c r="T9" i="6"/>
  <c r="T24" i="6"/>
  <c r="T29" i="6"/>
  <c r="T20" i="6"/>
  <c r="T13" i="6"/>
  <c r="T19" i="6"/>
  <c r="T31" i="6"/>
  <c r="T22" i="6"/>
  <c r="T17" i="6"/>
  <c r="T16" i="6"/>
  <c r="T11" i="6"/>
  <c r="S33" i="6" l="1" a="1"/>
  <c r="S33" i="6" s="1"/>
  <c r="B23" i="6"/>
  <c r="B29" i="6"/>
  <c r="B30" i="6"/>
  <c r="B20" i="6"/>
  <c r="B31" i="6"/>
  <c r="B13" i="6"/>
  <c r="B19" i="6"/>
  <c r="B22" i="6"/>
  <c r="B26" i="6"/>
  <c r="B25" i="6"/>
  <c r="B27" i="6"/>
  <c r="B16" i="6"/>
  <c r="B15" i="6"/>
  <c r="B21" i="6"/>
  <c r="B24" i="6"/>
  <c r="B17" i="6"/>
  <c r="B28" i="6"/>
  <c r="B18" i="6"/>
  <c r="B14" i="6"/>
  <c r="B12" i="6" l="1"/>
  <c r="H12" i="6" s="1"/>
  <c r="B11" i="6"/>
  <c r="F11" i="6" s="1"/>
  <c r="B10" i="6"/>
  <c r="Q10" i="6" s="1"/>
  <c r="B9" i="6"/>
  <c r="E9" i="6" s="1"/>
  <c r="B8" i="6"/>
  <c r="F8" i="6" s="1"/>
  <c r="L18" i="6"/>
  <c r="N18" i="6"/>
  <c r="H18" i="6"/>
  <c r="O18" i="6"/>
  <c r="I18" i="6"/>
  <c r="K18" i="6"/>
  <c r="Q18" i="6"/>
  <c r="C18" i="6"/>
  <c r="R18" i="6"/>
  <c r="F18" i="6"/>
  <c r="E18" i="6"/>
  <c r="N27" i="6"/>
  <c r="F27" i="6"/>
  <c r="R27" i="6"/>
  <c r="K27" i="6"/>
  <c r="Q27" i="6"/>
  <c r="O27" i="6"/>
  <c r="L27" i="6"/>
  <c r="H27" i="6"/>
  <c r="I27" i="6"/>
  <c r="C27" i="6"/>
  <c r="E27" i="6"/>
  <c r="L22" i="6"/>
  <c r="H22" i="6"/>
  <c r="I22" i="6"/>
  <c r="F22" i="6"/>
  <c r="C22" i="6"/>
  <c r="O22" i="6"/>
  <c r="R22" i="6"/>
  <c r="K22" i="6"/>
  <c r="N22" i="6"/>
  <c r="Q22" i="6"/>
  <c r="E22" i="6"/>
  <c r="F20" i="6"/>
  <c r="O20" i="6"/>
  <c r="I20" i="6"/>
  <c r="E20" i="6"/>
  <c r="Q20" i="6"/>
  <c r="L20" i="6"/>
  <c r="C20" i="6"/>
  <c r="H20" i="6"/>
  <c r="K20" i="6"/>
  <c r="N20" i="6"/>
  <c r="R20" i="6"/>
  <c r="O29" i="6"/>
  <c r="I29" i="6"/>
  <c r="F29" i="6"/>
  <c r="K29" i="6"/>
  <c r="N29" i="6"/>
  <c r="L29" i="6"/>
  <c r="Q29" i="6"/>
  <c r="E29" i="6"/>
  <c r="C29" i="6"/>
  <c r="R29" i="6"/>
  <c r="H29" i="6"/>
  <c r="H28" i="6"/>
  <c r="I28" i="6"/>
  <c r="Q28" i="6"/>
  <c r="R28" i="6"/>
  <c r="L28" i="6"/>
  <c r="C28" i="6"/>
  <c r="O28" i="6"/>
  <c r="F28" i="6"/>
  <c r="N28" i="6"/>
  <c r="K28" i="6"/>
  <c r="E28" i="6"/>
  <c r="F21" i="6"/>
  <c r="E21" i="6"/>
  <c r="C21" i="6"/>
  <c r="K21" i="6"/>
  <c r="Q21" i="6"/>
  <c r="I21" i="6"/>
  <c r="R21" i="6"/>
  <c r="O21" i="6"/>
  <c r="L21" i="6"/>
  <c r="H21" i="6"/>
  <c r="N21" i="6"/>
  <c r="O25" i="6"/>
  <c r="C25" i="6"/>
  <c r="R25" i="6"/>
  <c r="I25" i="6"/>
  <c r="F25" i="6"/>
  <c r="K25" i="6"/>
  <c r="E25" i="6"/>
  <c r="N25" i="6"/>
  <c r="Q25" i="6"/>
  <c r="H25" i="6"/>
  <c r="L25" i="6"/>
  <c r="I19" i="6"/>
  <c r="F19" i="6"/>
  <c r="Q19" i="6"/>
  <c r="C19" i="6"/>
  <c r="R19" i="6"/>
  <c r="H19" i="6"/>
  <c r="K19" i="6"/>
  <c r="L19" i="6"/>
  <c r="E19" i="6"/>
  <c r="O19" i="6"/>
  <c r="N19" i="6"/>
  <c r="N30" i="6"/>
  <c r="H30" i="6"/>
  <c r="E30" i="6"/>
  <c r="C30" i="6"/>
  <c r="Q30" i="6"/>
  <c r="R30" i="6"/>
  <c r="F30" i="6"/>
  <c r="L30" i="6"/>
  <c r="K30" i="6"/>
  <c r="I30" i="6"/>
  <c r="O30" i="6"/>
  <c r="H23" i="6"/>
  <c r="N23" i="6"/>
  <c r="C23" i="6"/>
  <c r="E23" i="6"/>
  <c r="L23" i="6"/>
  <c r="I23" i="6"/>
  <c r="Q23" i="6"/>
  <c r="R23" i="6"/>
  <c r="K23" i="6"/>
  <c r="O23" i="6"/>
  <c r="F23" i="6"/>
  <c r="C17" i="6"/>
  <c r="K17" i="6"/>
  <c r="Q17" i="6"/>
  <c r="N17" i="6"/>
  <c r="L17" i="6"/>
  <c r="R17" i="6"/>
  <c r="O17" i="6"/>
  <c r="E17" i="6"/>
  <c r="I17" i="6"/>
  <c r="H17" i="6"/>
  <c r="F17" i="6"/>
  <c r="C15" i="6"/>
  <c r="Q15" i="6"/>
  <c r="O15" i="6"/>
  <c r="N15" i="6"/>
  <c r="H15" i="6"/>
  <c r="R15" i="6"/>
  <c r="E15" i="6"/>
  <c r="F15" i="6"/>
  <c r="L15" i="6"/>
  <c r="I15" i="6"/>
  <c r="K15" i="6"/>
  <c r="L26" i="6"/>
  <c r="C26" i="6"/>
  <c r="Q26" i="6"/>
  <c r="O26" i="6"/>
  <c r="E26" i="6"/>
  <c r="I26" i="6"/>
  <c r="K26" i="6"/>
  <c r="N26" i="6"/>
  <c r="R26" i="6"/>
  <c r="F26" i="6"/>
  <c r="H26" i="6"/>
  <c r="R13" i="6"/>
  <c r="E13" i="6"/>
  <c r="Q13" i="6"/>
  <c r="C13" i="6"/>
  <c r="K13" i="6"/>
  <c r="H13" i="6"/>
  <c r="N13" i="6"/>
  <c r="L13" i="6"/>
  <c r="O13" i="6"/>
  <c r="I13" i="6"/>
  <c r="F13" i="6"/>
  <c r="C14" i="6"/>
  <c r="L14" i="6"/>
  <c r="E14" i="6"/>
  <c r="N14" i="6"/>
  <c r="K14" i="6"/>
  <c r="Q14" i="6"/>
  <c r="F14" i="6"/>
  <c r="O14" i="6"/>
  <c r="H14" i="6"/>
  <c r="I14" i="6"/>
  <c r="R14" i="6"/>
  <c r="H24" i="6"/>
  <c r="I24" i="6"/>
  <c r="L24" i="6"/>
  <c r="F24" i="6"/>
  <c r="R24" i="6"/>
  <c r="Q24" i="6"/>
  <c r="N24" i="6"/>
  <c r="C24" i="6"/>
  <c r="O24" i="6"/>
  <c r="K24" i="6"/>
  <c r="E24" i="6"/>
  <c r="L16" i="6"/>
  <c r="O16" i="6"/>
  <c r="C16" i="6"/>
  <c r="Q16" i="6"/>
  <c r="H16" i="6"/>
  <c r="K16" i="6"/>
  <c r="E16" i="6"/>
  <c r="N16" i="6"/>
  <c r="I16" i="6"/>
  <c r="F16" i="6"/>
  <c r="R16" i="6"/>
  <c r="C31" i="6"/>
  <c r="Q31" i="6"/>
  <c r="K31" i="6"/>
  <c r="O31" i="6"/>
  <c r="E31" i="6"/>
  <c r="L31" i="6"/>
  <c r="N31" i="6"/>
  <c r="I31" i="6"/>
  <c r="F31" i="6"/>
  <c r="H31" i="6"/>
  <c r="R31" i="6"/>
  <c r="L12" i="6" l="1"/>
  <c r="K11" i="6"/>
  <c r="R10" i="6"/>
  <c r="Q11" i="6"/>
  <c r="Q12" i="6"/>
  <c r="R11" i="6"/>
  <c r="N11" i="6"/>
  <c r="E12" i="6"/>
  <c r="E11" i="6"/>
  <c r="H11" i="6"/>
  <c r="I12" i="6"/>
  <c r="K12" i="6"/>
  <c r="C12" i="6"/>
  <c r="C11" i="6"/>
  <c r="I11" i="6"/>
  <c r="R12" i="6"/>
  <c r="O12" i="6"/>
  <c r="L11" i="6"/>
  <c r="O11" i="6"/>
  <c r="F12" i="6"/>
  <c r="N12" i="6"/>
  <c r="O10" i="6"/>
  <c r="K10" i="6"/>
  <c r="I10" i="6"/>
  <c r="E10" i="6"/>
  <c r="N10" i="6"/>
  <c r="H9" i="6"/>
  <c r="R8" i="6"/>
  <c r="F9" i="6"/>
  <c r="Q9" i="6"/>
  <c r="L10" i="6"/>
  <c r="H10" i="6"/>
  <c r="F10" i="6"/>
  <c r="C10" i="6"/>
  <c r="O9" i="6"/>
  <c r="L9" i="6"/>
  <c r="N8" i="6"/>
  <c r="H8" i="6"/>
  <c r="Q8" i="6"/>
  <c r="K8" i="6"/>
  <c r="I8" i="6"/>
  <c r="C8" i="6"/>
  <c r="E8" i="6"/>
  <c r="N9" i="6"/>
  <c r="C9" i="6"/>
  <c r="R9" i="6"/>
  <c r="L8" i="6"/>
  <c r="O8" i="6"/>
  <c r="I9" i="6"/>
  <c r="K9" i="6"/>
  <c r="R34" i="6" l="1"/>
  <c r="B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 Calheiros</author>
    <author>Catarina Calheiros (DGE)</author>
  </authors>
  <commentList>
    <comment ref="K3" authorId="0" shapeId="0" xr:uid="{49DFAB1B-7216-4F0D-9B2C-05C3F213D04C}">
      <text>
        <r>
          <rPr>
            <b/>
            <sz val="9"/>
            <color indexed="81"/>
            <rFont val="Tahoma"/>
            <family val="2"/>
          </rPr>
          <t>Escolher o Ano Letivo</t>
        </r>
      </text>
    </comment>
    <comment ref="C7" authorId="1" shapeId="0" xr:uid="{AA4FD06E-5949-4C75-A14D-8B4603FB44B7}">
      <text>
        <r>
          <rPr>
            <b/>
            <sz val="9"/>
            <color indexed="81"/>
            <rFont val="Tahoma"/>
            <family val="2"/>
          </rPr>
          <t>Escolher a Fase da Competição</t>
        </r>
      </text>
    </comment>
    <comment ref="I7" authorId="0" shapeId="0" xr:uid="{8933D60D-FC52-45BB-8BFE-1D4A1F1A42D4}">
      <text>
        <r>
          <rPr>
            <b/>
            <sz val="10"/>
            <color indexed="81"/>
            <rFont val="Tahoma"/>
            <family val="2"/>
          </rPr>
          <t>Identificar o Agrupamento/Escola ou a CLDE.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<sst xmlns="http://schemas.openxmlformats.org/spreadsheetml/2006/main" count="148" uniqueCount="65">
  <si>
    <t>aliete.filipe@dge.mec.pt</t>
  </si>
  <si>
    <r>
      <t xml:space="preserve">Versão 4.0 de 21-12-2022
</t>
    </r>
    <r>
      <rPr>
        <sz val="10"/>
        <color theme="0" tint="-0.249977111117893"/>
        <rFont val="Calibri"/>
        <family val="2"/>
      </rPr>
      <t>baseada na versão 3.0 de José Guilherme Basto e Ricardo Fernandes</t>
    </r>
  </si>
  <si>
    <t>catarina.calheiros@dge.mec.pt</t>
  </si>
  <si>
    <t>Catarina Calheiros</t>
  </si>
  <si>
    <t>Em caso de dúvidas no preenchimento deste ficheiro, entre em contacto com:</t>
  </si>
  <si>
    <t>Aliete Filipe</t>
  </si>
  <si>
    <t>FASE DA COMPETIÇÃO</t>
  </si>
  <si>
    <t>CLDE</t>
  </si>
  <si>
    <t>AGRUPAMENTO/ESCOLA</t>
  </si>
  <si>
    <t>NACIONAL</t>
  </si>
  <si>
    <t>2022/2023</t>
  </si>
  <si>
    <t>2023/2024</t>
  </si>
  <si>
    <t>2024/2025</t>
  </si>
  <si>
    <t>2025/2026</t>
  </si>
  <si>
    <t>ANO LETIVO:</t>
  </si>
  <si>
    <t>CLASSIFICAÇÃO FINAL</t>
  </si>
  <si>
    <t>classif.</t>
  </si>
  <si>
    <t>pontos</t>
  </si>
  <si>
    <t>TOTAL</t>
  </si>
  <si>
    <t>Classif.</t>
  </si>
  <si>
    <t>Pontos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</si>
  <si>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</si>
  <si>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</si>
  <si>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</si>
  <si>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</si>
  <si>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</si>
  <si>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</si>
  <si>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</si>
  <si>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</si>
  <si>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</si>
  <si>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</si>
  <si>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</si>
  <si>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</si>
  <si>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</si>
  <si>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</si>
  <si>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</si>
  <si>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</si>
  <si>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</si>
  <si>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</si>
  <si>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</si>
  <si>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</si>
  <si>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</si>
  <si>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</si>
  <si>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</si>
  <si>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</si>
  <si>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EQUIPAS</t>
  </si>
  <si>
    <t>BADMINTON</t>
  </si>
  <si>
    <t>FUTEBOL</t>
  </si>
  <si>
    <t>GINÁSTICA</t>
  </si>
  <si>
    <t>VOLEIBOL</t>
  </si>
  <si>
    <t>PONTOS</t>
  </si>
  <si>
    <t>TOTAL PONTOS</t>
  </si>
  <si>
    <t>TOTAL PONTOS FINAIS</t>
  </si>
  <si>
    <t>CLASSIF. DESCL.</t>
  </si>
  <si>
    <t>CLASSIFICAÇÃO DESCL.</t>
  </si>
  <si>
    <t>CLASSIFICAÇÃO</t>
  </si>
  <si>
    <t>CLASSIF.</t>
  </si>
  <si>
    <t xml:space="preserve">TOTAL </t>
  </si>
  <si>
    <t>CLASSIF. FINAL</t>
  </si>
  <si>
    <t>COORDENAÇÃO DO PROJETO (DGE-CNDE)</t>
  </si>
  <si>
    <t>VIII TAÇA DO DESPORTO ESCOLAR</t>
  </si>
  <si>
    <t>FA</t>
  </si>
  <si>
    <t>FC</t>
  </si>
  <si>
    <t>IX TAÇA DO DESPORTO ESCOLAR</t>
  </si>
  <si>
    <t>FA - Falta Administrativa   |   FC - Falta de Comparência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</si>
</sst>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\º"/>
    <numFmt numFmtId="165" formatCode="0.0000"/>
  </numFmts>
  <fonts count="5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1F3864"/>
      <name val="Calibri"/>
      <family val="2"/>
    </font>
    <font>
      <sz val="11"/>
      <name val="Calibri"/>
      <family val="2"/>
    </font>
    <font>
      <sz val="10"/>
      <color rgb="FF1F3864"/>
      <name val="Calibri"/>
      <family val="2"/>
    </font>
    <font>
      <u/>
      <sz val="11"/>
      <color theme="10"/>
      <name val="Calibri"/>
      <family val="2"/>
    </font>
    <font>
      <sz val="10"/>
      <color theme="0" tint="-0.249977111117893"/>
      <name val="Calibri"/>
      <family val="2"/>
    </font>
    <font>
      <b/>
      <sz val="22"/>
      <color theme="6" tint="-0.499984740745262"/>
      <name val="Calibri"/>
      <family val="2"/>
      <scheme val="minor"/>
    </font>
    <font>
      <sz val="12"/>
      <color rgb="FF1F3864"/>
      <name val="Calibri"/>
      <family val="2"/>
    </font>
    <font>
      <sz val="11"/>
      <color rgb="FF1F3864"/>
      <name val="Calibri"/>
      <family val="2"/>
    </font>
    <font>
      <sz val="11"/>
      <color theme="1"/>
      <name val="Calibri"/>
      <family val="2"/>
    </font>
    <font>
      <b/>
      <sz val="11"/>
      <color rgb="FF1F3864"/>
      <name val="Calibri"/>
      <family val="2"/>
    </font>
    <font>
      <b/>
      <sz val="16"/>
      <color rgb="FF1F3864"/>
      <name val="Calibri"/>
      <family val="2"/>
    </font>
    <font>
      <sz val="14"/>
      <color rgb="FF1F3864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1F3864"/>
      <name val="Calibri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1F3864"/>
      <name val="Calibri"/>
      <family val="2"/>
    </font>
    <font>
      <sz val="11"/>
      <name val="Calibri"/>
      <family val="2"/>
    </font>
    <font>
      <b/>
      <u/>
      <sz val="16"/>
      <color rgb="FF1F3864"/>
      <name val="Calibri"/>
      <family val="2"/>
    </font>
    <font>
      <sz val="14"/>
      <color rgb="FF1F3864"/>
      <name val="Calibri"/>
      <family val="2"/>
    </font>
    <font>
      <b/>
      <sz val="11"/>
      <color rgb="FF1F3864"/>
      <name val="Calibri"/>
      <family val="2"/>
    </font>
    <font>
      <b/>
      <i/>
      <sz val="10"/>
      <color rgb="FF1F3864"/>
      <name val="Calibri"/>
      <family val="2"/>
    </font>
    <font>
      <i/>
      <sz val="10"/>
      <color rgb="FF1F3864"/>
      <name val="Calibri"/>
      <family val="2"/>
    </font>
    <font>
      <sz val="10"/>
      <color rgb="FF1F3864"/>
      <name val="Calibri"/>
      <family val="2"/>
    </font>
    <font>
      <b/>
      <sz val="12"/>
      <color rgb="FF1F3864"/>
      <name val="Calibri"/>
      <family val="2"/>
    </font>
    <font>
      <u/>
      <sz val="14"/>
      <color rgb="FF1F3864"/>
      <name val="Calibri"/>
      <family val="2"/>
    </font>
    <font>
      <sz val="12"/>
      <color rgb="FF1F3864"/>
      <name val="Calibri"/>
      <family val="2"/>
    </font>
    <font>
      <b/>
      <i/>
      <sz val="10"/>
      <color rgb="FF1F3864"/>
      <name val="Calibri"/>
      <family val="2"/>
    </font>
    <font>
      <b/>
      <sz val="12"/>
      <color rgb="FF1F3864"/>
      <name val="Calibri"/>
      <family val="2"/>
    </font>
    <font>
      <b/>
      <i/>
      <sz val="12"/>
      <color rgb="FF1F3864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b/>
      <sz val="20"/>
      <color rgb="FF7F7F7F"/>
      <name val="Calibri"/>
      <family val="2"/>
    </font>
    <font>
      <i/>
      <sz val="10"/>
      <color rgb="FF1F3864"/>
      <name val="Calibri"/>
      <family val="2"/>
    </font>
    <font>
      <b/>
      <i/>
      <sz val="9"/>
      <color rgb="FF1F3864"/>
      <name val="Calibri"/>
      <family val="2"/>
    </font>
    <font>
      <b/>
      <u/>
      <sz val="16"/>
      <color rgb="FF1F3864"/>
      <name val="Calibri"/>
      <family val="2"/>
    </font>
    <font>
      <u/>
      <sz val="14"/>
      <color rgb="FF1F3864"/>
      <name val="Calibri"/>
      <family val="2"/>
    </font>
    <font>
      <b/>
      <sz val="11"/>
      <color rgb="FFFF0000"/>
      <name val="Calibri"/>
      <family val="2"/>
    </font>
    <font>
      <b/>
      <sz val="9"/>
      <color rgb="FF1F3864"/>
      <name val="Calibri"/>
      <family val="2"/>
      <scheme val="minor"/>
    </font>
    <font>
      <sz val="11"/>
      <color theme="0"/>
      <name val="Calibri"/>
      <family val="2"/>
    </font>
    <font>
      <b/>
      <sz val="14"/>
      <name val="Calibri"/>
      <family val="2"/>
    </font>
    <font>
      <b/>
      <sz val="12"/>
      <color rgb="FF1F3864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rgb="FF1F3864"/>
      <name val="Calibri"/>
      <family val="2"/>
    </font>
    <font>
      <b/>
      <i/>
      <sz val="11"/>
      <color rgb="FF1F3864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  <scheme val="minor"/>
    </font>
    <font>
      <sz val="9"/>
      <color rgb="FF1F386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E7E6E6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-0.249977111117893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theme="0"/>
      </patternFill>
    </fill>
  </fills>
  <borders count="106">
    <border>
      <left/>
      <right/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1F3864"/>
      </left>
      <right/>
      <top/>
      <bottom/>
      <diagonal/>
    </border>
    <border>
      <left/>
      <right style="hair">
        <color rgb="FF1F3864"/>
      </right>
      <top/>
      <bottom/>
      <diagonal/>
    </border>
    <border>
      <left style="hair">
        <color rgb="FF1F3864"/>
      </left>
      <right/>
      <top/>
      <bottom style="hair">
        <color rgb="FF1F3864"/>
      </bottom>
      <diagonal/>
    </border>
    <border>
      <left/>
      <right/>
      <top/>
      <bottom style="hair">
        <color rgb="FF1F3864"/>
      </bottom>
      <diagonal/>
    </border>
    <border>
      <left/>
      <right style="hair">
        <color rgb="FF1F3864"/>
      </right>
      <top/>
      <bottom style="hair">
        <color rgb="FF1F3864"/>
      </bottom>
      <diagonal/>
    </border>
    <border>
      <left/>
      <right/>
      <top style="hair">
        <color rgb="FF1F3864"/>
      </top>
      <bottom style="hair">
        <color rgb="FF1F3864"/>
      </bottom>
      <diagonal/>
    </border>
    <border>
      <left style="hair">
        <color rgb="FF1F3864"/>
      </left>
      <right style="dotted">
        <color rgb="FF1F3864"/>
      </right>
      <top style="hair">
        <color rgb="FF1F3864"/>
      </top>
      <bottom style="hair">
        <color rgb="FF1F3864"/>
      </bottom>
      <diagonal/>
    </border>
    <border>
      <left style="dotted">
        <color rgb="FF1F3864"/>
      </left>
      <right/>
      <top/>
      <bottom style="thin">
        <color rgb="FF1F3864"/>
      </bottom>
      <diagonal/>
    </border>
    <border>
      <left/>
      <right style="dotted">
        <color rgb="FF1F3864"/>
      </right>
      <top/>
      <bottom style="thin">
        <color rgb="FF1F38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rgb="FF1F3864"/>
      </left>
      <right/>
      <top style="hair">
        <color rgb="FF1F3864"/>
      </top>
      <bottom/>
      <diagonal/>
    </border>
    <border>
      <left/>
      <right/>
      <top style="hair">
        <color rgb="FF1F3864"/>
      </top>
      <bottom/>
      <diagonal/>
    </border>
    <border>
      <left/>
      <right style="hair">
        <color rgb="FF1F3864"/>
      </right>
      <top style="hair">
        <color rgb="FF1F3864"/>
      </top>
      <bottom/>
      <diagonal/>
    </border>
    <border>
      <left/>
      <right style="dotted">
        <color rgb="FF1F3864"/>
      </right>
      <top/>
      <bottom style="hair">
        <color rgb="FF1F3864"/>
      </bottom>
      <diagonal/>
    </border>
    <border>
      <left style="dotted">
        <color rgb="FF1F3864"/>
      </left>
      <right/>
      <top style="hair">
        <color rgb="FF1F3864"/>
      </top>
      <bottom style="hair">
        <color rgb="FF1F3864"/>
      </bottom>
      <diagonal/>
    </border>
    <border>
      <left/>
      <right style="dotted">
        <color rgb="FF1F3864"/>
      </right>
      <top style="hair">
        <color rgb="FF1F3864"/>
      </top>
      <bottom style="hair">
        <color rgb="FF1F3864"/>
      </bottom>
      <diagonal/>
    </border>
    <border>
      <left/>
      <right style="dotted">
        <color rgb="FF1F3864"/>
      </right>
      <top style="hair">
        <color rgb="FF1F3864"/>
      </top>
      <bottom style="dotted">
        <color rgb="FF1F3864"/>
      </bottom>
      <diagonal/>
    </border>
    <border>
      <left/>
      <right/>
      <top style="dotted">
        <color rgb="FF1F3864"/>
      </top>
      <bottom/>
      <diagonal/>
    </border>
    <border>
      <left style="dashDotDot">
        <color rgb="FF1F3864"/>
      </left>
      <right style="dashDotDot">
        <color rgb="FF1F3864"/>
      </right>
      <top/>
      <bottom style="thin">
        <color rgb="FF1F3864"/>
      </bottom>
      <diagonal/>
    </border>
    <border>
      <left style="dashDotDot">
        <color rgb="FF1F3864"/>
      </left>
      <right style="dashDotDot">
        <color rgb="FF1F3864"/>
      </right>
      <top style="thin">
        <color rgb="FF1F3864"/>
      </top>
      <bottom style="hair">
        <color rgb="FF1F3864"/>
      </bottom>
      <diagonal/>
    </border>
    <border>
      <left style="dashDotDot">
        <color rgb="FF1F3864"/>
      </left>
      <right style="dashDotDot">
        <color rgb="FF1F3864"/>
      </right>
      <top style="hair">
        <color rgb="FF1F3864"/>
      </top>
      <bottom style="hair">
        <color rgb="FF1F38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1F3864"/>
      </left>
      <right style="thin">
        <color rgb="FF1F3864"/>
      </right>
      <top/>
      <bottom style="thin">
        <color rgb="FF1F3864"/>
      </bottom>
      <diagonal/>
    </border>
    <border>
      <left style="thin">
        <color rgb="FF1F3864"/>
      </left>
      <right style="thin">
        <color rgb="FF1F3864"/>
      </right>
      <top style="hair">
        <color rgb="FF1F3864"/>
      </top>
      <bottom style="hair">
        <color rgb="FF1F3864"/>
      </bottom>
      <diagonal/>
    </border>
    <border>
      <left style="thin">
        <color rgb="FF1F3864"/>
      </left>
      <right style="thin">
        <color rgb="FF1F3864"/>
      </right>
      <top/>
      <bottom/>
      <diagonal/>
    </border>
    <border>
      <left style="thin">
        <color rgb="FF1F3864"/>
      </left>
      <right style="thin">
        <color rgb="FF1F3864"/>
      </right>
      <top/>
      <bottom style="hair">
        <color rgb="FF1F3864"/>
      </bottom>
      <diagonal/>
    </border>
    <border>
      <left/>
      <right style="thin">
        <color rgb="FF1F3864"/>
      </right>
      <top/>
      <bottom style="hair">
        <color rgb="FF000000"/>
      </bottom>
      <diagonal/>
    </border>
    <border>
      <left style="thin">
        <color rgb="FF1F3864"/>
      </left>
      <right/>
      <top/>
      <bottom style="hair">
        <color rgb="FF000000"/>
      </bottom>
      <diagonal/>
    </border>
    <border>
      <left style="thin">
        <color rgb="FF1F38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1F38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1F3864"/>
      </left>
      <right/>
      <top style="thin">
        <color rgb="FF1F3864"/>
      </top>
      <bottom style="hair">
        <color rgb="FF1F38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1F3864"/>
      </bottom>
      <diagonal/>
    </border>
    <border>
      <left/>
      <right style="thin">
        <color rgb="FF000000"/>
      </right>
      <top style="thin">
        <color rgb="FF000000"/>
      </top>
      <bottom style="hair">
        <color rgb="FF1F3864"/>
      </bottom>
      <diagonal/>
    </border>
    <border>
      <left style="thin">
        <color rgb="FF1F3864"/>
      </left>
      <right/>
      <top style="hair">
        <color rgb="FF1F3864"/>
      </top>
      <bottom style="hair">
        <color rgb="FF1F3864"/>
      </bottom>
      <diagonal/>
    </border>
    <border>
      <left style="thin">
        <color indexed="64"/>
      </left>
      <right style="thin">
        <color indexed="64"/>
      </right>
      <top style="hair">
        <color rgb="FF1F3864"/>
      </top>
      <bottom style="hair">
        <color rgb="FF1F3864"/>
      </bottom>
      <diagonal/>
    </border>
    <border>
      <left/>
      <right style="thin">
        <color rgb="FF000000"/>
      </right>
      <top style="hair">
        <color rgb="FF1F3864"/>
      </top>
      <bottom style="hair">
        <color rgb="FF1F3864"/>
      </bottom>
      <diagonal/>
    </border>
    <border>
      <left style="thin">
        <color rgb="FF1F3864"/>
      </left>
      <right/>
      <top/>
      <bottom/>
      <diagonal/>
    </border>
    <border>
      <left style="dotted">
        <color rgb="FF1F3864"/>
      </left>
      <right style="hair">
        <color rgb="FF1F3864"/>
      </right>
      <top/>
      <bottom style="hair">
        <color rgb="FF1F3864"/>
      </bottom>
      <diagonal/>
    </border>
    <border>
      <left style="hair">
        <color rgb="FF1F3864"/>
      </left>
      <right style="dotted">
        <color rgb="FF1F3864"/>
      </right>
      <top/>
      <bottom style="hair">
        <color rgb="FF1F3864"/>
      </bottom>
      <diagonal/>
    </border>
    <border>
      <left style="dashDotDot">
        <color rgb="FF1F3864"/>
      </left>
      <right style="dashDotDot">
        <color rgb="FF1F3864"/>
      </right>
      <top/>
      <bottom style="hair">
        <color rgb="FF1F3864"/>
      </bottom>
      <diagonal/>
    </border>
    <border>
      <left style="dotted">
        <color rgb="FF1F3864"/>
      </left>
      <right style="hair">
        <color rgb="FF1F3864"/>
      </right>
      <top style="dotted">
        <color rgb="FF1F3864"/>
      </top>
      <bottom style="thin">
        <color rgb="FF1F3864"/>
      </bottom>
      <diagonal/>
    </border>
    <border>
      <left style="hair">
        <color rgb="FF1F3864"/>
      </left>
      <right style="dotted">
        <color rgb="FF1F3864"/>
      </right>
      <top style="dotted">
        <color rgb="FF1F3864"/>
      </top>
      <bottom style="thin">
        <color rgb="FF1F3864"/>
      </bottom>
      <diagonal/>
    </border>
    <border>
      <left style="dashDotDot">
        <color rgb="FF1F3864"/>
      </left>
      <right style="dashDotDot">
        <color rgb="FF1F3864"/>
      </right>
      <top style="dotted">
        <color rgb="FF1F3864"/>
      </top>
      <bottom style="thin">
        <color rgb="FF1F3864"/>
      </bottom>
      <diagonal/>
    </border>
    <border>
      <left style="dotted">
        <color rgb="FF1F3864"/>
      </left>
      <right style="hair">
        <color rgb="FF1F3864"/>
      </right>
      <top/>
      <bottom style="thin">
        <color rgb="FF1F3864"/>
      </bottom>
      <diagonal/>
    </border>
    <border>
      <left style="hair">
        <color rgb="FF1F3864"/>
      </left>
      <right style="dotted">
        <color rgb="FF1F3864"/>
      </right>
      <top/>
      <bottom style="thin">
        <color rgb="FF1F3864"/>
      </bottom>
      <diagonal/>
    </border>
    <border>
      <left style="hair">
        <color rgb="FF1F3864"/>
      </left>
      <right style="dotted">
        <color rgb="FF1F3864"/>
      </right>
      <top style="thin">
        <color rgb="FF1F3864"/>
      </top>
      <bottom style="hair">
        <color rgb="FF1F3864"/>
      </bottom>
      <diagonal/>
    </border>
    <border>
      <left style="dotted">
        <color rgb="FF1F3864"/>
      </left>
      <right/>
      <top style="dotted">
        <color auto="1"/>
      </top>
      <bottom/>
      <diagonal/>
    </border>
    <border>
      <left/>
      <right style="dotted">
        <color rgb="FF1F3864"/>
      </right>
      <top style="dotted">
        <color auto="1"/>
      </top>
      <bottom/>
      <diagonal/>
    </border>
    <border>
      <left style="dotted">
        <color rgb="FF1F3864"/>
      </left>
      <right/>
      <top style="dotted">
        <color auto="1"/>
      </top>
      <bottom style="dotted">
        <color rgb="FF1F3864"/>
      </bottom>
      <diagonal/>
    </border>
    <border>
      <left/>
      <right style="dotted">
        <color rgb="FF1F3864"/>
      </right>
      <top style="dotted">
        <color auto="1"/>
      </top>
      <bottom style="dotted">
        <color rgb="FF1F3864"/>
      </bottom>
      <diagonal/>
    </border>
    <border>
      <left style="dashDotDot">
        <color rgb="FF1F3864"/>
      </left>
      <right style="dashDotDot">
        <color rgb="FF1F3864"/>
      </right>
      <top style="dotted">
        <color auto="1"/>
      </top>
      <bottom/>
      <diagonal/>
    </border>
    <border>
      <left style="hair">
        <color rgb="FF1F3864"/>
      </left>
      <right style="dotted">
        <color rgb="FF1F3864"/>
      </right>
      <top style="hair">
        <color rgb="FF1F3864"/>
      </top>
      <bottom style="dotted">
        <color rgb="FF1F3864"/>
      </bottom>
      <diagonal/>
    </border>
    <border>
      <left style="dotted">
        <color rgb="FF1F3864"/>
      </left>
      <right style="hair">
        <color rgb="FF1F3864"/>
      </right>
      <top style="dotted">
        <color rgb="FF1F3864"/>
      </top>
      <bottom/>
      <diagonal/>
    </border>
    <border>
      <left style="hair">
        <color rgb="FF1F3864"/>
      </left>
      <right style="dotted">
        <color rgb="FF1F3864"/>
      </right>
      <top style="dotted">
        <color rgb="FF1F3864"/>
      </top>
      <bottom/>
      <diagonal/>
    </border>
    <border>
      <left style="dotted">
        <color rgb="FF1F3864"/>
      </left>
      <right/>
      <top style="dotted">
        <color rgb="FF1F3864"/>
      </top>
      <bottom/>
      <diagonal/>
    </border>
    <border>
      <left/>
      <right style="dotted">
        <color rgb="FF1F3864"/>
      </right>
      <top style="dotted">
        <color rgb="FF1F3864"/>
      </top>
      <bottom/>
      <diagonal/>
    </border>
    <border>
      <left style="dashDotDot">
        <color rgb="FF1F3864"/>
      </left>
      <right style="dashDotDot">
        <color rgb="FF1F3864"/>
      </right>
      <top style="dotted">
        <color rgb="FF1F3864"/>
      </top>
      <bottom/>
      <diagonal/>
    </border>
    <border>
      <left style="dashDotDot">
        <color rgb="FF1F3864"/>
      </left>
      <right/>
      <top style="dashDotDot">
        <color rgb="FF1F3864"/>
      </top>
      <bottom/>
      <diagonal/>
    </border>
    <border>
      <left/>
      <right/>
      <top style="dashDotDot">
        <color rgb="FF1F3864"/>
      </top>
      <bottom/>
      <diagonal/>
    </border>
    <border>
      <left/>
      <right style="dashDotDot">
        <color rgb="FF1F3864"/>
      </right>
      <top style="dashDotDot">
        <color rgb="FF1F3864"/>
      </top>
      <bottom/>
      <diagonal/>
    </border>
    <border>
      <left style="dashDotDot">
        <color rgb="FF1F3864"/>
      </left>
      <right/>
      <top/>
      <bottom/>
      <diagonal/>
    </border>
    <border>
      <left/>
      <right style="dashDotDot">
        <color rgb="FF1F3864"/>
      </right>
      <top/>
      <bottom/>
      <diagonal/>
    </border>
    <border>
      <left style="dashDotDot">
        <color rgb="FF1F3864"/>
      </left>
      <right/>
      <top/>
      <bottom style="dashDotDot">
        <color rgb="FF1F3864"/>
      </bottom>
      <diagonal/>
    </border>
    <border>
      <left/>
      <right/>
      <top/>
      <bottom style="dashDotDot">
        <color rgb="FF1F3864"/>
      </bottom>
      <diagonal/>
    </border>
    <border>
      <left/>
      <right style="dashDotDot">
        <color rgb="FF1F3864"/>
      </right>
      <top/>
      <bottom style="dashDotDot">
        <color rgb="FF1F3864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1F3864"/>
      </right>
      <top/>
      <bottom/>
      <diagonal/>
    </border>
    <border>
      <left style="hair">
        <color rgb="FF000000"/>
      </left>
      <right style="thin">
        <color rgb="FF1F3864"/>
      </right>
      <top/>
      <bottom style="hair">
        <color rgb="FF000000"/>
      </bottom>
      <diagonal/>
    </border>
    <border>
      <left style="thin">
        <color rgb="FF1F3864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1F3864"/>
      </left>
      <right style="dotted">
        <color rgb="FF1F3864"/>
      </right>
      <top style="thin">
        <color rgb="FF1F3864"/>
      </top>
      <bottom style="hair">
        <color rgb="FF1F3864"/>
      </bottom>
      <diagonal/>
    </border>
    <border>
      <left style="dotted">
        <color rgb="FF1F3864"/>
      </left>
      <right style="dotted">
        <color rgb="FF1F3864"/>
      </right>
      <top style="hair">
        <color rgb="FF1F3864"/>
      </top>
      <bottom style="hair">
        <color rgb="FF1F3864"/>
      </bottom>
      <diagonal/>
    </border>
    <border>
      <left style="dotted">
        <color rgb="FF1F3864"/>
      </left>
      <right style="dotted">
        <color rgb="FF1F3864"/>
      </right>
      <top style="hair">
        <color rgb="FF1F3864"/>
      </top>
      <bottom style="dotted">
        <color rgb="FF1F38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9" fillId="0" borderId="0"/>
  </cellStyleXfs>
  <cellXfs count="257">
    <xf numFmtId="0" fontId="0" fillId="0" borderId="0" xfId="0"/>
    <xf numFmtId="0" fontId="4" fillId="0" borderId="0" xfId="0" applyFont="1"/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/>
    <xf numFmtId="0" fontId="15" fillId="0" borderId="0" xfId="0" applyFont="1"/>
    <xf numFmtId="0" fontId="1" fillId="0" borderId="0" xfId="0" applyFont="1" applyAlignment="1">
      <alignment horizontal="center"/>
    </xf>
    <xf numFmtId="0" fontId="20" fillId="2" borderId="0" xfId="2" applyFont="1" applyFill="1"/>
    <xf numFmtId="0" fontId="19" fillId="0" borderId="0" xfId="2"/>
    <xf numFmtId="0" fontId="23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left" vertical="center" shrinkToFit="1"/>
    </xf>
    <xf numFmtId="0" fontId="23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left" vertical="center" shrinkToFit="1"/>
    </xf>
    <xf numFmtId="0" fontId="27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center" wrapText="1"/>
    </xf>
    <xf numFmtId="0" fontId="21" fillId="0" borderId="0" xfId="2" applyFont="1"/>
    <xf numFmtId="0" fontId="20" fillId="2" borderId="20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164" fontId="20" fillId="2" borderId="0" xfId="2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20" fillId="2" borderId="50" xfId="2" applyFont="1" applyFill="1" applyBorder="1" applyAlignment="1">
      <alignment horizontal="center" vertical="center"/>
    </xf>
    <xf numFmtId="165" fontId="20" fillId="2" borderId="0" xfId="0" applyNumberFormat="1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 wrapText="1"/>
    </xf>
    <xf numFmtId="165" fontId="20" fillId="2" borderId="0" xfId="0" applyNumberFormat="1" applyFont="1" applyFill="1" applyAlignment="1">
      <alignment horizontal="right" vertical="center"/>
    </xf>
    <xf numFmtId="0" fontId="20" fillId="2" borderId="9" xfId="2" applyFont="1" applyFill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0" fillId="5" borderId="23" xfId="0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0" fillId="0" borderId="0" xfId="0" applyProtection="1">
      <protection hidden="1"/>
    </xf>
    <xf numFmtId="0" fontId="0" fillId="5" borderId="10" xfId="0" applyFill="1" applyBorder="1" applyProtection="1">
      <protection hidden="1"/>
    </xf>
    <xf numFmtId="0" fontId="8" fillId="5" borderId="0" xfId="0" applyFont="1" applyFill="1" applyProtection="1">
      <protection hidden="1"/>
    </xf>
    <xf numFmtId="0" fontId="0" fillId="5" borderId="11" xfId="0" applyFill="1" applyBorder="1" applyProtection="1">
      <protection hidden="1"/>
    </xf>
    <xf numFmtId="0" fontId="0" fillId="5" borderId="0" xfId="0" applyFill="1" applyProtection="1">
      <protection hidden="1"/>
    </xf>
    <xf numFmtId="0" fontId="4" fillId="0" borderId="0" xfId="0" applyFont="1" applyProtection="1">
      <protection hidden="1"/>
    </xf>
    <xf numFmtId="0" fontId="9" fillId="7" borderId="0" xfId="0" applyFont="1" applyFill="1" applyAlignment="1" applyProtection="1">
      <alignment vertical="top" wrapText="1"/>
      <protection hidden="1"/>
    </xf>
    <xf numFmtId="0" fontId="12" fillId="5" borderId="0" xfId="0" applyFont="1" applyFill="1" applyAlignment="1" applyProtection="1">
      <alignment horizontal="right" vertical="center"/>
      <protection hidden="1"/>
    </xf>
    <xf numFmtId="0" fontId="11" fillId="5" borderId="0" xfId="0" applyFont="1" applyFill="1" applyAlignment="1" applyProtection="1">
      <alignment horizontal="right" vertical="center"/>
      <protection hidden="1"/>
    </xf>
    <xf numFmtId="0" fontId="0" fillId="5" borderId="0" xfId="0" applyFill="1" applyAlignment="1" applyProtection="1">
      <alignment horizontal="right"/>
      <protection hidden="1"/>
    </xf>
    <xf numFmtId="0" fontId="11" fillId="5" borderId="0" xfId="0" applyFont="1" applyFill="1" applyAlignment="1" applyProtection="1">
      <alignment horizontal="right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4" fillId="5" borderId="11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right" vertical="center"/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5" fillId="5" borderId="0" xfId="0" applyFont="1" applyFill="1" applyAlignment="1" applyProtection="1">
      <alignment vertical="center" wrapText="1"/>
      <protection hidden="1"/>
    </xf>
    <xf numFmtId="0" fontId="0" fillId="5" borderId="12" xfId="0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4" fillId="5" borderId="13" xfId="0" applyFont="1" applyFill="1" applyBorder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9" fillId="0" borderId="0" xfId="2" applyProtection="1">
      <protection hidden="1"/>
    </xf>
    <xf numFmtId="0" fontId="15" fillId="0" borderId="0" xfId="0" applyFont="1" applyProtection="1">
      <protection hidden="1"/>
    </xf>
    <xf numFmtId="0" fontId="45" fillId="0" borderId="0" xfId="2" applyFont="1" applyProtection="1">
      <protection hidden="1"/>
    </xf>
    <xf numFmtId="0" fontId="20" fillId="2" borderId="0" xfId="2" applyFont="1" applyFill="1" applyProtection="1">
      <protection hidden="1"/>
    </xf>
    <xf numFmtId="0" fontId="24" fillId="2" borderId="0" xfId="2" applyFont="1" applyFill="1" applyAlignment="1" applyProtection="1">
      <alignment horizontal="center" vertical="center"/>
      <protection hidden="1"/>
    </xf>
    <xf numFmtId="0" fontId="26" fillId="2" borderId="0" xfId="2" applyFont="1" applyFill="1" applyAlignment="1" applyProtection="1">
      <alignment horizontal="center" vertical="center"/>
      <protection hidden="1"/>
    </xf>
    <xf numFmtId="0" fontId="25" fillId="2" borderId="0" xfId="2" applyFont="1" applyFill="1" applyAlignment="1" applyProtection="1">
      <alignment horizontal="center" vertical="center"/>
      <protection hidden="1"/>
    </xf>
    <xf numFmtId="0" fontId="24" fillId="2" borderId="0" xfId="2" applyFont="1" applyFill="1" applyAlignment="1" applyProtection="1">
      <alignment vertical="center"/>
      <protection hidden="1"/>
    </xf>
    <xf numFmtId="0" fontId="25" fillId="2" borderId="13" xfId="2" applyFont="1" applyFill="1" applyBorder="1" applyAlignment="1" applyProtection="1">
      <alignment horizontal="center" vertical="center"/>
      <protection hidden="1"/>
    </xf>
    <xf numFmtId="0" fontId="25" fillId="2" borderId="15" xfId="2" applyFont="1" applyFill="1" applyBorder="1" applyAlignment="1" applyProtection="1">
      <alignment horizontal="center" vertical="center"/>
      <protection hidden="1"/>
    </xf>
    <xf numFmtId="0" fontId="25" fillId="2" borderId="24" xfId="2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20" fillId="2" borderId="0" xfId="0" applyNumberFormat="1" applyFont="1" applyFill="1" applyAlignment="1" applyProtection="1">
      <alignment horizontal="center" vertical="center"/>
      <protection hidden="1"/>
    </xf>
    <xf numFmtId="0" fontId="10" fillId="2" borderId="0" xfId="0" applyFont="1" applyFill="1" applyProtection="1"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36" fillId="2" borderId="0" xfId="0" applyFont="1" applyFill="1" applyAlignment="1" applyProtection="1">
      <alignment horizontal="center" vertical="center" shrinkToFit="1"/>
      <protection hidden="1"/>
    </xf>
    <xf numFmtId="0" fontId="11" fillId="2" borderId="0" xfId="0" applyFont="1" applyFill="1" applyAlignment="1" applyProtection="1">
      <alignment horizontal="center" vertical="center" shrinkToFi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3" fillId="7" borderId="38" xfId="0" applyFont="1" applyFill="1" applyBorder="1" applyAlignment="1" applyProtection="1">
      <alignment horizontal="center" vertical="center"/>
      <protection hidden="1"/>
    </xf>
    <xf numFmtId="0" fontId="39" fillId="2" borderId="0" xfId="0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31" fillId="2" borderId="41" xfId="0" applyFont="1" applyFill="1" applyBorder="1" applyAlignment="1" applyProtection="1">
      <alignment horizontal="center" vertical="center"/>
      <protection hidden="1"/>
    </xf>
    <xf numFmtId="0" fontId="31" fillId="2" borderId="42" xfId="0" applyFont="1" applyFill="1" applyBorder="1" applyAlignment="1" applyProtection="1">
      <alignment horizontal="center" vertical="center"/>
      <protection hidden="1"/>
    </xf>
    <xf numFmtId="0" fontId="38" fillId="7" borderId="36" xfId="0" applyFont="1" applyFill="1" applyBorder="1" applyAlignment="1" applyProtection="1">
      <alignment horizontal="center" vertical="center"/>
      <protection hidden="1"/>
    </xf>
    <xf numFmtId="0" fontId="10" fillId="2" borderId="71" xfId="0" applyFont="1" applyFill="1" applyBorder="1" applyAlignment="1" applyProtection="1">
      <alignment horizontal="center" vertical="center" shrinkToFit="1"/>
      <protection hidden="1"/>
    </xf>
    <xf numFmtId="0" fontId="37" fillId="2" borderId="63" xfId="0" applyFont="1" applyFill="1" applyBorder="1" applyAlignment="1" applyProtection="1">
      <alignment horizontal="center" vertical="center"/>
      <protection hidden="1"/>
    </xf>
    <xf numFmtId="0" fontId="37" fillId="2" borderId="64" xfId="0" applyFont="1" applyFill="1" applyBorder="1" applyAlignment="1" applyProtection="1">
      <alignment horizontal="center" vertical="center"/>
      <protection hidden="1"/>
    </xf>
    <xf numFmtId="1" fontId="31" fillId="2" borderId="65" xfId="0" applyNumberFormat="1" applyFont="1" applyFill="1" applyBorder="1" applyAlignment="1" applyProtection="1">
      <alignment horizontal="center" vertical="center"/>
      <protection hidden="1"/>
    </xf>
    <xf numFmtId="0" fontId="10" fillId="2" borderId="34" xfId="0" applyFont="1" applyFill="1" applyBorder="1" applyAlignment="1" applyProtection="1">
      <alignment horizontal="center" vertical="center"/>
      <protection hidden="1"/>
    </xf>
    <xf numFmtId="0" fontId="37" fillId="2" borderId="41" xfId="0" applyFont="1" applyFill="1" applyBorder="1" applyAlignment="1" applyProtection="1">
      <alignment horizontal="center" vertical="center"/>
      <protection hidden="1"/>
    </xf>
    <xf numFmtId="0" fontId="37" fillId="2" borderId="42" xfId="0" applyFont="1" applyFill="1" applyBorder="1" applyAlignment="1" applyProtection="1">
      <alignment horizontal="center" vertical="center"/>
      <protection hidden="1"/>
    </xf>
    <xf numFmtId="165" fontId="31" fillId="2" borderId="36" xfId="0" applyNumberFormat="1" applyFont="1" applyFill="1" applyBorder="1" applyAlignment="1" applyProtection="1">
      <alignment horizontal="center" vertical="center"/>
      <protection hidden="1"/>
    </xf>
    <xf numFmtId="164" fontId="31" fillId="2" borderId="56" xfId="0" applyNumberFormat="1" applyFont="1" applyFill="1" applyBorder="1" applyAlignment="1" applyProtection="1">
      <alignment horizontal="center" vertical="center"/>
      <protection hidden="1"/>
    </xf>
    <xf numFmtId="164" fontId="31" fillId="2" borderId="57" xfId="0" applyNumberFormat="1" applyFont="1" applyFill="1" applyBorder="1" applyAlignment="1" applyProtection="1">
      <alignment horizontal="center" vertical="center"/>
      <protection hidden="1"/>
    </xf>
    <xf numFmtId="1" fontId="43" fillId="13" borderId="0" xfId="0" applyNumberFormat="1" applyFont="1" applyFill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center" vertical="center" shrinkToFit="1"/>
      <protection hidden="1"/>
    </xf>
    <xf numFmtId="164" fontId="31" fillId="2" borderId="59" xfId="0" applyNumberFormat="1" applyFont="1" applyFill="1" applyBorder="1" applyAlignment="1" applyProtection="1">
      <alignment horizontal="center" vertical="center"/>
      <protection hidden="1"/>
    </xf>
    <xf numFmtId="164" fontId="31" fillId="2" borderId="6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41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left" vertical="center" shrinkToFi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 shrinkToFit="1"/>
      <protection hidden="1"/>
    </xf>
    <xf numFmtId="0" fontId="12" fillId="5" borderId="86" xfId="0" applyFont="1" applyFill="1" applyBorder="1" applyAlignment="1" applyProtection="1">
      <alignment horizontal="right" vertical="center"/>
      <protection hidden="1"/>
    </xf>
    <xf numFmtId="0" fontId="12" fillId="5" borderId="87" xfId="0" applyFont="1" applyFill="1" applyBorder="1" applyAlignment="1" applyProtection="1">
      <alignment horizontal="right" vertical="center"/>
      <protection hidden="1"/>
    </xf>
    <xf numFmtId="0" fontId="9" fillId="7" borderId="88" xfId="0" applyFont="1" applyFill="1" applyBorder="1" applyAlignment="1" applyProtection="1">
      <alignment vertical="center" wrapText="1"/>
      <protection hidden="1"/>
    </xf>
    <xf numFmtId="0" fontId="9" fillId="7" borderId="89" xfId="0" applyFont="1" applyFill="1" applyBorder="1" applyAlignment="1" applyProtection="1">
      <alignment vertical="center" wrapText="1"/>
      <protection hidden="1"/>
    </xf>
    <xf numFmtId="0" fontId="9" fillId="7" borderId="90" xfId="0" applyFont="1" applyFill="1" applyBorder="1" applyAlignment="1" applyProtection="1">
      <alignment vertical="center" wrapText="1"/>
      <protection hidden="1"/>
    </xf>
    <xf numFmtId="0" fontId="47" fillId="8" borderId="63" xfId="2" applyFont="1" applyFill="1" applyBorder="1" applyAlignment="1" applyProtection="1">
      <alignment horizontal="center" vertical="center"/>
      <protection locked="0"/>
    </xf>
    <xf numFmtId="0" fontId="47" fillId="2" borderId="64" xfId="2" applyFont="1" applyFill="1" applyBorder="1" applyAlignment="1" applyProtection="1">
      <alignment horizontal="center" vertical="center"/>
      <protection hidden="1"/>
    </xf>
    <xf numFmtId="0" fontId="47" fillId="2" borderId="16" xfId="2" applyFont="1" applyFill="1" applyBorder="1" applyAlignment="1" applyProtection="1">
      <alignment horizontal="center" vertical="center"/>
      <protection hidden="1"/>
    </xf>
    <xf numFmtId="0" fontId="47" fillId="2" borderId="77" xfId="2" applyFont="1" applyFill="1" applyBorder="1" applyAlignment="1" applyProtection="1">
      <alignment horizontal="center" vertical="center"/>
      <protection hidden="1"/>
    </xf>
    <xf numFmtId="0" fontId="47" fillId="9" borderId="63" xfId="2" applyFont="1" applyFill="1" applyBorder="1" applyAlignment="1" applyProtection="1">
      <alignment horizontal="center" vertical="center"/>
      <protection locked="0"/>
    </xf>
    <xf numFmtId="1" fontId="48" fillId="2" borderId="32" xfId="2" applyNumberFormat="1" applyFont="1" applyFill="1" applyBorder="1" applyAlignment="1" applyProtection="1">
      <alignment horizontal="center" vertical="center"/>
      <protection hidden="1"/>
    </xf>
    <xf numFmtId="1" fontId="48" fillId="2" borderId="33" xfId="2" applyNumberFormat="1" applyFont="1" applyFill="1" applyBorder="1" applyAlignment="1" applyProtection="1">
      <alignment horizontal="center" vertical="center"/>
      <protection hidden="1"/>
    </xf>
    <xf numFmtId="164" fontId="10" fillId="2" borderId="32" xfId="2" applyNumberFormat="1" applyFont="1" applyFill="1" applyBorder="1" applyAlignment="1" applyProtection="1">
      <alignment horizontal="center" vertical="center"/>
      <protection hidden="1"/>
    </xf>
    <xf numFmtId="164" fontId="10" fillId="2" borderId="33" xfId="2" applyNumberFormat="1" applyFont="1" applyFill="1" applyBorder="1" applyAlignment="1" applyProtection="1">
      <alignment horizontal="center" vertical="center"/>
      <protection hidden="1"/>
    </xf>
    <xf numFmtId="0" fontId="48" fillId="0" borderId="66" xfId="2" applyFont="1" applyBorder="1" applyAlignment="1" applyProtection="1">
      <alignment horizontal="center" vertical="center"/>
      <protection hidden="1"/>
    </xf>
    <xf numFmtId="0" fontId="48" fillId="2" borderId="67" xfId="2" applyFont="1" applyFill="1" applyBorder="1" applyAlignment="1" applyProtection="1">
      <alignment horizontal="center" vertical="center"/>
      <protection hidden="1"/>
    </xf>
    <xf numFmtId="0" fontId="48" fillId="2" borderId="66" xfId="2" applyFont="1" applyFill="1" applyBorder="1" applyAlignment="1" applyProtection="1">
      <alignment horizontal="center" vertical="center"/>
      <protection hidden="1"/>
    </xf>
    <xf numFmtId="0" fontId="48" fillId="2" borderId="66" xfId="0" applyFont="1" applyFill="1" applyBorder="1" applyAlignment="1" applyProtection="1">
      <alignment horizontal="center" vertical="center"/>
      <protection hidden="1"/>
    </xf>
    <xf numFmtId="0" fontId="48" fillId="2" borderId="67" xfId="0" applyFont="1" applyFill="1" applyBorder="1" applyAlignment="1" applyProtection="1">
      <alignment horizontal="center" vertical="center"/>
      <protection hidden="1"/>
    </xf>
    <xf numFmtId="0" fontId="49" fillId="11" borderId="76" xfId="2" applyFont="1" applyFill="1" applyBorder="1" applyAlignment="1" applyProtection="1">
      <alignment horizontal="center" vertical="center" wrapText="1"/>
      <protection hidden="1"/>
    </xf>
    <xf numFmtId="0" fontId="12" fillId="10" borderId="68" xfId="0" applyFont="1" applyFill="1" applyBorder="1" applyAlignment="1" applyProtection="1">
      <alignment horizontal="center" vertical="center"/>
      <protection hidden="1"/>
    </xf>
    <xf numFmtId="0" fontId="49" fillId="11" borderId="8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58" xfId="0" applyFont="1" applyFill="1" applyBorder="1" applyAlignment="1" applyProtection="1">
      <alignment horizontal="center" vertical="center" shrinkToFit="1"/>
      <protection hidden="1"/>
    </xf>
    <xf numFmtId="0" fontId="10" fillId="2" borderId="61" xfId="0" applyFont="1" applyFill="1" applyBorder="1" applyAlignment="1" applyProtection="1">
      <alignment horizontal="center" vertical="center" shrinkToFit="1"/>
      <protection hidden="1"/>
    </xf>
    <xf numFmtId="0" fontId="10" fillId="2" borderId="91" xfId="0" applyFont="1" applyFill="1" applyBorder="1" applyAlignment="1" applyProtection="1">
      <alignment horizontal="center" vertical="center" shrinkToFit="1"/>
      <protection hidden="1"/>
    </xf>
    <xf numFmtId="0" fontId="10" fillId="2" borderId="92" xfId="0" applyFont="1" applyFill="1" applyBorder="1" applyAlignment="1" applyProtection="1">
      <alignment horizontal="center" vertical="center"/>
      <protection hidden="1"/>
    </xf>
    <xf numFmtId="0" fontId="10" fillId="2" borderId="93" xfId="0" applyFont="1" applyFill="1" applyBorder="1" applyAlignment="1" applyProtection="1">
      <alignment horizontal="center" vertical="center"/>
      <protection hidden="1"/>
    </xf>
    <xf numFmtId="0" fontId="10" fillId="2" borderId="94" xfId="0" applyFont="1" applyFill="1" applyBorder="1" applyAlignment="1" applyProtection="1">
      <alignment horizontal="center" vertical="center"/>
      <protection hidden="1"/>
    </xf>
    <xf numFmtId="0" fontId="10" fillId="2" borderId="95" xfId="0" applyFont="1" applyFill="1" applyBorder="1" applyAlignment="1" applyProtection="1">
      <alignment horizontal="center" vertical="center"/>
      <protection hidden="1"/>
    </xf>
    <xf numFmtId="0" fontId="10" fillId="2" borderId="96" xfId="0" applyFont="1" applyFill="1" applyBorder="1" applyAlignment="1" applyProtection="1">
      <alignment horizontal="center" vertical="center"/>
      <protection hidden="1"/>
    </xf>
    <xf numFmtId="0" fontId="10" fillId="2" borderId="97" xfId="0" applyFont="1" applyFill="1" applyBorder="1" applyAlignment="1" applyProtection="1">
      <alignment horizontal="center" vertical="center"/>
      <protection hidden="1"/>
    </xf>
    <xf numFmtId="164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26" fillId="2" borderId="63" xfId="0" applyFont="1" applyFill="1" applyBorder="1" applyAlignment="1" applyProtection="1">
      <alignment horizontal="center" vertical="center"/>
      <protection hidden="1"/>
    </xf>
    <xf numFmtId="0" fontId="50" fillId="2" borderId="0" xfId="0" applyFont="1" applyFill="1" applyAlignment="1" applyProtection="1">
      <alignment horizontal="left" vertical="center"/>
      <protection hidden="1"/>
    </xf>
    <xf numFmtId="2" fontId="10" fillId="2" borderId="0" xfId="0" applyNumberFormat="1" applyFont="1" applyFill="1" applyProtection="1">
      <protection hidden="1"/>
    </xf>
    <xf numFmtId="0" fontId="9" fillId="5" borderId="0" xfId="0" applyFont="1" applyFill="1" applyAlignment="1" applyProtection="1">
      <alignment vertical="top" wrapText="1"/>
      <protection hidden="1"/>
    </xf>
    <xf numFmtId="0" fontId="6" fillId="5" borderId="0" xfId="0" applyFont="1" applyFill="1" applyAlignment="1" applyProtection="1">
      <alignment vertical="center" shrinkToFit="1"/>
      <protection hidden="1"/>
    </xf>
    <xf numFmtId="0" fontId="12" fillId="5" borderId="0" xfId="0" applyFont="1" applyFill="1" applyAlignment="1" applyProtection="1">
      <alignment vertical="center"/>
      <protection hidden="1"/>
    </xf>
    <xf numFmtId="0" fontId="32" fillId="2" borderId="0" xfId="0" applyFont="1" applyFill="1" applyAlignment="1" applyProtection="1">
      <alignment horizontal="left" shrinkToFit="1"/>
      <protection hidden="1"/>
    </xf>
    <xf numFmtId="0" fontId="31" fillId="2" borderId="20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 applyProtection="1">
      <alignment horizontal="left" vertical="center" indent="3" shrinkToFit="1"/>
      <protection hidden="1"/>
    </xf>
    <xf numFmtId="0" fontId="10" fillId="2" borderId="28" xfId="2" applyFont="1" applyFill="1" applyBorder="1" applyAlignment="1" applyProtection="1">
      <alignment horizontal="left" vertical="center" indent="3" shrinkToFit="1"/>
      <protection hidden="1"/>
    </xf>
    <xf numFmtId="0" fontId="10" fillId="2" borderId="29" xfId="2" applyFont="1" applyFill="1" applyBorder="1" applyAlignment="1" applyProtection="1">
      <alignment horizontal="left" vertical="center" indent="3" shrinkToFit="1"/>
      <protection hidden="1"/>
    </xf>
    <xf numFmtId="0" fontId="20" fillId="2" borderId="103" xfId="2" applyFont="1" applyFill="1" applyBorder="1" applyAlignment="1" applyProtection="1">
      <alignment horizontal="center" vertical="center"/>
      <protection hidden="1"/>
    </xf>
    <xf numFmtId="0" fontId="20" fillId="2" borderId="104" xfId="2" applyFont="1" applyFill="1" applyBorder="1" applyAlignment="1" applyProtection="1">
      <alignment horizontal="center" vertical="center"/>
      <protection hidden="1"/>
    </xf>
    <xf numFmtId="0" fontId="20" fillId="2" borderId="105" xfId="2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>
      <alignment horizontal="center" vertical="center"/>
    </xf>
    <xf numFmtId="0" fontId="8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10" fillId="7" borderId="83" xfId="0" applyFont="1" applyFill="1" applyBorder="1" applyAlignment="1" applyProtection="1">
      <alignment horizontal="center" vertical="center" wrapText="1"/>
      <protection hidden="1"/>
    </xf>
    <xf numFmtId="0" fontId="10" fillId="7" borderId="84" xfId="0" applyFont="1" applyFill="1" applyBorder="1" applyAlignment="1" applyProtection="1">
      <alignment horizontal="center" vertical="center" wrapText="1"/>
      <protection hidden="1"/>
    </xf>
    <xf numFmtId="0" fontId="10" fillId="7" borderId="85" xfId="0" applyFont="1" applyFill="1" applyBorder="1" applyAlignment="1" applyProtection="1">
      <alignment horizontal="center" vertical="center" wrapText="1"/>
      <protection hidden="1"/>
    </xf>
    <xf numFmtId="0" fontId="10" fillId="7" borderId="86" xfId="0" applyFont="1" applyFill="1" applyBorder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horizontal="center" vertical="center" wrapText="1"/>
      <protection hidden="1"/>
    </xf>
    <xf numFmtId="0" fontId="10" fillId="7" borderId="87" xfId="0" applyFont="1" applyFill="1" applyBorder="1" applyAlignment="1" applyProtection="1">
      <alignment horizontal="center" vertical="center" wrapText="1"/>
      <protection hidden="1"/>
    </xf>
    <xf numFmtId="0" fontId="0" fillId="5" borderId="86" xfId="0" applyFill="1" applyBorder="1" applyAlignment="1" applyProtection="1">
      <alignment horizontal="center"/>
      <protection hidden="1"/>
    </xf>
    <xf numFmtId="0" fontId="0" fillId="5" borderId="87" xfId="0" applyFill="1" applyBorder="1" applyAlignment="1" applyProtection="1">
      <alignment horizontal="center"/>
      <protection hidden="1"/>
    </xf>
    <xf numFmtId="0" fontId="3" fillId="7" borderId="86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87" xfId="0" applyFont="1" applyFill="1" applyBorder="1" applyAlignment="1" applyProtection="1">
      <alignment horizontal="center" vertical="center"/>
      <protection hidden="1"/>
    </xf>
    <xf numFmtId="0" fontId="2" fillId="5" borderId="86" xfId="1" applyFill="1" applyBorder="1" applyAlignment="1" applyProtection="1">
      <alignment horizontal="center" vertical="center"/>
      <protection hidden="1"/>
    </xf>
    <xf numFmtId="0" fontId="2" fillId="5" borderId="0" xfId="1" applyFill="1" applyBorder="1" applyAlignment="1" applyProtection="1">
      <alignment horizontal="center" vertical="center"/>
      <protection hidden="1"/>
    </xf>
    <xf numFmtId="0" fontId="2" fillId="5" borderId="87" xfId="1" applyFill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right" vertical="center" wrapText="1" indent="1"/>
      <protection hidden="1"/>
    </xf>
    <xf numFmtId="0" fontId="5" fillId="5" borderId="11" xfId="0" applyFont="1" applyFill="1" applyBorder="1" applyAlignment="1" applyProtection="1">
      <alignment horizontal="right" vertical="center" wrapText="1" indent="1"/>
      <protection hidden="1"/>
    </xf>
    <xf numFmtId="0" fontId="5" fillId="5" borderId="13" xfId="0" applyFont="1" applyFill="1" applyBorder="1" applyAlignment="1" applyProtection="1">
      <alignment horizontal="right" vertical="center" wrapText="1" indent="1"/>
      <protection hidden="1"/>
    </xf>
    <xf numFmtId="0" fontId="5" fillId="5" borderId="14" xfId="0" applyFont="1" applyFill="1" applyBorder="1" applyAlignment="1" applyProtection="1">
      <alignment horizontal="right" vertical="center" wrapText="1" inden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 hidden="1"/>
    </xf>
    <xf numFmtId="0" fontId="17" fillId="4" borderId="2" xfId="0" applyFont="1" applyFill="1" applyBorder="1" applyAlignment="1" applyProtection="1">
      <alignment horizontal="center" vertical="center"/>
      <protection locked="0" hidden="1"/>
    </xf>
    <xf numFmtId="0" fontId="17" fillId="4" borderId="3" xfId="0" applyFont="1" applyFill="1" applyBorder="1" applyAlignment="1" applyProtection="1">
      <alignment horizontal="center" vertical="center"/>
      <protection locked="0" hidden="1"/>
    </xf>
    <xf numFmtId="0" fontId="17" fillId="4" borderId="4" xfId="0" applyFont="1" applyFill="1" applyBorder="1" applyAlignment="1" applyProtection="1">
      <alignment horizontal="center" vertical="center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17" fillId="4" borderId="6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4" fillId="6" borderId="1" xfId="0" applyFont="1" applyFill="1" applyBorder="1" applyAlignment="1" applyProtection="1">
      <alignment horizontal="center" vertical="center"/>
      <protection locked="0"/>
    </xf>
    <xf numFmtId="0" fontId="44" fillId="6" borderId="2" xfId="0" applyFont="1" applyFill="1" applyBorder="1" applyAlignment="1" applyProtection="1">
      <alignment horizontal="center" vertical="center"/>
      <protection locked="0"/>
    </xf>
    <xf numFmtId="0" fontId="44" fillId="6" borderId="3" xfId="0" applyFont="1" applyFill="1" applyBorder="1" applyAlignment="1" applyProtection="1">
      <alignment horizontal="center" vertical="center"/>
      <protection locked="0"/>
    </xf>
    <xf numFmtId="0" fontId="44" fillId="6" borderId="4" xfId="0" applyFont="1" applyFill="1" applyBorder="1" applyAlignment="1" applyProtection="1">
      <alignment horizontal="center" vertical="center"/>
      <protection locked="0"/>
    </xf>
    <xf numFmtId="0" fontId="44" fillId="6" borderId="5" xfId="0" applyFont="1" applyFill="1" applyBorder="1" applyAlignment="1" applyProtection="1">
      <alignment horizontal="center" vertical="center"/>
      <protection locked="0"/>
    </xf>
    <xf numFmtId="0" fontId="44" fillId="6" borderId="6" xfId="0" applyFont="1" applyFill="1" applyBorder="1" applyAlignment="1" applyProtection="1">
      <alignment horizontal="center" vertical="center"/>
      <protection locked="0"/>
    </xf>
    <xf numFmtId="0" fontId="52" fillId="2" borderId="30" xfId="2" applyFont="1" applyFill="1" applyBorder="1" applyAlignment="1" applyProtection="1">
      <alignment horizontal="left" shrinkToFit="1"/>
      <protection hidden="1"/>
    </xf>
    <xf numFmtId="0" fontId="45" fillId="0" borderId="0" xfId="2" applyFont="1" applyAlignment="1" applyProtection="1">
      <alignment horizontal="center"/>
      <protection hidden="1"/>
    </xf>
    <xf numFmtId="0" fontId="25" fillId="2" borderId="0" xfId="2" applyFont="1" applyFill="1" applyAlignment="1">
      <alignment horizontal="center" vertical="center" wrapText="1"/>
    </xf>
    <xf numFmtId="0" fontId="31" fillId="2" borderId="45" xfId="2" applyFont="1" applyFill="1" applyBorder="1" applyAlignment="1">
      <alignment horizontal="center" vertical="center" wrapText="1"/>
    </xf>
    <xf numFmtId="0" fontId="31" fillId="2" borderId="48" xfId="2" applyFont="1" applyFill="1" applyBorder="1" applyAlignment="1">
      <alignment horizontal="center" vertical="center" wrapText="1"/>
    </xf>
    <xf numFmtId="0" fontId="31" fillId="2" borderId="52" xfId="2" applyFont="1" applyFill="1" applyBorder="1" applyAlignment="1">
      <alignment horizontal="center" vertical="center" wrapText="1"/>
    </xf>
    <xf numFmtId="0" fontId="31" fillId="2" borderId="53" xfId="2" applyFont="1" applyFill="1" applyBorder="1" applyAlignment="1">
      <alignment horizontal="center" vertical="center" wrapText="1"/>
    </xf>
    <xf numFmtId="0" fontId="31" fillId="2" borderId="46" xfId="2" applyFont="1" applyFill="1" applyBorder="1" applyAlignment="1">
      <alignment horizontal="center" vertical="center" wrapText="1"/>
    </xf>
    <xf numFmtId="0" fontId="31" fillId="2" borderId="49" xfId="2" applyFont="1" applyFill="1" applyBorder="1" applyAlignment="1">
      <alignment horizontal="center" vertical="center" wrapText="1"/>
    </xf>
    <xf numFmtId="0" fontId="31" fillId="2" borderId="44" xfId="2" applyFont="1" applyFill="1" applyBorder="1" applyAlignment="1">
      <alignment horizontal="center" vertical="center" wrapText="1"/>
    </xf>
    <xf numFmtId="0" fontId="31" fillId="2" borderId="47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2" borderId="101" xfId="2" applyFont="1" applyFill="1" applyBorder="1" applyAlignment="1">
      <alignment horizontal="center" vertical="center" wrapText="1"/>
    </xf>
    <xf numFmtId="0" fontId="31" fillId="2" borderId="102" xfId="2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hidden="1"/>
    </xf>
    <xf numFmtId="0" fontId="32" fillId="10" borderId="72" xfId="2" applyFont="1" applyFill="1" applyBorder="1" applyAlignment="1" applyProtection="1">
      <alignment horizontal="center" vertical="center"/>
      <protection hidden="1"/>
    </xf>
    <xf numFmtId="0" fontId="32" fillId="10" borderId="73" xfId="2" applyFont="1" applyFill="1" applyBorder="1" applyAlignment="1" applyProtection="1">
      <alignment horizontal="center" vertical="center"/>
      <protection hidden="1"/>
    </xf>
    <xf numFmtId="0" fontId="32" fillId="10" borderId="17" xfId="2" applyFont="1" applyFill="1" applyBorder="1" applyAlignment="1" applyProtection="1">
      <alignment horizontal="center" vertical="center"/>
      <protection hidden="1"/>
    </xf>
    <xf numFmtId="0" fontId="32" fillId="10" borderId="18" xfId="2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 indent="1"/>
      <protection hidden="1"/>
    </xf>
    <xf numFmtId="0" fontId="28" fillId="10" borderId="74" xfId="2" applyFont="1" applyFill="1" applyBorder="1" applyAlignment="1" applyProtection="1">
      <alignment horizontal="center" vertical="center"/>
      <protection hidden="1"/>
    </xf>
    <xf numFmtId="0" fontId="34" fillId="3" borderId="75" xfId="2" applyFont="1" applyFill="1" applyBorder="1" applyProtection="1">
      <protection hidden="1"/>
    </xf>
    <xf numFmtId="0" fontId="49" fillId="11" borderId="76" xfId="2" applyFont="1" applyFill="1" applyBorder="1" applyAlignment="1" applyProtection="1">
      <alignment horizontal="center" vertical="center" wrapText="1"/>
      <protection hidden="1"/>
    </xf>
    <xf numFmtId="0" fontId="35" fillId="12" borderId="31" xfId="2" applyFont="1" applyFill="1" applyBorder="1" applyProtection="1">
      <protection hidden="1"/>
    </xf>
    <xf numFmtId="0" fontId="28" fillId="10" borderId="74" xfId="2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8" fillId="10" borderId="80" xfId="0" applyFont="1" applyFill="1" applyBorder="1" applyAlignment="1" applyProtection="1">
      <alignment horizontal="center" vertical="center"/>
      <protection hidden="1"/>
    </xf>
    <xf numFmtId="0" fontId="34" fillId="3" borderId="8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2" borderId="0" xfId="0" applyFont="1" applyFill="1" applyAlignment="1" applyProtection="1">
      <alignment horizontal="right"/>
      <protection hidden="1"/>
    </xf>
    <xf numFmtId="0" fontId="32" fillId="10" borderId="79" xfId="0" applyFont="1" applyFill="1" applyBorder="1" applyAlignment="1" applyProtection="1">
      <alignment horizontal="center" vertical="center"/>
      <protection hidden="1"/>
    </xf>
    <xf numFmtId="0" fontId="32" fillId="10" borderId="70" xfId="0" applyFont="1" applyFill="1" applyBorder="1" applyAlignment="1" applyProtection="1">
      <alignment horizontal="center" vertical="center"/>
      <protection hidden="1"/>
    </xf>
    <xf numFmtId="0" fontId="51" fillId="12" borderId="78" xfId="0" applyFont="1" applyFill="1" applyBorder="1" applyAlignment="1" applyProtection="1">
      <alignment horizontal="center" vertical="center"/>
      <protection hidden="1"/>
    </xf>
    <xf numFmtId="0" fontId="51" fillId="12" borderId="69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left" indent="1"/>
      <protection hidden="1"/>
    </xf>
    <xf numFmtId="0" fontId="42" fillId="5" borderId="37" xfId="0" applyFont="1" applyFill="1" applyBorder="1" applyAlignment="1" applyProtection="1">
      <alignment horizontal="center" vertical="center" wrapText="1"/>
      <protection hidden="1"/>
    </xf>
    <xf numFmtId="0" fontId="10" fillId="2" borderId="62" xfId="0" applyFont="1" applyFill="1" applyBorder="1" applyAlignment="1" applyProtection="1">
      <alignment horizontal="center"/>
      <protection hidden="1"/>
    </xf>
    <xf numFmtId="0" fontId="10" fillId="2" borderId="100" xfId="0" applyFont="1" applyFill="1" applyBorder="1" applyAlignment="1" applyProtection="1">
      <alignment horizontal="center"/>
      <protection hidden="1"/>
    </xf>
    <xf numFmtId="0" fontId="38" fillId="2" borderId="98" xfId="0" applyFont="1" applyFill="1" applyBorder="1" applyAlignment="1" applyProtection="1">
      <alignment horizontal="center" vertical="center" wrapText="1"/>
      <protection hidden="1"/>
    </xf>
    <xf numFmtId="0" fontId="38" fillId="2" borderId="99" xfId="0" applyFont="1" applyFill="1" applyBorder="1" applyAlignment="1" applyProtection="1">
      <alignment horizontal="center" vertical="center" wrapText="1"/>
      <protection hidden="1"/>
    </xf>
    <xf numFmtId="0" fontId="42" fillId="5" borderId="35" xfId="0" applyFont="1" applyFill="1" applyBorder="1" applyAlignment="1" applyProtection="1">
      <alignment horizontal="center" vertical="center" wrapText="1"/>
      <protection hidden="1"/>
    </xf>
    <xf numFmtId="0" fontId="31" fillId="2" borderId="40" xfId="0" applyFont="1" applyFill="1" applyBorder="1" applyAlignment="1" applyProtection="1">
      <alignment horizontal="center" vertical="center"/>
      <protection hidden="1"/>
    </xf>
    <xf numFmtId="0" fontId="31" fillId="2" borderId="39" xfId="0" applyFont="1" applyFill="1" applyBorder="1" applyAlignment="1" applyProtection="1">
      <alignment horizontal="center" vertical="center"/>
      <protection hidden="1"/>
    </xf>
  </cellXfs>
  <cellStyles count="3">
    <cellStyle name="Hiperligação" xfId="1" builtinId="8"/>
    <cellStyle name="Normal" xfId="0" builtinId="0"/>
    <cellStyle name="Normal 2" xfId="2" xr:uid="{6F73003F-0701-4555-B6E2-2B9188C6BF76}"/>
  </cellStyles>
  <dxfs count="14">
    <dxf>
      <font>
        <b/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b/>
        <i/>
        <color rgb="FFFF0000"/>
      </font>
      <fill>
        <patternFill patternType="solid">
          <fgColor rgb="FFFEF2CB"/>
          <bgColor rgb="FFFEF2CB"/>
        </patternFill>
      </fill>
    </dxf>
    <dxf>
      <font>
        <b/>
        <i/>
        <color rgb="FFFF0000"/>
      </font>
      <fill>
        <patternFill patternType="solid">
          <fgColor rgb="FFFEF2CB"/>
          <bgColor rgb="FFFEF2CB"/>
        </patternFill>
      </fill>
    </dxf>
    <dxf>
      <font>
        <b/>
        <i/>
        <color rgb="FFFF0000"/>
      </font>
      <fill>
        <patternFill patternType="solid">
          <fgColor rgb="FFFEF2CB"/>
          <bgColor rgb="FFFEF2CB"/>
        </patternFill>
      </fill>
    </dxf>
    <dxf>
      <font>
        <color rgb="FFFF0000"/>
      </font>
    </dxf>
    <dxf>
      <font>
        <color rgb="FFFF0000"/>
      </font>
    </dxf>
    <dxf>
      <font>
        <b/>
        <i/>
        <color rgb="FFC00000"/>
      </font>
      <fill>
        <patternFill patternType="solid">
          <fgColor rgb="FFFEF2CB"/>
          <bgColor rgb="FFFEF2CB"/>
        </patternFill>
      </fill>
    </dxf>
    <dxf>
      <font>
        <b/>
        <i/>
        <color rgb="FFC00000"/>
      </font>
      <fill>
        <patternFill patternType="solid">
          <fgColor rgb="FFFEF2CB"/>
          <bgColor rgb="FFFEF2CB"/>
        </patternFill>
      </fill>
    </dxf>
    <dxf>
      <font>
        <b/>
        <i/>
        <color rgb="FFC00000"/>
      </font>
      <fill>
        <patternFill patternType="solid">
          <fgColor rgb="FFFEF2CB"/>
          <bgColor rgb="FFFEF2CB"/>
        </patternFill>
      </fill>
    </dxf>
    <dxf>
      <font>
        <b/>
        <i/>
        <color rgb="FFFF0000"/>
      </font>
      <fill>
        <patternFill patternType="solid">
          <fgColor rgb="FFFEF2CB"/>
          <bgColor rgb="FFFEF2CB"/>
        </patternFill>
      </fill>
    </dxf>
    <dxf>
      <font>
        <b/>
        <i/>
        <color rgb="FFFF0000"/>
      </font>
      <fill>
        <patternFill patternType="solid">
          <fgColor rgb="FFFEF2CB"/>
          <bgColor rgb="FFFEF2CB"/>
        </patternFill>
      </fill>
    </dxf>
    <dxf>
      <font>
        <b/>
        <i/>
        <color rgb="FFFF0000"/>
      </font>
      <fill>
        <patternFill patternType="solid">
          <fgColor rgb="FFFEF2CB"/>
          <bgColor rgb="FFFEF2CB"/>
        </patternFill>
      </fill>
    </dxf>
  </dxfs>
  <tableStyles count="1" defaultTableStyle="TableStyleMedium2" defaultPivotStyle="PivotStyleLight16">
    <tableStyle name="Invisible" pivot="0" table="0" count="0" xr9:uid="{CF00EDD4-A3B3-430F-BD19-2E0947E235DE}"/>
  </tableStyles>
  <colors>
    <mruColors>
      <color rgb="FFFF9799"/>
      <color rgb="FFFF7C80"/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quipas!A1"/><Relationship Id="rId13" Type="http://schemas.microsoft.com/office/2007/relationships/hdphoto" Target="../media/hdphoto1.wdp"/><Relationship Id="rId3" Type="http://schemas.openxmlformats.org/officeDocument/2006/relationships/hyperlink" Target="https://desportoescolar.dge.medu.pt/sites/default/files/RepositorioDocumentosProjetosComplementares/2024/documento-orientadorix-taca-desporto-escolar-2024-25.pdf" TargetMode="External"/><Relationship Id="rId7" Type="http://schemas.openxmlformats.org/officeDocument/2006/relationships/hyperlink" Target="https://desportoescolar.dge.medu.pt/sites/default/files/RepositorioDocumentosProjetosComplementares/2024/badminton-regulamentotecnicoixtaca-desporto-escolar24-25.pdf" TargetMode="External"/><Relationship Id="rId12" Type="http://schemas.openxmlformats.org/officeDocument/2006/relationships/image" Target="../media/image3.png"/><Relationship Id="rId2" Type="http://schemas.openxmlformats.org/officeDocument/2006/relationships/hyperlink" Target="https://desportoescolar.dge.medu.pt/sites/default/files/RepositorioDocumentosProjetosComplementares/2022/documento-orientadortaca-de22-23.pdf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desportoescolar.dge.medu.pt/sites/default/files/RepositorioDocumentosProjetosComplementares/2024/voleibol-regulamento-tecnico-ixtaca-desporto-escolar24-25.pdf" TargetMode="External"/><Relationship Id="rId11" Type="http://schemas.openxmlformats.org/officeDocument/2006/relationships/image" Target="../media/image2.png"/><Relationship Id="rId5" Type="http://schemas.openxmlformats.org/officeDocument/2006/relationships/hyperlink" Target="https://desportoescolar.dge.medu.pt/sites/default/files/RepositorioDocumentosProjetosComplementares/2024/ginastica-regulamento-tecnico-ixtaca-desporto-escolar24-25.pdf" TargetMode="External"/><Relationship Id="rId15" Type="http://schemas.openxmlformats.org/officeDocument/2006/relationships/image" Target="../media/image5.png"/><Relationship Id="rId10" Type="http://schemas.openxmlformats.org/officeDocument/2006/relationships/hyperlink" Target="#'Classif. Final'!A1"/><Relationship Id="rId4" Type="http://schemas.openxmlformats.org/officeDocument/2006/relationships/hyperlink" Target="https://desportoescolar.dge.medu.pt/sites/default/files/RepositorioDocumentosProjetosComplementares/2024/futebol-regulamento-tecnico-ixtaca-desporto-escolar24-25.pdf" TargetMode="External"/><Relationship Id="rId9" Type="http://schemas.openxmlformats.org/officeDocument/2006/relationships/hyperlink" Target="#Totais!A1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138114</xdr:colOff>
      <xdr:row>1</xdr:row>
      <xdr:rowOff>120651</xdr:rowOff>
    </xdr:from>
    <xdr:to>
      <xdr:col>17</xdr:col>
      <xdr:colOff>433389</xdr:colOff>
      <xdr:row>13</xdr:row>
      <xdr:rowOff>44451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B05C71B-8AF0-AEEF-4F6B-618360A78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6" t="7662" r="54936" b="12543"/>
        <a:stretch/>
      </xdr:blipFill>
      <xdr:spPr>
        <a:xfrm>
          <a:off x="8107364" y="311151"/>
          <a:ext cx="2152650" cy="2178050"/>
        </a:xfrm>
        <a:custGeom>
          <a:avLst/>
          <a:gdLst>
            <a:gd name="connsiteX0" fmla="*/ 0 w 2152650"/>
            <a:gd name="connsiteY0" fmla="*/ 0 h 2178050"/>
            <a:gd name="connsiteX1" fmla="*/ 581216 w 2152650"/>
            <a:gd name="connsiteY1" fmla="*/ 0 h 2178050"/>
            <a:gd name="connsiteX2" fmla="*/ 1097852 w 2152650"/>
            <a:gd name="connsiteY2" fmla="*/ 0 h 2178050"/>
            <a:gd name="connsiteX3" fmla="*/ 1657541 w 2152650"/>
            <a:gd name="connsiteY3" fmla="*/ 0 h 2178050"/>
            <a:gd name="connsiteX4" fmla="*/ 2152650 w 2152650"/>
            <a:gd name="connsiteY4" fmla="*/ 0 h 2178050"/>
            <a:gd name="connsiteX5" fmla="*/ 2152650 w 2152650"/>
            <a:gd name="connsiteY5" fmla="*/ 500952 h 2178050"/>
            <a:gd name="connsiteX6" fmla="*/ 2152650 w 2152650"/>
            <a:gd name="connsiteY6" fmla="*/ 1045464 h 2178050"/>
            <a:gd name="connsiteX7" fmla="*/ 2152650 w 2152650"/>
            <a:gd name="connsiteY7" fmla="*/ 1589977 h 2178050"/>
            <a:gd name="connsiteX8" fmla="*/ 2152650 w 2152650"/>
            <a:gd name="connsiteY8" fmla="*/ 2178050 h 2178050"/>
            <a:gd name="connsiteX9" fmla="*/ 1614488 w 2152650"/>
            <a:gd name="connsiteY9" fmla="*/ 2178050 h 2178050"/>
            <a:gd name="connsiteX10" fmla="*/ 1076325 w 2152650"/>
            <a:gd name="connsiteY10" fmla="*/ 2178050 h 2178050"/>
            <a:gd name="connsiteX11" fmla="*/ 495109 w 2152650"/>
            <a:gd name="connsiteY11" fmla="*/ 2178050 h 2178050"/>
            <a:gd name="connsiteX12" fmla="*/ 0 w 2152650"/>
            <a:gd name="connsiteY12" fmla="*/ 2178050 h 2178050"/>
            <a:gd name="connsiteX13" fmla="*/ 0 w 2152650"/>
            <a:gd name="connsiteY13" fmla="*/ 1677099 h 2178050"/>
            <a:gd name="connsiteX14" fmla="*/ 0 w 2152650"/>
            <a:gd name="connsiteY14" fmla="*/ 1132586 h 2178050"/>
            <a:gd name="connsiteX15" fmla="*/ 0 w 2152650"/>
            <a:gd name="connsiteY15" fmla="*/ 631635 h 2178050"/>
            <a:gd name="connsiteX16" fmla="*/ 0 w 2152650"/>
            <a:gd name="connsiteY16" fmla="*/ 0 h 2178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152650" h="2178050" fill="none" extrusionOk="0">
              <a:moveTo>
                <a:pt x="0" y="0"/>
              </a:moveTo>
              <a:cubicBezTo>
                <a:pt x="139488" y="16610"/>
                <a:pt x="420452" y="-28105"/>
                <a:pt x="581216" y="0"/>
              </a:cubicBezTo>
              <a:cubicBezTo>
                <a:pt x="741980" y="28105"/>
                <a:pt x="842411" y="-14680"/>
                <a:pt x="1097852" y="0"/>
              </a:cubicBezTo>
              <a:cubicBezTo>
                <a:pt x="1353293" y="14680"/>
                <a:pt x="1527721" y="-9607"/>
                <a:pt x="1657541" y="0"/>
              </a:cubicBezTo>
              <a:cubicBezTo>
                <a:pt x="1787361" y="9607"/>
                <a:pt x="2005876" y="-1904"/>
                <a:pt x="2152650" y="0"/>
              </a:cubicBezTo>
              <a:cubicBezTo>
                <a:pt x="2165099" y="162164"/>
                <a:pt x="2170182" y="290565"/>
                <a:pt x="2152650" y="500952"/>
              </a:cubicBezTo>
              <a:cubicBezTo>
                <a:pt x="2135118" y="711339"/>
                <a:pt x="2126448" y="900463"/>
                <a:pt x="2152650" y="1045464"/>
              </a:cubicBezTo>
              <a:cubicBezTo>
                <a:pt x="2178852" y="1190465"/>
                <a:pt x="2158159" y="1450257"/>
                <a:pt x="2152650" y="1589977"/>
              </a:cubicBezTo>
              <a:cubicBezTo>
                <a:pt x="2147141" y="1729697"/>
                <a:pt x="2170309" y="2023376"/>
                <a:pt x="2152650" y="2178050"/>
              </a:cubicBezTo>
              <a:cubicBezTo>
                <a:pt x="1900427" y="2154503"/>
                <a:pt x="1779437" y="2162576"/>
                <a:pt x="1614488" y="2178050"/>
              </a:cubicBezTo>
              <a:cubicBezTo>
                <a:pt x="1449539" y="2193524"/>
                <a:pt x="1294709" y="2151435"/>
                <a:pt x="1076325" y="2178050"/>
              </a:cubicBezTo>
              <a:cubicBezTo>
                <a:pt x="857941" y="2204665"/>
                <a:pt x="785518" y="2166287"/>
                <a:pt x="495109" y="2178050"/>
              </a:cubicBezTo>
              <a:cubicBezTo>
                <a:pt x="204700" y="2189813"/>
                <a:pt x="195566" y="2180953"/>
                <a:pt x="0" y="2178050"/>
              </a:cubicBezTo>
              <a:cubicBezTo>
                <a:pt x="-5869" y="1998764"/>
                <a:pt x="10704" y="1885163"/>
                <a:pt x="0" y="1677099"/>
              </a:cubicBezTo>
              <a:cubicBezTo>
                <a:pt x="-10704" y="1469035"/>
                <a:pt x="-9431" y="1308733"/>
                <a:pt x="0" y="1132586"/>
              </a:cubicBezTo>
              <a:cubicBezTo>
                <a:pt x="9431" y="956439"/>
                <a:pt x="-11882" y="770883"/>
                <a:pt x="0" y="631635"/>
              </a:cubicBezTo>
              <a:cubicBezTo>
                <a:pt x="11882" y="492387"/>
                <a:pt x="-11717" y="176389"/>
                <a:pt x="0" y="0"/>
              </a:cubicBezTo>
              <a:close/>
            </a:path>
            <a:path w="2152650" h="2178050" stroke="0" extrusionOk="0">
              <a:moveTo>
                <a:pt x="0" y="0"/>
              </a:moveTo>
              <a:cubicBezTo>
                <a:pt x="124056" y="-12470"/>
                <a:pt x="328864" y="-2884"/>
                <a:pt x="538163" y="0"/>
              </a:cubicBezTo>
              <a:cubicBezTo>
                <a:pt x="747462" y="2884"/>
                <a:pt x="937226" y="-25410"/>
                <a:pt x="1076325" y="0"/>
              </a:cubicBezTo>
              <a:cubicBezTo>
                <a:pt x="1215424" y="25410"/>
                <a:pt x="1332137" y="-3578"/>
                <a:pt x="1571435" y="0"/>
              </a:cubicBezTo>
              <a:cubicBezTo>
                <a:pt x="1810733" y="3578"/>
                <a:pt x="1923009" y="-16529"/>
                <a:pt x="2152650" y="0"/>
              </a:cubicBezTo>
              <a:cubicBezTo>
                <a:pt x="2153243" y="181381"/>
                <a:pt x="2180082" y="320976"/>
                <a:pt x="2152650" y="566293"/>
              </a:cubicBezTo>
              <a:cubicBezTo>
                <a:pt x="2125218" y="811610"/>
                <a:pt x="2161383" y="904017"/>
                <a:pt x="2152650" y="1110806"/>
              </a:cubicBezTo>
              <a:cubicBezTo>
                <a:pt x="2143917" y="1317595"/>
                <a:pt x="2169943" y="1426398"/>
                <a:pt x="2152650" y="1611757"/>
              </a:cubicBezTo>
              <a:cubicBezTo>
                <a:pt x="2135357" y="1797116"/>
                <a:pt x="2170289" y="1991792"/>
                <a:pt x="2152650" y="2178050"/>
              </a:cubicBezTo>
              <a:cubicBezTo>
                <a:pt x="1875147" y="2165187"/>
                <a:pt x="1821271" y="2190695"/>
                <a:pt x="1571435" y="2178050"/>
              </a:cubicBezTo>
              <a:cubicBezTo>
                <a:pt x="1321600" y="2165405"/>
                <a:pt x="1226471" y="2164338"/>
                <a:pt x="1033272" y="2178050"/>
              </a:cubicBezTo>
              <a:cubicBezTo>
                <a:pt x="840073" y="2191762"/>
                <a:pt x="701100" y="2161289"/>
                <a:pt x="473583" y="2178050"/>
              </a:cubicBezTo>
              <a:cubicBezTo>
                <a:pt x="246066" y="2194811"/>
                <a:pt x="158880" y="2179242"/>
                <a:pt x="0" y="2178050"/>
              </a:cubicBezTo>
              <a:cubicBezTo>
                <a:pt x="-3477" y="1962522"/>
                <a:pt x="13815" y="1851093"/>
                <a:pt x="0" y="1677099"/>
              </a:cubicBezTo>
              <a:cubicBezTo>
                <a:pt x="-13815" y="1503105"/>
                <a:pt x="16309" y="1344690"/>
                <a:pt x="0" y="1197928"/>
              </a:cubicBezTo>
              <a:cubicBezTo>
                <a:pt x="-16309" y="1051166"/>
                <a:pt x="4118" y="908955"/>
                <a:pt x="0" y="696976"/>
              </a:cubicBezTo>
              <a:cubicBezTo>
                <a:pt x="-4118" y="484997"/>
                <a:pt x="-22968" y="319533"/>
                <a:pt x="0" y="0"/>
              </a:cubicBezTo>
              <a:close/>
            </a:path>
          </a:pathLst>
        </a:custGeom>
        <a:ln>
          <a:noFill/>
          <a:extLst>
            <a:ext uri="{C807C97D-BFC1-408E-A445-0C87EB9F89A2}">
              <ask:lineSketchStyleProps xmlns:ask="http://schemas.microsoft.com/office/drawing/2018/sketchyshapes" sd="466525869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  <a:effectLst/>
      </xdr:spPr>
    </xdr:pic>
    <xdr:clientData/>
  </xdr:twoCellAnchor>
  <xdr:twoCellAnchor>
    <xdr:from>
      <xdr:col>0</xdr:col>
      <xdr:colOff>381000</xdr:colOff>
      <xdr:row>4</xdr:row>
      <xdr:rowOff>152400</xdr:rowOff>
    </xdr:from>
    <xdr:to>
      <xdr:col>5</xdr:col>
      <xdr:colOff>114300</xdr:colOff>
      <xdr:row>7</xdr:row>
      <xdr:rowOff>101600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2071851-50D7-BFA9-B687-5ED912EE756F}"/>
            </a:ext>
          </a:extLst>
        </xdr:cNvPr>
        <xdr:cNvGrpSpPr/>
      </xdr:nvGrpSpPr>
      <xdr:grpSpPr>
        <a:xfrm>
          <a:off x="381000" y="1087582"/>
          <a:ext cx="2495550" cy="512041"/>
          <a:chOff x="2133528" y="1555750"/>
          <a:chExt cx="2068812" cy="501650"/>
        </a:xfrm>
      </xdr:grpSpPr>
      <xdr:sp macro="" textlink="">
        <xdr:nvSpPr>
          <xdr:cNvPr id="4" name="Retângulo: Cantos Diagonai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DB7298-104A-B3B8-3E7B-0F8E1DD5AC4C}"/>
              </a:ext>
            </a:extLst>
          </xdr:cNvPr>
          <xdr:cNvSpPr/>
        </xdr:nvSpPr>
        <xdr:spPr>
          <a:xfrm>
            <a:off x="2184400" y="1555750"/>
            <a:ext cx="1981200" cy="501650"/>
          </a:xfrm>
          <a:custGeom>
            <a:avLst/>
            <a:gdLst>
              <a:gd name="connsiteX0" fmla="*/ 83610 w 1981200"/>
              <a:gd name="connsiteY0" fmla="*/ 0 h 501650"/>
              <a:gd name="connsiteX1" fmla="*/ 504387 w 1981200"/>
              <a:gd name="connsiteY1" fmla="*/ 0 h 501650"/>
              <a:gd name="connsiteX2" fmla="*/ 961754 w 1981200"/>
              <a:gd name="connsiteY2" fmla="*/ 0 h 501650"/>
              <a:gd name="connsiteX3" fmla="*/ 1455710 w 1981200"/>
              <a:gd name="connsiteY3" fmla="*/ 0 h 501650"/>
              <a:gd name="connsiteX4" fmla="*/ 1913076 w 1981200"/>
              <a:gd name="connsiteY4" fmla="*/ 0 h 501650"/>
              <a:gd name="connsiteX5" fmla="*/ 1981200 w 1981200"/>
              <a:gd name="connsiteY5" fmla="*/ 68124 h 501650"/>
              <a:gd name="connsiteX6" fmla="*/ 1981200 w 1981200"/>
              <a:gd name="connsiteY6" fmla="*/ 418040 h 501650"/>
              <a:gd name="connsiteX7" fmla="*/ 1897590 w 1981200"/>
              <a:gd name="connsiteY7" fmla="*/ 501650 h 501650"/>
              <a:gd name="connsiteX8" fmla="*/ 1476813 w 1981200"/>
              <a:gd name="connsiteY8" fmla="*/ 501650 h 501650"/>
              <a:gd name="connsiteX9" fmla="*/ 1056036 w 1981200"/>
              <a:gd name="connsiteY9" fmla="*/ 501650 h 501650"/>
              <a:gd name="connsiteX10" fmla="*/ 616964 w 1981200"/>
              <a:gd name="connsiteY10" fmla="*/ 501650 h 501650"/>
              <a:gd name="connsiteX11" fmla="*/ 68124 w 1981200"/>
              <a:gd name="connsiteY11" fmla="*/ 501650 h 501650"/>
              <a:gd name="connsiteX12" fmla="*/ 0 w 1981200"/>
              <a:gd name="connsiteY12" fmla="*/ 433526 h 501650"/>
              <a:gd name="connsiteX13" fmla="*/ 0 w 1981200"/>
              <a:gd name="connsiteY13" fmla="*/ 83610 h 501650"/>
              <a:gd name="connsiteX14" fmla="*/ 83610 w 1981200"/>
              <a:gd name="connsiteY14" fmla="*/ 0 h 501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981200" h="501650" fill="none" extrusionOk="0">
                <a:moveTo>
                  <a:pt x="83610" y="0"/>
                </a:moveTo>
                <a:cubicBezTo>
                  <a:pt x="251065" y="-33847"/>
                  <a:pt x="388915" y="8933"/>
                  <a:pt x="504387" y="0"/>
                </a:cubicBezTo>
                <a:cubicBezTo>
                  <a:pt x="619859" y="-8933"/>
                  <a:pt x="832356" y="36907"/>
                  <a:pt x="961754" y="0"/>
                </a:cubicBezTo>
                <a:cubicBezTo>
                  <a:pt x="1091152" y="-36907"/>
                  <a:pt x="1268316" y="7690"/>
                  <a:pt x="1455710" y="0"/>
                </a:cubicBezTo>
                <a:cubicBezTo>
                  <a:pt x="1643104" y="-7690"/>
                  <a:pt x="1744021" y="40461"/>
                  <a:pt x="1913076" y="0"/>
                </a:cubicBezTo>
                <a:cubicBezTo>
                  <a:pt x="1957178" y="4117"/>
                  <a:pt x="1981775" y="36544"/>
                  <a:pt x="1981200" y="68124"/>
                </a:cubicBezTo>
                <a:cubicBezTo>
                  <a:pt x="1999029" y="158711"/>
                  <a:pt x="1973358" y="343159"/>
                  <a:pt x="1981200" y="418040"/>
                </a:cubicBezTo>
                <a:cubicBezTo>
                  <a:pt x="1983179" y="459049"/>
                  <a:pt x="1953690" y="502215"/>
                  <a:pt x="1897590" y="501650"/>
                </a:cubicBezTo>
                <a:cubicBezTo>
                  <a:pt x="1783072" y="522520"/>
                  <a:pt x="1606752" y="495868"/>
                  <a:pt x="1476813" y="501650"/>
                </a:cubicBezTo>
                <a:cubicBezTo>
                  <a:pt x="1346874" y="507432"/>
                  <a:pt x="1149514" y="494429"/>
                  <a:pt x="1056036" y="501650"/>
                </a:cubicBezTo>
                <a:cubicBezTo>
                  <a:pt x="962558" y="508871"/>
                  <a:pt x="822406" y="454621"/>
                  <a:pt x="616964" y="501650"/>
                </a:cubicBezTo>
                <a:cubicBezTo>
                  <a:pt x="411522" y="548679"/>
                  <a:pt x="216211" y="495513"/>
                  <a:pt x="68124" y="501650"/>
                </a:cubicBezTo>
                <a:cubicBezTo>
                  <a:pt x="29391" y="496047"/>
                  <a:pt x="8161" y="469240"/>
                  <a:pt x="0" y="433526"/>
                </a:cubicBezTo>
                <a:cubicBezTo>
                  <a:pt x="-5577" y="262017"/>
                  <a:pt x="31961" y="253238"/>
                  <a:pt x="0" y="83610"/>
                </a:cubicBezTo>
                <a:cubicBezTo>
                  <a:pt x="-8666" y="31317"/>
                  <a:pt x="31946" y="-9618"/>
                  <a:pt x="83610" y="0"/>
                </a:cubicBezTo>
                <a:close/>
              </a:path>
              <a:path w="1981200" h="501650" stroke="0" extrusionOk="0">
                <a:moveTo>
                  <a:pt x="83610" y="0"/>
                </a:moveTo>
                <a:cubicBezTo>
                  <a:pt x="312105" y="-52672"/>
                  <a:pt x="405350" y="53159"/>
                  <a:pt x="559271" y="0"/>
                </a:cubicBezTo>
                <a:cubicBezTo>
                  <a:pt x="713192" y="-53159"/>
                  <a:pt x="795989" y="16177"/>
                  <a:pt x="1016638" y="0"/>
                </a:cubicBezTo>
                <a:cubicBezTo>
                  <a:pt x="1237287" y="-16177"/>
                  <a:pt x="1255726" y="45882"/>
                  <a:pt x="1419120" y="0"/>
                </a:cubicBezTo>
                <a:cubicBezTo>
                  <a:pt x="1582514" y="-45882"/>
                  <a:pt x="1771860" y="58949"/>
                  <a:pt x="1913076" y="0"/>
                </a:cubicBezTo>
                <a:cubicBezTo>
                  <a:pt x="1953915" y="586"/>
                  <a:pt x="1977109" y="30402"/>
                  <a:pt x="1981200" y="68124"/>
                </a:cubicBezTo>
                <a:cubicBezTo>
                  <a:pt x="1987816" y="230177"/>
                  <a:pt x="1977972" y="294758"/>
                  <a:pt x="1981200" y="418040"/>
                </a:cubicBezTo>
                <a:cubicBezTo>
                  <a:pt x="1982707" y="460895"/>
                  <a:pt x="1937317" y="500773"/>
                  <a:pt x="1897590" y="501650"/>
                </a:cubicBezTo>
                <a:cubicBezTo>
                  <a:pt x="1731815" y="543672"/>
                  <a:pt x="1611243" y="493596"/>
                  <a:pt x="1458518" y="501650"/>
                </a:cubicBezTo>
                <a:cubicBezTo>
                  <a:pt x="1305793" y="509704"/>
                  <a:pt x="1134322" y="445445"/>
                  <a:pt x="982857" y="501650"/>
                </a:cubicBezTo>
                <a:cubicBezTo>
                  <a:pt x="831392" y="557855"/>
                  <a:pt x="774471" y="477503"/>
                  <a:pt x="580374" y="501650"/>
                </a:cubicBezTo>
                <a:cubicBezTo>
                  <a:pt x="386277" y="525797"/>
                  <a:pt x="236746" y="475120"/>
                  <a:pt x="68124" y="501650"/>
                </a:cubicBezTo>
                <a:cubicBezTo>
                  <a:pt x="34925" y="491282"/>
                  <a:pt x="-8816" y="473740"/>
                  <a:pt x="0" y="433526"/>
                </a:cubicBezTo>
                <a:cubicBezTo>
                  <a:pt x="-34702" y="276590"/>
                  <a:pt x="23322" y="240926"/>
                  <a:pt x="0" y="83610"/>
                </a:cubicBezTo>
                <a:cubicBezTo>
                  <a:pt x="3796" y="30863"/>
                  <a:pt x="30113" y="-9533"/>
                  <a:pt x="83610" y="0"/>
                </a:cubicBezTo>
                <a:close/>
              </a:path>
            </a:pathLst>
          </a:custGeom>
          <a:solidFill>
            <a:schemeClr val="accent5">
              <a:lumMod val="40000"/>
              <a:lumOff val="60000"/>
            </a:schemeClr>
          </a:solidFill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3580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5" name="CaixaDeText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B47A820-053B-EE02-535F-15410A8FACB3}"/>
              </a:ext>
            </a:extLst>
          </xdr:cNvPr>
          <xdr:cNvSpPr txBox="1"/>
        </xdr:nvSpPr>
        <xdr:spPr>
          <a:xfrm>
            <a:off x="2133528" y="1663700"/>
            <a:ext cx="2068812" cy="279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12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DOCUMENTO ORIENTADOR</a:t>
            </a:r>
            <a:endParaRPr lang="pt-PT" sz="12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</xdr:col>
      <xdr:colOff>0</xdr:colOff>
      <xdr:row>13</xdr:row>
      <xdr:rowOff>82550</xdr:rowOff>
    </xdr:from>
    <xdr:to>
      <xdr:col>4</xdr:col>
      <xdr:colOff>514350</xdr:colOff>
      <xdr:row>16</xdr:row>
      <xdr:rowOff>94000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26CD7D21-F48A-47C1-B6F0-D245840DB8F5}"/>
            </a:ext>
          </a:extLst>
        </xdr:cNvPr>
        <xdr:cNvGrpSpPr/>
      </xdr:nvGrpSpPr>
      <xdr:grpSpPr>
        <a:xfrm>
          <a:off x="441614" y="2524414"/>
          <a:ext cx="2254827" cy="461722"/>
          <a:chOff x="2184400" y="1555750"/>
          <a:chExt cx="1981200" cy="501650"/>
        </a:xfrm>
        <a:solidFill>
          <a:schemeClr val="accent6">
            <a:lumMod val="40000"/>
            <a:lumOff val="60000"/>
          </a:schemeClr>
        </a:solidFill>
      </xdr:grpSpPr>
      <xdr:sp macro="" textlink="">
        <xdr:nvSpPr>
          <xdr:cNvPr id="11" name="Retângulo: Cantos Diagonais Arredondados 10">
            <a:extLst>
              <a:ext uri="{FF2B5EF4-FFF2-40B4-BE49-F238E27FC236}">
                <a16:creationId xmlns:a16="http://schemas.microsoft.com/office/drawing/2014/main" id="{842C2356-E26A-BFE1-7415-E88E295F5444}"/>
              </a:ext>
            </a:extLst>
          </xdr:cNvPr>
          <xdr:cNvSpPr/>
        </xdr:nvSpPr>
        <xdr:spPr>
          <a:xfrm>
            <a:off x="2184400" y="1555750"/>
            <a:ext cx="1981200" cy="501650"/>
          </a:xfrm>
          <a:custGeom>
            <a:avLst/>
            <a:gdLst>
              <a:gd name="connsiteX0" fmla="*/ 83610 w 1981200"/>
              <a:gd name="connsiteY0" fmla="*/ 0 h 501650"/>
              <a:gd name="connsiteX1" fmla="*/ 622764 w 1981200"/>
              <a:gd name="connsiteY1" fmla="*/ 0 h 501650"/>
              <a:gd name="connsiteX2" fmla="*/ 1250789 w 1981200"/>
              <a:gd name="connsiteY2" fmla="*/ 0 h 501650"/>
              <a:gd name="connsiteX3" fmla="*/ 1861040 w 1981200"/>
              <a:gd name="connsiteY3" fmla="*/ 0 h 501650"/>
              <a:gd name="connsiteX4" fmla="*/ 1981200 w 1981200"/>
              <a:gd name="connsiteY4" fmla="*/ 120160 h 501650"/>
              <a:gd name="connsiteX5" fmla="*/ 1981200 w 1981200"/>
              <a:gd name="connsiteY5" fmla="*/ 418040 h 501650"/>
              <a:gd name="connsiteX6" fmla="*/ 1897590 w 1981200"/>
              <a:gd name="connsiteY6" fmla="*/ 501650 h 501650"/>
              <a:gd name="connsiteX7" fmla="*/ 1340662 w 1981200"/>
              <a:gd name="connsiteY7" fmla="*/ 501650 h 501650"/>
              <a:gd name="connsiteX8" fmla="*/ 783734 w 1981200"/>
              <a:gd name="connsiteY8" fmla="*/ 501650 h 501650"/>
              <a:gd name="connsiteX9" fmla="*/ 120160 w 1981200"/>
              <a:gd name="connsiteY9" fmla="*/ 501650 h 501650"/>
              <a:gd name="connsiteX10" fmla="*/ 0 w 1981200"/>
              <a:gd name="connsiteY10" fmla="*/ 381490 h 501650"/>
              <a:gd name="connsiteX11" fmla="*/ 0 w 1981200"/>
              <a:gd name="connsiteY11" fmla="*/ 83610 h 501650"/>
              <a:gd name="connsiteX12" fmla="*/ 83610 w 1981200"/>
              <a:gd name="connsiteY12" fmla="*/ 0 h 501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981200" h="501650" fill="none" extrusionOk="0">
                <a:moveTo>
                  <a:pt x="83610" y="0"/>
                </a:moveTo>
                <a:cubicBezTo>
                  <a:pt x="197040" y="-24038"/>
                  <a:pt x="447332" y="45466"/>
                  <a:pt x="622764" y="0"/>
                </a:cubicBezTo>
                <a:cubicBezTo>
                  <a:pt x="798196" y="-45466"/>
                  <a:pt x="970036" y="841"/>
                  <a:pt x="1250789" y="0"/>
                </a:cubicBezTo>
                <a:cubicBezTo>
                  <a:pt x="1531543" y="-841"/>
                  <a:pt x="1621085" y="52831"/>
                  <a:pt x="1861040" y="0"/>
                </a:cubicBezTo>
                <a:cubicBezTo>
                  <a:pt x="1920150" y="-14911"/>
                  <a:pt x="1996488" y="63347"/>
                  <a:pt x="1981200" y="120160"/>
                </a:cubicBezTo>
                <a:cubicBezTo>
                  <a:pt x="2015093" y="264800"/>
                  <a:pt x="1955864" y="325467"/>
                  <a:pt x="1981200" y="418040"/>
                </a:cubicBezTo>
                <a:cubicBezTo>
                  <a:pt x="1982160" y="464827"/>
                  <a:pt x="1944298" y="507230"/>
                  <a:pt x="1897590" y="501650"/>
                </a:cubicBezTo>
                <a:cubicBezTo>
                  <a:pt x="1765495" y="501962"/>
                  <a:pt x="1606134" y="490678"/>
                  <a:pt x="1340662" y="501650"/>
                </a:cubicBezTo>
                <a:cubicBezTo>
                  <a:pt x="1075190" y="512622"/>
                  <a:pt x="930622" y="447715"/>
                  <a:pt x="783734" y="501650"/>
                </a:cubicBezTo>
                <a:cubicBezTo>
                  <a:pt x="636846" y="555585"/>
                  <a:pt x="321517" y="483402"/>
                  <a:pt x="120160" y="501650"/>
                </a:cubicBezTo>
                <a:cubicBezTo>
                  <a:pt x="71148" y="505737"/>
                  <a:pt x="-9831" y="447949"/>
                  <a:pt x="0" y="381490"/>
                </a:cubicBezTo>
                <a:cubicBezTo>
                  <a:pt x="-14476" y="233282"/>
                  <a:pt x="20582" y="210089"/>
                  <a:pt x="0" y="83610"/>
                </a:cubicBezTo>
                <a:cubicBezTo>
                  <a:pt x="-3717" y="50269"/>
                  <a:pt x="34320" y="2305"/>
                  <a:pt x="83610" y="0"/>
                </a:cubicBezTo>
                <a:close/>
              </a:path>
              <a:path w="1981200" h="501650" stroke="0" extrusionOk="0">
                <a:moveTo>
                  <a:pt x="83610" y="0"/>
                </a:moveTo>
                <a:cubicBezTo>
                  <a:pt x="364888" y="-49120"/>
                  <a:pt x="518353" y="30715"/>
                  <a:pt x="693861" y="0"/>
                </a:cubicBezTo>
                <a:cubicBezTo>
                  <a:pt x="869369" y="-30715"/>
                  <a:pt x="1059336" y="53317"/>
                  <a:pt x="1286338" y="0"/>
                </a:cubicBezTo>
                <a:cubicBezTo>
                  <a:pt x="1513340" y="-53317"/>
                  <a:pt x="1612093" y="66681"/>
                  <a:pt x="1861040" y="0"/>
                </a:cubicBezTo>
                <a:cubicBezTo>
                  <a:pt x="1922612" y="-556"/>
                  <a:pt x="1970524" y="53272"/>
                  <a:pt x="1981200" y="120160"/>
                </a:cubicBezTo>
                <a:cubicBezTo>
                  <a:pt x="2009631" y="202458"/>
                  <a:pt x="1979706" y="273466"/>
                  <a:pt x="1981200" y="418040"/>
                </a:cubicBezTo>
                <a:cubicBezTo>
                  <a:pt x="1984074" y="468659"/>
                  <a:pt x="1945063" y="508488"/>
                  <a:pt x="1897590" y="501650"/>
                </a:cubicBezTo>
                <a:cubicBezTo>
                  <a:pt x="1614291" y="556491"/>
                  <a:pt x="1449939" y="448094"/>
                  <a:pt x="1305113" y="501650"/>
                </a:cubicBezTo>
                <a:cubicBezTo>
                  <a:pt x="1160287" y="555206"/>
                  <a:pt x="1028520" y="492033"/>
                  <a:pt x="765960" y="501650"/>
                </a:cubicBezTo>
                <a:cubicBezTo>
                  <a:pt x="503400" y="511267"/>
                  <a:pt x="372391" y="496690"/>
                  <a:pt x="120160" y="501650"/>
                </a:cubicBezTo>
                <a:cubicBezTo>
                  <a:pt x="59847" y="496849"/>
                  <a:pt x="13148" y="448727"/>
                  <a:pt x="0" y="381490"/>
                </a:cubicBezTo>
                <a:cubicBezTo>
                  <a:pt x="-32523" y="299219"/>
                  <a:pt x="25531" y="213843"/>
                  <a:pt x="0" y="83610"/>
                </a:cubicBezTo>
                <a:cubicBezTo>
                  <a:pt x="1394" y="37064"/>
                  <a:pt x="42720" y="-6209"/>
                  <a:pt x="83610" y="0"/>
                </a:cubicBezTo>
                <a:close/>
              </a:path>
            </a:pathLst>
          </a:custGeom>
          <a:grpFill/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23953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12" name="CaixaDeTexto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72192D9-AB6B-C03A-0295-400F67D1A207}"/>
              </a:ext>
            </a:extLst>
          </xdr:cNvPr>
          <xdr:cNvSpPr txBox="1"/>
        </xdr:nvSpPr>
        <xdr:spPr>
          <a:xfrm>
            <a:off x="2246221" y="1684514"/>
            <a:ext cx="1855483" cy="2794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pt-PT" sz="12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Regulamento</a:t>
            </a:r>
            <a:r>
              <a:rPr lang="pt-PT" sz="1200" b="0" i="0" u="none" strike="noStrike" baseline="0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 FUTEBOL</a:t>
            </a:r>
            <a:endParaRPr lang="pt-PT" sz="12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</xdr:col>
      <xdr:colOff>0</xdr:colOff>
      <xdr:row>17</xdr:row>
      <xdr:rowOff>107950</xdr:rowOff>
    </xdr:from>
    <xdr:to>
      <xdr:col>4</xdr:col>
      <xdr:colOff>504825</xdr:colOff>
      <xdr:row>20</xdr:row>
      <xdr:rowOff>57150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099CE23B-69EC-47D6-A396-40990E5D71F5}"/>
            </a:ext>
          </a:extLst>
        </xdr:cNvPr>
        <xdr:cNvGrpSpPr/>
      </xdr:nvGrpSpPr>
      <xdr:grpSpPr>
        <a:xfrm>
          <a:off x="441614" y="3181927"/>
          <a:ext cx="2245302" cy="494723"/>
          <a:chOff x="2184400" y="1549400"/>
          <a:chExt cx="1981200" cy="501650"/>
        </a:xfrm>
        <a:solidFill>
          <a:schemeClr val="accent6">
            <a:lumMod val="40000"/>
            <a:lumOff val="60000"/>
          </a:schemeClr>
        </a:solidFill>
      </xdr:grpSpPr>
      <xdr:sp macro="" textlink="">
        <xdr:nvSpPr>
          <xdr:cNvPr id="20" name="Retângulo: Cantos Diagonais Arredondados 19">
            <a:extLst>
              <a:ext uri="{FF2B5EF4-FFF2-40B4-BE49-F238E27FC236}">
                <a16:creationId xmlns:a16="http://schemas.microsoft.com/office/drawing/2014/main" id="{C1973CB2-6CB2-8797-F284-F433346A1704}"/>
              </a:ext>
            </a:extLst>
          </xdr:cNvPr>
          <xdr:cNvSpPr/>
        </xdr:nvSpPr>
        <xdr:spPr>
          <a:xfrm>
            <a:off x="2184400" y="1549400"/>
            <a:ext cx="1981200" cy="501650"/>
          </a:xfrm>
          <a:custGeom>
            <a:avLst/>
            <a:gdLst>
              <a:gd name="connsiteX0" fmla="*/ 83610 w 1981200"/>
              <a:gd name="connsiteY0" fmla="*/ 0 h 501650"/>
              <a:gd name="connsiteX1" fmla="*/ 504387 w 1981200"/>
              <a:gd name="connsiteY1" fmla="*/ 0 h 501650"/>
              <a:gd name="connsiteX2" fmla="*/ 961754 w 1981200"/>
              <a:gd name="connsiteY2" fmla="*/ 0 h 501650"/>
              <a:gd name="connsiteX3" fmla="*/ 1455710 w 1981200"/>
              <a:gd name="connsiteY3" fmla="*/ 0 h 501650"/>
              <a:gd name="connsiteX4" fmla="*/ 1913076 w 1981200"/>
              <a:gd name="connsiteY4" fmla="*/ 0 h 501650"/>
              <a:gd name="connsiteX5" fmla="*/ 1981200 w 1981200"/>
              <a:gd name="connsiteY5" fmla="*/ 68124 h 501650"/>
              <a:gd name="connsiteX6" fmla="*/ 1981200 w 1981200"/>
              <a:gd name="connsiteY6" fmla="*/ 418040 h 501650"/>
              <a:gd name="connsiteX7" fmla="*/ 1897590 w 1981200"/>
              <a:gd name="connsiteY7" fmla="*/ 501650 h 501650"/>
              <a:gd name="connsiteX8" fmla="*/ 1476813 w 1981200"/>
              <a:gd name="connsiteY8" fmla="*/ 501650 h 501650"/>
              <a:gd name="connsiteX9" fmla="*/ 1056036 w 1981200"/>
              <a:gd name="connsiteY9" fmla="*/ 501650 h 501650"/>
              <a:gd name="connsiteX10" fmla="*/ 616964 w 1981200"/>
              <a:gd name="connsiteY10" fmla="*/ 501650 h 501650"/>
              <a:gd name="connsiteX11" fmla="*/ 68124 w 1981200"/>
              <a:gd name="connsiteY11" fmla="*/ 501650 h 501650"/>
              <a:gd name="connsiteX12" fmla="*/ 0 w 1981200"/>
              <a:gd name="connsiteY12" fmla="*/ 433526 h 501650"/>
              <a:gd name="connsiteX13" fmla="*/ 0 w 1981200"/>
              <a:gd name="connsiteY13" fmla="*/ 83610 h 501650"/>
              <a:gd name="connsiteX14" fmla="*/ 83610 w 1981200"/>
              <a:gd name="connsiteY14" fmla="*/ 0 h 501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981200" h="501650" fill="none" extrusionOk="0">
                <a:moveTo>
                  <a:pt x="83610" y="0"/>
                </a:moveTo>
                <a:cubicBezTo>
                  <a:pt x="251065" y="-33847"/>
                  <a:pt x="388915" y="8933"/>
                  <a:pt x="504387" y="0"/>
                </a:cubicBezTo>
                <a:cubicBezTo>
                  <a:pt x="619859" y="-8933"/>
                  <a:pt x="832356" y="36907"/>
                  <a:pt x="961754" y="0"/>
                </a:cubicBezTo>
                <a:cubicBezTo>
                  <a:pt x="1091152" y="-36907"/>
                  <a:pt x="1268316" y="7690"/>
                  <a:pt x="1455710" y="0"/>
                </a:cubicBezTo>
                <a:cubicBezTo>
                  <a:pt x="1643104" y="-7690"/>
                  <a:pt x="1744021" y="40461"/>
                  <a:pt x="1913076" y="0"/>
                </a:cubicBezTo>
                <a:cubicBezTo>
                  <a:pt x="1957178" y="4117"/>
                  <a:pt x="1981775" y="36544"/>
                  <a:pt x="1981200" y="68124"/>
                </a:cubicBezTo>
                <a:cubicBezTo>
                  <a:pt x="1999029" y="158711"/>
                  <a:pt x="1973358" y="343159"/>
                  <a:pt x="1981200" y="418040"/>
                </a:cubicBezTo>
                <a:cubicBezTo>
                  <a:pt x="1983179" y="459049"/>
                  <a:pt x="1953690" y="502215"/>
                  <a:pt x="1897590" y="501650"/>
                </a:cubicBezTo>
                <a:cubicBezTo>
                  <a:pt x="1783072" y="522520"/>
                  <a:pt x="1606752" y="495868"/>
                  <a:pt x="1476813" y="501650"/>
                </a:cubicBezTo>
                <a:cubicBezTo>
                  <a:pt x="1346874" y="507432"/>
                  <a:pt x="1149514" y="494429"/>
                  <a:pt x="1056036" y="501650"/>
                </a:cubicBezTo>
                <a:cubicBezTo>
                  <a:pt x="962558" y="508871"/>
                  <a:pt x="822406" y="454621"/>
                  <a:pt x="616964" y="501650"/>
                </a:cubicBezTo>
                <a:cubicBezTo>
                  <a:pt x="411522" y="548679"/>
                  <a:pt x="216211" y="495513"/>
                  <a:pt x="68124" y="501650"/>
                </a:cubicBezTo>
                <a:cubicBezTo>
                  <a:pt x="29391" y="496047"/>
                  <a:pt x="8161" y="469240"/>
                  <a:pt x="0" y="433526"/>
                </a:cubicBezTo>
                <a:cubicBezTo>
                  <a:pt x="-5577" y="262017"/>
                  <a:pt x="31961" y="253238"/>
                  <a:pt x="0" y="83610"/>
                </a:cubicBezTo>
                <a:cubicBezTo>
                  <a:pt x="-8666" y="31317"/>
                  <a:pt x="31946" y="-9618"/>
                  <a:pt x="83610" y="0"/>
                </a:cubicBezTo>
                <a:close/>
              </a:path>
              <a:path w="1981200" h="501650" stroke="0" extrusionOk="0">
                <a:moveTo>
                  <a:pt x="83610" y="0"/>
                </a:moveTo>
                <a:cubicBezTo>
                  <a:pt x="312105" y="-52672"/>
                  <a:pt x="405350" y="53159"/>
                  <a:pt x="559271" y="0"/>
                </a:cubicBezTo>
                <a:cubicBezTo>
                  <a:pt x="713192" y="-53159"/>
                  <a:pt x="795989" y="16177"/>
                  <a:pt x="1016638" y="0"/>
                </a:cubicBezTo>
                <a:cubicBezTo>
                  <a:pt x="1237287" y="-16177"/>
                  <a:pt x="1255726" y="45882"/>
                  <a:pt x="1419120" y="0"/>
                </a:cubicBezTo>
                <a:cubicBezTo>
                  <a:pt x="1582514" y="-45882"/>
                  <a:pt x="1771860" y="58949"/>
                  <a:pt x="1913076" y="0"/>
                </a:cubicBezTo>
                <a:cubicBezTo>
                  <a:pt x="1953915" y="586"/>
                  <a:pt x="1977109" y="30402"/>
                  <a:pt x="1981200" y="68124"/>
                </a:cubicBezTo>
                <a:cubicBezTo>
                  <a:pt x="1987816" y="230177"/>
                  <a:pt x="1977972" y="294758"/>
                  <a:pt x="1981200" y="418040"/>
                </a:cubicBezTo>
                <a:cubicBezTo>
                  <a:pt x="1982707" y="460895"/>
                  <a:pt x="1937317" y="500773"/>
                  <a:pt x="1897590" y="501650"/>
                </a:cubicBezTo>
                <a:cubicBezTo>
                  <a:pt x="1731815" y="543672"/>
                  <a:pt x="1611243" y="493596"/>
                  <a:pt x="1458518" y="501650"/>
                </a:cubicBezTo>
                <a:cubicBezTo>
                  <a:pt x="1305793" y="509704"/>
                  <a:pt x="1134322" y="445445"/>
                  <a:pt x="982857" y="501650"/>
                </a:cubicBezTo>
                <a:cubicBezTo>
                  <a:pt x="831392" y="557855"/>
                  <a:pt x="774471" y="477503"/>
                  <a:pt x="580374" y="501650"/>
                </a:cubicBezTo>
                <a:cubicBezTo>
                  <a:pt x="386277" y="525797"/>
                  <a:pt x="236746" y="475120"/>
                  <a:pt x="68124" y="501650"/>
                </a:cubicBezTo>
                <a:cubicBezTo>
                  <a:pt x="34925" y="491282"/>
                  <a:pt x="-8816" y="473740"/>
                  <a:pt x="0" y="433526"/>
                </a:cubicBezTo>
                <a:cubicBezTo>
                  <a:pt x="-34702" y="276590"/>
                  <a:pt x="23322" y="240926"/>
                  <a:pt x="0" y="83610"/>
                </a:cubicBezTo>
                <a:cubicBezTo>
                  <a:pt x="3796" y="30863"/>
                  <a:pt x="30113" y="-9533"/>
                  <a:pt x="83610" y="0"/>
                </a:cubicBezTo>
                <a:close/>
              </a:path>
            </a:pathLst>
          </a:custGeom>
          <a:grpFill/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3580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21" name="CaixaDeTexto 2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E0E8561-5CF3-75BD-7268-8A7879954431}"/>
              </a:ext>
            </a:extLst>
          </xdr:cNvPr>
          <xdr:cNvSpPr txBox="1"/>
        </xdr:nvSpPr>
        <xdr:spPr>
          <a:xfrm>
            <a:off x="2255053" y="1692828"/>
            <a:ext cx="1846652" cy="2794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rtlCol="0" anchor="t"/>
          <a:lstStyle/>
          <a:p>
            <a:pPr algn="ctr"/>
            <a:r>
              <a:rPr lang="pt-PT" sz="12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Regulamento</a:t>
            </a:r>
            <a:r>
              <a:rPr lang="pt-PT" sz="1200" b="0" i="0" u="none" strike="noStrike" baseline="0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 GINÁSTICA</a:t>
            </a:r>
            <a:endParaRPr lang="pt-PT" sz="12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0</xdr:col>
      <xdr:colOff>434787</xdr:colOff>
      <xdr:row>21</xdr:row>
      <xdr:rowOff>53041</xdr:rowOff>
    </xdr:from>
    <xdr:to>
      <xdr:col>4</xdr:col>
      <xdr:colOff>476250</xdr:colOff>
      <xdr:row>24</xdr:row>
      <xdr:rowOff>991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BD3F43C8-D339-4CCB-95E3-CD79EDEC81F1}"/>
            </a:ext>
          </a:extLst>
        </xdr:cNvPr>
        <xdr:cNvGrpSpPr/>
      </xdr:nvGrpSpPr>
      <xdr:grpSpPr>
        <a:xfrm>
          <a:off x="434787" y="3854382"/>
          <a:ext cx="2223554" cy="493473"/>
          <a:chOff x="2184400" y="1555750"/>
          <a:chExt cx="1981200" cy="501650"/>
        </a:xfrm>
        <a:solidFill>
          <a:schemeClr val="accent6">
            <a:lumMod val="40000"/>
            <a:lumOff val="60000"/>
          </a:schemeClr>
        </a:solidFill>
      </xdr:grpSpPr>
      <xdr:sp macro="" textlink="">
        <xdr:nvSpPr>
          <xdr:cNvPr id="26" name="Retângulo: Cantos Diagonais Arredondados 25">
            <a:extLst>
              <a:ext uri="{FF2B5EF4-FFF2-40B4-BE49-F238E27FC236}">
                <a16:creationId xmlns:a16="http://schemas.microsoft.com/office/drawing/2014/main" id="{68F6E012-20DE-42CB-3B9F-1A11E0CBE6E2}"/>
              </a:ext>
            </a:extLst>
          </xdr:cNvPr>
          <xdr:cNvSpPr/>
        </xdr:nvSpPr>
        <xdr:spPr>
          <a:xfrm>
            <a:off x="2184400" y="1555750"/>
            <a:ext cx="1981200" cy="501650"/>
          </a:xfrm>
          <a:custGeom>
            <a:avLst/>
            <a:gdLst>
              <a:gd name="connsiteX0" fmla="*/ 83610 w 1981200"/>
              <a:gd name="connsiteY0" fmla="*/ 0 h 501650"/>
              <a:gd name="connsiteX1" fmla="*/ 504387 w 1981200"/>
              <a:gd name="connsiteY1" fmla="*/ 0 h 501650"/>
              <a:gd name="connsiteX2" fmla="*/ 961754 w 1981200"/>
              <a:gd name="connsiteY2" fmla="*/ 0 h 501650"/>
              <a:gd name="connsiteX3" fmla="*/ 1455710 w 1981200"/>
              <a:gd name="connsiteY3" fmla="*/ 0 h 501650"/>
              <a:gd name="connsiteX4" fmla="*/ 1913076 w 1981200"/>
              <a:gd name="connsiteY4" fmla="*/ 0 h 501650"/>
              <a:gd name="connsiteX5" fmla="*/ 1981200 w 1981200"/>
              <a:gd name="connsiteY5" fmla="*/ 68124 h 501650"/>
              <a:gd name="connsiteX6" fmla="*/ 1981200 w 1981200"/>
              <a:gd name="connsiteY6" fmla="*/ 418040 h 501650"/>
              <a:gd name="connsiteX7" fmla="*/ 1897590 w 1981200"/>
              <a:gd name="connsiteY7" fmla="*/ 501650 h 501650"/>
              <a:gd name="connsiteX8" fmla="*/ 1476813 w 1981200"/>
              <a:gd name="connsiteY8" fmla="*/ 501650 h 501650"/>
              <a:gd name="connsiteX9" fmla="*/ 1056036 w 1981200"/>
              <a:gd name="connsiteY9" fmla="*/ 501650 h 501650"/>
              <a:gd name="connsiteX10" fmla="*/ 616964 w 1981200"/>
              <a:gd name="connsiteY10" fmla="*/ 501650 h 501650"/>
              <a:gd name="connsiteX11" fmla="*/ 68124 w 1981200"/>
              <a:gd name="connsiteY11" fmla="*/ 501650 h 501650"/>
              <a:gd name="connsiteX12" fmla="*/ 0 w 1981200"/>
              <a:gd name="connsiteY12" fmla="*/ 433526 h 501650"/>
              <a:gd name="connsiteX13" fmla="*/ 0 w 1981200"/>
              <a:gd name="connsiteY13" fmla="*/ 83610 h 501650"/>
              <a:gd name="connsiteX14" fmla="*/ 83610 w 1981200"/>
              <a:gd name="connsiteY14" fmla="*/ 0 h 501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981200" h="501650" fill="none" extrusionOk="0">
                <a:moveTo>
                  <a:pt x="83610" y="0"/>
                </a:moveTo>
                <a:cubicBezTo>
                  <a:pt x="251065" y="-33847"/>
                  <a:pt x="388915" y="8933"/>
                  <a:pt x="504387" y="0"/>
                </a:cubicBezTo>
                <a:cubicBezTo>
                  <a:pt x="619859" y="-8933"/>
                  <a:pt x="832356" y="36907"/>
                  <a:pt x="961754" y="0"/>
                </a:cubicBezTo>
                <a:cubicBezTo>
                  <a:pt x="1091152" y="-36907"/>
                  <a:pt x="1268316" y="7690"/>
                  <a:pt x="1455710" y="0"/>
                </a:cubicBezTo>
                <a:cubicBezTo>
                  <a:pt x="1643104" y="-7690"/>
                  <a:pt x="1744021" y="40461"/>
                  <a:pt x="1913076" y="0"/>
                </a:cubicBezTo>
                <a:cubicBezTo>
                  <a:pt x="1957178" y="4117"/>
                  <a:pt x="1981775" y="36544"/>
                  <a:pt x="1981200" y="68124"/>
                </a:cubicBezTo>
                <a:cubicBezTo>
                  <a:pt x="1999029" y="158711"/>
                  <a:pt x="1973358" y="343159"/>
                  <a:pt x="1981200" y="418040"/>
                </a:cubicBezTo>
                <a:cubicBezTo>
                  <a:pt x="1983179" y="459049"/>
                  <a:pt x="1953690" y="502215"/>
                  <a:pt x="1897590" y="501650"/>
                </a:cubicBezTo>
                <a:cubicBezTo>
                  <a:pt x="1783072" y="522520"/>
                  <a:pt x="1606752" y="495868"/>
                  <a:pt x="1476813" y="501650"/>
                </a:cubicBezTo>
                <a:cubicBezTo>
                  <a:pt x="1346874" y="507432"/>
                  <a:pt x="1149514" y="494429"/>
                  <a:pt x="1056036" y="501650"/>
                </a:cubicBezTo>
                <a:cubicBezTo>
                  <a:pt x="962558" y="508871"/>
                  <a:pt x="822406" y="454621"/>
                  <a:pt x="616964" y="501650"/>
                </a:cubicBezTo>
                <a:cubicBezTo>
                  <a:pt x="411522" y="548679"/>
                  <a:pt x="216211" y="495513"/>
                  <a:pt x="68124" y="501650"/>
                </a:cubicBezTo>
                <a:cubicBezTo>
                  <a:pt x="29391" y="496047"/>
                  <a:pt x="8161" y="469240"/>
                  <a:pt x="0" y="433526"/>
                </a:cubicBezTo>
                <a:cubicBezTo>
                  <a:pt x="-5577" y="262017"/>
                  <a:pt x="31961" y="253238"/>
                  <a:pt x="0" y="83610"/>
                </a:cubicBezTo>
                <a:cubicBezTo>
                  <a:pt x="-8666" y="31317"/>
                  <a:pt x="31946" y="-9618"/>
                  <a:pt x="83610" y="0"/>
                </a:cubicBezTo>
                <a:close/>
              </a:path>
              <a:path w="1981200" h="501650" stroke="0" extrusionOk="0">
                <a:moveTo>
                  <a:pt x="83610" y="0"/>
                </a:moveTo>
                <a:cubicBezTo>
                  <a:pt x="312105" y="-52672"/>
                  <a:pt x="405350" y="53159"/>
                  <a:pt x="559271" y="0"/>
                </a:cubicBezTo>
                <a:cubicBezTo>
                  <a:pt x="713192" y="-53159"/>
                  <a:pt x="795989" y="16177"/>
                  <a:pt x="1016638" y="0"/>
                </a:cubicBezTo>
                <a:cubicBezTo>
                  <a:pt x="1237287" y="-16177"/>
                  <a:pt x="1255726" y="45882"/>
                  <a:pt x="1419120" y="0"/>
                </a:cubicBezTo>
                <a:cubicBezTo>
                  <a:pt x="1582514" y="-45882"/>
                  <a:pt x="1771860" y="58949"/>
                  <a:pt x="1913076" y="0"/>
                </a:cubicBezTo>
                <a:cubicBezTo>
                  <a:pt x="1953915" y="586"/>
                  <a:pt x="1977109" y="30402"/>
                  <a:pt x="1981200" y="68124"/>
                </a:cubicBezTo>
                <a:cubicBezTo>
                  <a:pt x="1987816" y="230177"/>
                  <a:pt x="1977972" y="294758"/>
                  <a:pt x="1981200" y="418040"/>
                </a:cubicBezTo>
                <a:cubicBezTo>
                  <a:pt x="1982707" y="460895"/>
                  <a:pt x="1937317" y="500773"/>
                  <a:pt x="1897590" y="501650"/>
                </a:cubicBezTo>
                <a:cubicBezTo>
                  <a:pt x="1731815" y="543672"/>
                  <a:pt x="1611243" y="493596"/>
                  <a:pt x="1458518" y="501650"/>
                </a:cubicBezTo>
                <a:cubicBezTo>
                  <a:pt x="1305793" y="509704"/>
                  <a:pt x="1134322" y="445445"/>
                  <a:pt x="982857" y="501650"/>
                </a:cubicBezTo>
                <a:cubicBezTo>
                  <a:pt x="831392" y="557855"/>
                  <a:pt x="774471" y="477503"/>
                  <a:pt x="580374" y="501650"/>
                </a:cubicBezTo>
                <a:cubicBezTo>
                  <a:pt x="386277" y="525797"/>
                  <a:pt x="236746" y="475120"/>
                  <a:pt x="68124" y="501650"/>
                </a:cubicBezTo>
                <a:cubicBezTo>
                  <a:pt x="34925" y="491282"/>
                  <a:pt x="-8816" y="473740"/>
                  <a:pt x="0" y="433526"/>
                </a:cubicBezTo>
                <a:cubicBezTo>
                  <a:pt x="-34702" y="276590"/>
                  <a:pt x="23322" y="240926"/>
                  <a:pt x="0" y="83610"/>
                </a:cubicBezTo>
                <a:cubicBezTo>
                  <a:pt x="3796" y="30863"/>
                  <a:pt x="30113" y="-9533"/>
                  <a:pt x="83610" y="0"/>
                </a:cubicBezTo>
                <a:close/>
              </a:path>
            </a:pathLst>
          </a:custGeom>
          <a:grpFill/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3580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27" name="CaixaDeTexto 2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3299D7C-F3C5-AE48-1BF8-11442AAA4569}"/>
              </a:ext>
            </a:extLst>
          </xdr:cNvPr>
          <xdr:cNvSpPr txBox="1"/>
        </xdr:nvSpPr>
        <xdr:spPr>
          <a:xfrm>
            <a:off x="2249339" y="1692902"/>
            <a:ext cx="1836952" cy="2794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pt-PT" sz="12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Regulamento</a:t>
            </a:r>
            <a:r>
              <a:rPr lang="pt-PT" sz="1200" b="0" i="0" u="none" strike="noStrike" baseline="0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 VOLEIBOL</a:t>
            </a:r>
            <a:endParaRPr lang="pt-PT" sz="12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5</xdr:col>
      <xdr:colOff>555437</xdr:colOff>
      <xdr:row>0</xdr:row>
      <xdr:rowOff>180233</xdr:rowOff>
    </xdr:from>
    <xdr:to>
      <xdr:col>13</xdr:col>
      <xdr:colOff>136337</xdr:colOff>
      <xdr:row>3</xdr:row>
      <xdr:rowOff>36422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39FD4AF-6FB3-C483-D73A-BDF12DD9B605}"/>
            </a:ext>
          </a:extLst>
        </xdr:cNvPr>
        <xdr:cNvGrpSpPr/>
      </xdr:nvGrpSpPr>
      <xdr:grpSpPr>
        <a:xfrm>
          <a:off x="3317687" y="180233"/>
          <a:ext cx="4222173" cy="600871"/>
          <a:chOff x="3266887" y="132605"/>
          <a:chExt cx="4457700" cy="592789"/>
        </a:xfrm>
      </xdr:grpSpPr>
      <xdr:sp macro="" textlink="">
        <xdr:nvSpPr>
          <xdr:cNvPr id="31" name="Retângulo: Cantos Diagonais Arredondados 30">
            <a:extLst>
              <a:ext uri="{FF2B5EF4-FFF2-40B4-BE49-F238E27FC236}">
                <a16:creationId xmlns:a16="http://schemas.microsoft.com/office/drawing/2014/main" id="{E9F16040-383B-1819-A088-931E46A6D7C5}"/>
              </a:ext>
            </a:extLst>
          </xdr:cNvPr>
          <xdr:cNvSpPr/>
        </xdr:nvSpPr>
        <xdr:spPr>
          <a:xfrm>
            <a:off x="3429002" y="132605"/>
            <a:ext cx="4095374" cy="592789"/>
          </a:xfrm>
          <a:prstGeom prst="round2DiagRect">
            <a:avLst>
              <a:gd name="adj1" fmla="val 16667"/>
              <a:gd name="adj2" fmla="val 20316"/>
            </a:avLst>
          </a:prstGeom>
          <a:solidFill>
            <a:schemeClr val="accent1">
              <a:lumMod val="75000"/>
            </a:schemeClr>
          </a:solidFill>
          <a:ln>
            <a:solidFill>
              <a:schemeClr val="bg1"/>
            </a:solidFill>
            <a:prstDash val="solid"/>
            <a:extLst>
              <a:ext uri="{C807C97D-BFC1-408E-A445-0C87EB9F89A2}">
                <ask:lineSketchStyleProps xmlns:ask="http://schemas.microsoft.com/office/drawing/2018/sketchyshapes" sd="1595876627">
                  <a:custGeom>
                    <a:avLst/>
                    <a:gdLst>
                      <a:gd name="connsiteX0" fmla="*/ 107205 w 5017994"/>
                      <a:gd name="connsiteY0" fmla="*/ 0 h 643218"/>
                      <a:gd name="connsiteX1" fmla="*/ 752520 w 5017994"/>
                      <a:gd name="connsiteY1" fmla="*/ 0 h 643218"/>
                      <a:gd name="connsiteX2" fmla="*/ 1350034 w 5017994"/>
                      <a:gd name="connsiteY2" fmla="*/ 0 h 643218"/>
                      <a:gd name="connsiteX3" fmla="*/ 1899747 w 5017994"/>
                      <a:gd name="connsiteY3" fmla="*/ 0 h 643218"/>
                      <a:gd name="connsiteX4" fmla="*/ 2449460 w 5017994"/>
                      <a:gd name="connsiteY4" fmla="*/ 0 h 643218"/>
                      <a:gd name="connsiteX5" fmla="*/ 2951372 w 5017994"/>
                      <a:gd name="connsiteY5" fmla="*/ 0 h 643218"/>
                      <a:gd name="connsiteX6" fmla="*/ 3405483 w 5017994"/>
                      <a:gd name="connsiteY6" fmla="*/ 0 h 643218"/>
                      <a:gd name="connsiteX7" fmla="*/ 4050798 w 5017994"/>
                      <a:gd name="connsiteY7" fmla="*/ 0 h 643218"/>
                      <a:gd name="connsiteX8" fmla="*/ 4887318 w 5017994"/>
                      <a:gd name="connsiteY8" fmla="*/ 0 h 643218"/>
                      <a:gd name="connsiteX9" fmla="*/ 5017994 w 5017994"/>
                      <a:gd name="connsiteY9" fmla="*/ 130676 h 643218"/>
                      <a:gd name="connsiteX10" fmla="*/ 5017994 w 5017994"/>
                      <a:gd name="connsiteY10" fmla="*/ 536013 h 643218"/>
                      <a:gd name="connsiteX11" fmla="*/ 4910789 w 5017994"/>
                      <a:gd name="connsiteY11" fmla="*/ 643218 h 643218"/>
                      <a:gd name="connsiteX12" fmla="*/ 4456678 w 5017994"/>
                      <a:gd name="connsiteY12" fmla="*/ 643218 h 643218"/>
                      <a:gd name="connsiteX13" fmla="*/ 3906965 w 5017994"/>
                      <a:gd name="connsiteY13" fmla="*/ 643218 h 643218"/>
                      <a:gd name="connsiteX14" fmla="*/ 3357252 w 5017994"/>
                      <a:gd name="connsiteY14" fmla="*/ 643218 h 643218"/>
                      <a:gd name="connsiteX15" fmla="*/ 2711937 w 5017994"/>
                      <a:gd name="connsiteY15" fmla="*/ 643218 h 643218"/>
                      <a:gd name="connsiteX16" fmla="*/ 2114423 w 5017994"/>
                      <a:gd name="connsiteY16" fmla="*/ 643218 h 643218"/>
                      <a:gd name="connsiteX17" fmla="*/ 1516909 w 5017994"/>
                      <a:gd name="connsiteY17" fmla="*/ 643218 h 643218"/>
                      <a:gd name="connsiteX18" fmla="*/ 1014997 w 5017994"/>
                      <a:gd name="connsiteY18" fmla="*/ 643218 h 643218"/>
                      <a:gd name="connsiteX19" fmla="*/ 130676 w 5017994"/>
                      <a:gd name="connsiteY19" fmla="*/ 643218 h 643218"/>
                      <a:gd name="connsiteX20" fmla="*/ 0 w 5017994"/>
                      <a:gd name="connsiteY20" fmla="*/ 512542 h 643218"/>
                      <a:gd name="connsiteX21" fmla="*/ 0 w 5017994"/>
                      <a:gd name="connsiteY21" fmla="*/ 107205 h 643218"/>
                      <a:gd name="connsiteX22" fmla="*/ 107205 w 5017994"/>
                      <a:gd name="connsiteY22" fmla="*/ 0 h 643218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  <a:cxn ang="0">
                        <a:pos x="connsiteX20" y="connsiteY20"/>
                      </a:cxn>
                      <a:cxn ang="0">
                        <a:pos x="connsiteX21" y="connsiteY21"/>
                      </a:cxn>
                      <a:cxn ang="0">
                        <a:pos x="connsiteX22" y="connsiteY22"/>
                      </a:cxn>
                    </a:cxnLst>
                    <a:rect l="l" t="t" r="r" b="b"/>
                    <a:pathLst>
                      <a:path w="5017994" h="643218" fill="none" extrusionOk="0">
                        <a:moveTo>
                          <a:pt x="107205" y="0"/>
                        </a:moveTo>
                        <a:cubicBezTo>
                          <a:pt x="351938" y="-57441"/>
                          <a:pt x="495879" y="44238"/>
                          <a:pt x="752520" y="0"/>
                        </a:cubicBezTo>
                        <a:cubicBezTo>
                          <a:pt x="1009162" y="-44238"/>
                          <a:pt x="1193695" y="33369"/>
                          <a:pt x="1350034" y="0"/>
                        </a:cubicBezTo>
                        <a:cubicBezTo>
                          <a:pt x="1506373" y="-33369"/>
                          <a:pt x="1647086" y="38539"/>
                          <a:pt x="1899747" y="0"/>
                        </a:cubicBezTo>
                        <a:cubicBezTo>
                          <a:pt x="2152408" y="-38539"/>
                          <a:pt x="2193622" y="36392"/>
                          <a:pt x="2449460" y="0"/>
                        </a:cubicBezTo>
                        <a:cubicBezTo>
                          <a:pt x="2705298" y="-36392"/>
                          <a:pt x="2835785" y="54722"/>
                          <a:pt x="2951372" y="0"/>
                        </a:cubicBezTo>
                        <a:cubicBezTo>
                          <a:pt x="3066959" y="-54722"/>
                          <a:pt x="3239174" y="24384"/>
                          <a:pt x="3405483" y="0"/>
                        </a:cubicBezTo>
                        <a:cubicBezTo>
                          <a:pt x="3571792" y="-24384"/>
                          <a:pt x="3883175" y="29177"/>
                          <a:pt x="4050798" y="0"/>
                        </a:cubicBezTo>
                        <a:cubicBezTo>
                          <a:pt x="4218421" y="-29177"/>
                          <a:pt x="4500821" y="85955"/>
                          <a:pt x="4887318" y="0"/>
                        </a:cubicBezTo>
                        <a:cubicBezTo>
                          <a:pt x="4946755" y="12331"/>
                          <a:pt x="5015889" y="61638"/>
                          <a:pt x="5017994" y="130676"/>
                        </a:cubicBezTo>
                        <a:cubicBezTo>
                          <a:pt x="5039675" y="270426"/>
                          <a:pt x="5016075" y="344429"/>
                          <a:pt x="5017994" y="536013"/>
                        </a:cubicBezTo>
                        <a:cubicBezTo>
                          <a:pt x="5009115" y="590661"/>
                          <a:pt x="4977243" y="632978"/>
                          <a:pt x="4910789" y="643218"/>
                        </a:cubicBezTo>
                        <a:cubicBezTo>
                          <a:pt x="4704022" y="690255"/>
                          <a:pt x="4610730" y="602289"/>
                          <a:pt x="4456678" y="643218"/>
                        </a:cubicBezTo>
                        <a:cubicBezTo>
                          <a:pt x="4302626" y="684147"/>
                          <a:pt x="4035373" y="579278"/>
                          <a:pt x="3906965" y="643218"/>
                        </a:cubicBezTo>
                        <a:cubicBezTo>
                          <a:pt x="3778557" y="707158"/>
                          <a:pt x="3489248" y="591451"/>
                          <a:pt x="3357252" y="643218"/>
                        </a:cubicBezTo>
                        <a:cubicBezTo>
                          <a:pt x="3225256" y="694985"/>
                          <a:pt x="2957849" y="569840"/>
                          <a:pt x="2711937" y="643218"/>
                        </a:cubicBezTo>
                        <a:cubicBezTo>
                          <a:pt x="2466025" y="716596"/>
                          <a:pt x="2271760" y="587614"/>
                          <a:pt x="2114423" y="643218"/>
                        </a:cubicBezTo>
                        <a:cubicBezTo>
                          <a:pt x="1957086" y="698822"/>
                          <a:pt x="1642383" y="605901"/>
                          <a:pt x="1516909" y="643218"/>
                        </a:cubicBezTo>
                        <a:cubicBezTo>
                          <a:pt x="1391435" y="680535"/>
                          <a:pt x="1188671" y="616621"/>
                          <a:pt x="1014997" y="643218"/>
                        </a:cubicBezTo>
                        <a:cubicBezTo>
                          <a:pt x="841323" y="669815"/>
                          <a:pt x="319933" y="628680"/>
                          <a:pt x="130676" y="643218"/>
                        </a:cubicBezTo>
                        <a:cubicBezTo>
                          <a:pt x="69851" y="625901"/>
                          <a:pt x="-13765" y="577564"/>
                          <a:pt x="0" y="512542"/>
                        </a:cubicBezTo>
                        <a:cubicBezTo>
                          <a:pt x="-8237" y="383650"/>
                          <a:pt x="18915" y="223251"/>
                          <a:pt x="0" y="107205"/>
                        </a:cubicBezTo>
                        <a:cubicBezTo>
                          <a:pt x="-12040" y="44185"/>
                          <a:pt x="43928" y="15736"/>
                          <a:pt x="107205" y="0"/>
                        </a:cubicBezTo>
                        <a:close/>
                      </a:path>
                      <a:path w="5017994" h="643218" stroke="0" extrusionOk="0">
                        <a:moveTo>
                          <a:pt x="107205" y="0"/>
                        </a:moveTo>
                        <a:cubicBezTo>
                          <a:pt x="315405" y="-19219"/>
                          <a:pt x="601782" y="64035"/>
                          <a:pt x="800321" y="0"/>
                        </a:cubicBezTo>
                        <a:cubicBezTo>
                          <a:pt x="998860" y="-64035"/>
                          <a:pt x="1279340" y="77353"/>
                          <a:pt x="1493438" y="0"/>
                        </a:cubicBezTo>
                        <a:cubicBezTo>
                          <a:pt x="1707536" y="-77353"/>
                          <a:pt x="1816942" y="39981"/>
                          <a:pt x="2138753" y="0"/>
                        </a:cubicBezTo>
                        <a:cubicBezTo>
                          <a:pt x="2460564" y="-39981"/>
                          <a:pt x="2475987" y="6444"/>
                          <a:pt x="2688466" y="0"/>
                        </a:cubicBezTo>
                        <a:cubicBezTo>
                          <a:pt x="2900945" y="-6444"/>
                          <a:pt x="3045764" y="48661"/>
                          <a:pt x="3333781" y="0"/>
                        </a:cubicBezTo>
                        <a:cubicBezTo>
                          <a:pt x="3621798" y="-48661"/>
                          <a:pt x="3809648" y="358"/>
                          <a:pt x="3979097" y="0"/>
                        </a:cubicBezTo>
                        <a:cubicBezTo>
                          <a:pt x="4148546" y="-358"/>
                          <a:pt x="4527908" y="73652"/>
                          <a:pt x="4887318" y="0"/>
                        </a:cubicBezTo>
                        <a:cubicBezTo>
                          <a:pt x="4961176" y="9629"/>
                          <a:pt x="5028159" y="50284"/>
                          <a:pt x="5017994" y="130676"/>
                        </a:cubicBezTo>
                        <a:cubicBezTo>
                          <a:pt x="5057209" y="299376"/>
                          <a:pt x="5006436" y="357010"/>
                          <a:pt x="5017994" y="536013"/>
                        </a:cubicBezTo>
                        <a:cubicBezTo>
                          <a:pt x="5011717" y="606262"/>
                          <a:pt x="4957745" y="648656"/>
                          <a:pt x="4910789" y="643218"/>
                        </a:cubicBezTo>
                        <a:cubicBezTo>
                          <a:pt x="4710601" y="686321"/>
                          <a:pt x="4444263" y="607550"/>
                          <a:pt x="4265474" y="643218"/>
                        </a:cubicBezTo>
                        <a:cubicBezTo>
                          <a:pt x="4086686" y="678886"/>
                          <a:pt x="3878249" y="581899"/>
                          <a:pt x="3572357" y="643218"/>
                        </a:cubicBezTo>
                        <a:cubicBezTo>
                          <a:pt x="3266465" y="704537"/>
                          <a:pt x="3248662" y="609746"/>
                          <a:pt x="3118247" y="643218"/>
                        </a:cubicBezTo>
                        <a:cubicBezTo>
                          <a:pt x="2987832" y="676690"/>
                          <a:pt x="2650333" y="629932"/>
                          <a:pt x="2425130" y="643218"/>
                        </a:cubicBezTo>
                        <a:cubicBezTo>
                          <a:pt x="2199927" y="656504"/>
                          <a:pt x="2009282" y="593420"/>
                          <a:pt x="1827616" y="643218"/>
                        </a:cubicBezTo>
                        <a:cubicBezTo>
                          <a:pt x="1645950" y="693016"/>
                          <a:pt x="1538580" y="633844"/>
                          <a:pt x="1277903" y="643218"/>
                        </a:cubicBezTo>
                        <a:cubicBezTo>
                          <a:pt x="1017226" y="652592"/>
                          <a:pt x="852375" y="571953"/>
                          <a:pt x="680389" y="643218"/>
                        </a:cubicBezTo>
                        <a:cubicBezTo>
                          <a:pt x="508403" y="714483"/>
                          <a:pt x="390243" y="595341"/>
                          <a:pt x="130676" y="643218"/>
                        </a:cubicBezTo>
                        <a:cubicBezTo>
                          <a:pt x="56634" y="641490"/>
                          <a:pt x="6024" y="588116"/>
                          <a:pt x="0" y="512542"/>
                        </a:cubicBezTo>
                        <a:cubicBezTo>
                          <a:pt x="-4596" y="345077"/>
                          <a:pt x="13322" y="238808"/>
                          <a:pt x="0" y="107205"/>
                        </a:cubicBezTo>
                        <a:cubicBezTo>
                          <a:pt x="-4143" y="53768"/>
                          <a:pt x="40530" y="-1740"/>
                          <a:pt x="107205" y="0"/>
                        </a:cubicBezTo>
                        <a:close/>
                      </a:path>
                    </a:pathLst>
                  </a:custGeom>
                  <ask:type>
                    <ask:lineSketchNone/>
                  </ask:type>
                </ask:lineSketchStyleProps>
              </a:ext>
            </a:extLst>
          </a:ln>
          <a:effectLst>
            <a:glow rad="63500">
              <a:schemeClr val="accent5">
                <a:satMod val="175000"/>
                <a:alpha val="40000"/>
              </a:schemeClr>
            </a:glo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>
              <a:solidFill>
                <a:schemeClr val="bg1"/>
              </a:solidFill>
            </a:endParaRPr>
          </a:p>
        </xdr:txBody>
      </xdr:sp>
      <xdr:sp macro="" textlink="">
        <xdr:nvSpPr>
          <xdr:cNvPr id="32" name="CaixaDeTexto 31">
            <a:extLst>
              <a:ext uri="{FF2B5EF4-FFF2-40B4-BE49-F238E27FC236}">
                <a16:creationId xmlns:a16="http://schemas.microsoft.com/office/drawing/2014/main" id="{468F5B67-074A-3655-D79C-B00702BC9CD1}"/>
              </a:ext>
            </a:extLst>
          </xdr:cNvPr>
          <xdr:cNvSpPr txBox="1"/>
        </xdr:nvSpPr>
        <xdr:spPr>
          <a:xfrm>
            <a:off x="3266887" y="208432"/>
            <a:ext cx="4457700" cy="4725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20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IX TAÇA DO DESPORTO ESCOLAR</a:t>
            </a:r>
            <a:r>
              <a:rPr lang="pt-PT" sz="2000" b="1">
                <a:solidFill>
                  <a:schemeClr val="bg1"/>
                </a:solidFill>
                <a:latin typeface="+mn-lt"/>
              </a:rPr>
              <a:t> </a:t>
            </a:r>
          </a:p>
        </xdr:txBody>
      </xdr:sp>
    </xdr:grpSp>
    <xdr:clientData/>
  </xdr:twoCellAnchor>
  <xdr:twoCellAnchor>
    <xdr:from>
      <xdr:col>1</xdr:col>
      <xdr:colOff>5602</xdr:colOff>
      <xdr:row>9</xdr:row>
      <xdr:rowOff>24652</xdr:rowOff>
    </xdr:from>
    <xdr:to>
      <xdr:col>4</xdr:col>
      <xdr:colOff>504825</xdr:colOff>
      <xdr:row>12</xdr:row>
      <xdr:rowOff>86902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B9AD2D25-1320-4FD9-821A-EC9AE94AF447}"/>
            </a:ext>
          </a:extLst>
        </xdr:cNvPr>
        <xdr:cNvGrpSpPr/>
      </xdr:nvGrpSpPr>
      <xdr:grpSpPr>
        <a:xfrm>
          <a:off x="447216" y="1825743"/>
          <a:ext cx="2239700" cy="512523"/>
          <a:chOff x="2184400" y="1555750"/>
          <a:chExt cx="1981200" cy="501650"/>
        </a:xfrm>
        <a:solidFill>
          <a:schemeClr val="accent6">
            <a:lumMod val="40000"/>
            <a:lumOff val="60000"/>
          </a:schemeClr>
        </a:solidFill>
      </xdr:grpSpPr>
      <xdr:sp macro="" textlink="">
        <xdr:nvSpPr>
          <xdr:cNvPr id="34" name="Retângulo: Cantos Diagonais Arredondados 33">
            <a:extLst>
              <a:ext uri="{FF2B5EF4-FFF2-40B4-BE49-F238E27FC236}">
                <a16:creationId xmlns:a16="http://schemas.microsoft.com/office/drawing/2014/main" id="{ED6F36C8-57AA-5504-3DEC-8CCD94FD29BA}"/>
              </a:ext>
            </a:extLst>
          </xdr:cNvPr>
          <xdr:cNvSpPr/>
        </xdr:nvSpPr>
        <xdr:spPr>
          <a:xfrm>
            <a:off x="2184400" y="1555750"/>
            <a:ext cx="1981200" cy="501650"/>
          </a:xfrm>
          <a:custGeom>
            <a:avLst/>
            <a:gdLst>
              <a:gd name="connsiteX0" fmla="*/ 83610 w 1981200"/>
              <a:gd name="connsiteY0" fmla="*/ 0 h 501650"/>
              <a:gd name="connsiteX1" fmla="*/ 504387 w 1981200"/>
              <a:gd name="connsiteY1" fmla="*/ 0 h 501650"/>
              <a:gd name="connsiteX2" fmla="*/ 961754 w 1981200"/>
              <a:gd name="connsiteY2" fmla="*/ 0 h 501650"/>
              <a:gd name="connsiteX3" fmla="*/ 1455710 w 1981200"/>
              <a:gd name="connsiteY3" fmla="*/ 0 h 501650"/>
              <a:gd name="connsiteX4" fmla="*/ 1913076 w 1981200"/>
              <a:gd name="connsiteY4" fmla="*/ 0 h 501650"/>
              <a:gd name="connsiteX5" fmla="*/ 1981200 w 1981200"/>
              <a:gd name="connsiteY5" fmla="*/ 68124 h 501650"/>
              <a:gd name="connsiteX6" fmla="*/ 1981200 w 1981200"/>
              <a:gd name="connsiteY6" fmla="*/ 418040 h 501650"/>
              <a:gd name="connsiteX7" fmla="*/ 1897590 w 1981200"/>
              <a:gd name="connsiteY7" fmla="*/ 501650 h 501650"/>
              <a:gd name="connsiteX8" fmla="*/ 1476813 w 1981200"/>
              <a:gd name="connsiteY8" fmla="*/ 501650 h 501650"/>
              <a:gd name="connsiteX9" fmla="*/ 1056036 w 1981200"/>
              <a:gd name="connsiteY9" fmla="*/ 501650 h 501650"/>
              <a:gd name="connsiteX10" fmla="*/ 616964 w 1981200"/>
              <a:gd name="connsiteY10" fmla="*/ 501650 h 501650"/>
              <a:gd name="connsiteX11" fmla="*/ 68124 w 1981200"/>
              <a:gd name="connsiteY11" fmla="*/ 501650 h 501650"/>
              <a:gd name="connsiteX12" fmla="*/ 0 w 1981200"/>
              <a:gd name="connsiteY12" fmla="*/ 433526 h 501650"/>
              <a:gd name="connsiteX13" fmla="*/ 0 w 1981200"/>
              <a:gd name="connsiteY13" fmla="*/ 83610 h 501650"/>
              <a:gd name="connsiteX14" fmla="*/ 83610 w 1981200"/>
              <a:gd name="connsiteY14" fmla="*/ 0 h 501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981200" h="501650" fill="none" extrusionOk="0">
                <a:moveTo>
                  <a:pt x="83610" y="0"/>
                </a:moveTo>
                <a:cubicBezTo>
                  <a:pt x="251065" y="-33847"/>
                  <a:pt x="388915" y="8933"/>
                  <a:pt x="504387" y="0"/>
                </a:cubicBezTo>
                <a:cubicBezTo>
                  <a:pt x="619859" y="-8933"/>
                  <a:pt x="832356" y="36907"/>
                  <a:pt x="961754" y="0"/>
                </a:cubicBezTo>
                <a:cubicBezTo>
                  <a:pt x="1091152" y="-36907"/>
                  <a:pt x="1268316" y="7690"/>
                  <a:pt x="1455710" y="0"/>
                </a:cubicBezTo>
                <a:cubicBezTo>
                  <a:pt x="1643104" y="-7690"/>
                  <a:pt x="1744021" y="40461"/>
                  <a:pt x="1913076" y="0"/>
                </a:cubicBezTo>
                <a:cubicBezTo>
                  <a:pt x="1957178" y="4117"/>
                  <a:pt x="1981775" y="36544"/>
                  <a:pt x="1981200" y="68124"/>
                </a:cubicBezTo>
                <a:cubicBezTo>
                  <a:pt x="1999029" y="158711"/>
                  <a:pt x="1973358" y="343159"/>
                  <a:pt x="1981200" y="418040"/>
                </a:cubicBezTo>
                <a:cubicBezTo>
                  <a:pt x="1983179" y="459049"/>
                  <a:pt x="1953690" y="502215"/>
                  <a:pt x="1897590" y="501650"/>
                </a:cubicBezTo>
                <a:cubicBezTo>
                  <a:pt x="1783072" y="522520"/>
                  <a:pt x="1606752" y="495868"/>
                  <a:pt x="1476813" y="501650"/>
                </a:cubicBezTo>
                <a:cubicBezTo>
                  <a:pt x="1346874" y="507432"/>
                  <a:pt x="1149514" y="494429"/>
                  <a:pt x="1056036" y="501650"/>
                </a:cubicBezTo>
                <a:cubicBezTo>
                  <a:pt x="962558" y="508871"/>
                  <a:pt x="822406" y="454621"/>
                  <a:pt x="616964" y="501650"/>
                </a:cubicBezTo>
                <a:cubicBezTo>
                  <a:pt x="411522" y="548679"/>
                  <a:pt x="216211" y="495513"/>
                  <a:pt x="68124" y="501650"/>
                </a:cubicBezTo>
                <a:cubicBezTo>
                  <a:pt x="29391" y="496047"/>
                  <a:pt x="8161" y="469240"/>
                  <a:pt x="0" y="433526"/>
                </a:cubicBezTo>
                <a:cubicBezTo>
                  <a:pt x="-5577" y="262017"/>
                  <a:pt x="31961" y="253238"/>
                  <a:pt x="0" y="83610"/>
                </a:cubicBezTo>
                <a:cubicBezTo>
                  <a:pt x="-8666" y="31317"/>
                  <a:pt x="31946" y="-9618"/>
                  <a:pt x="83610" y="0"/>
                </a:cubicBezTo>
                <a:close/>
              </a:path>
              <a:path w="1981200" h="501650" stroke="0" extrusionOk="0">
                <a:moveTo>
                  <a:pt x="83610" y="0"/>
                </a:moveTo>
                <a:cubicBezTo>
                  <a:pt x="312105" y="-52672"/>
                  <a:pt x="405350" y="53159"/>
                  <a:pt x="559271" y="0"/>
                </a:cubicBezTo>
                <a:cubicBezTo>
                  <a:pt x="713192" y="-53159"/>
                  <a:pt x="795989" y="16177"/>
                  <a:pt x="1016638" y="0"/>
                </a:cubicBezTo>
                <a:cubicBezTo>
                  <a:pt x="1237287" y="-16177"/>
                  <a:pt x="1255726" y="45882"/>
                  <a:pt x="1419120" y="0"/>
                </a:cubicBezTo>
                <a:cubicBezTo>
                  <a:pt x="1582514" y="-45882"/>
                  <a:pt x="1771860" y="58949"/>
                  <a:pt x="1913076" y="0"/>
                </a:cubicBezTo>
                <a:cubicBezTo>
                  <a:pt x="1953915" y="586"/>
                  <a:pt x="1977109" y="30402"/>
                  <a:pt x="1981200" y="68124"/>
                </a:cubicBezTo>
                <a:cubicBezTo>
                  <a:pt x="1987816" y="230177"/>
                  <a:pt x="1977972" y="294758"/>
                  <a:pt x="1981200" y="418040"/>
                </a:cubicBezTo>
                <a:cubicBezTo>
                  <a:pt x="1982707" y="460895"/>
                  <a:pt x="1937317" y="500773"/>
                  <a:pt x="1897590" y="501650"/>
                </a:cubicBezTo>
                <a:cubicBezTo>
                  <a:pt x="1731815" y="543672"/>
                  <a:pt x="1611243" y="493596"/>
                  <a:pt x="1458518" y="501650"/>
                </a:cubicBezTo>
                <a:cubicBezTo>
                  <a:pt x="1305793" y="509704"/>
                  <a:pt x="1134322" y="445445"/>
                  <a:pt x="982857" y="501650"/>
                </a:cubicBezTo>
                <a:cubicBezTo>
                  <a:pt x="831392" y="557855"/>
                  <a:pt x="774471" y="477503"/>
                  <a:pt x="580374" y="501650"/>
                </a:cubicBezTo>
                <a:cubicBezTo>
                  <a:pt x="386277" y="525797"/>
                  <a:pt x="236746" y="475120"/>
                  <a:pt x="68124" y="501650"/>
                </a:cubicBezTo>
                <a:cubicBezTo>
                  <a:pt x="34925" y="491282"/>
                  <a:pt x="-8816" y="473740"/>
                  <a:pt x="0" y="433526"/>
                </a:cubicBezTo>
                <a:cubicBezTo>
                  <a:pt x="-34702" y="276590"/>
                  <a:pt x="23322" y="240926"/>
                  <a:pt x="0" y="83610"/>
                </a:cubicBezTo>
                <a:cubicBezTo>
                  <a:pt x="3796" y="30863"/>
                  <a:pt x="30113" y="-9533"/>
                  <a:pt x="83610" y="0"/>
                </a:cubicBezTo>
                <a:close/>
              </a:path>
            </a:pathLst>
          </a:custGeom>
          <a:grpFill/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3580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35" name="CaixaDeTexto 3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61B779D3-CF51-19F2-F79D-5F3FB7E927AB}"/>
              </a:ext>
            </a:extLst>
          </xdr:cNvPr>
          <xdr:cNvSpPr txBox="1"/>
        </xdr:nvSpPr>
        <xdr:spPr>
          <a:xfrm>
            <a:off x="2266274" y="1691812"/>
            <a:ext cx="1831999" cy="2794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pt-PT" sz="12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Regulamento</a:t>
            </a:r>
            <a:r>
              <a:rPr lang="pt-PT" sz="1200" b="0" i="0" u="none" strike="noStrike" baseline="0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 BADMINTON</a:t>
            </a:r>
            <a:endParaRPr lang="pt-PT" sz="12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6</xdr:col>
      <xdr:colOff>285210</xdr:colOff>
      <xdr:row>7</xdr:row>
      <xdr:rowOff>67529</xdr:rowOff>
    </xdr:from>
    <xdr:to>
      <xdr:col>9</xdr:col>
      <xdr:colOff>325588</xdr:colOff>
      <xdr:row>11</xdr:row>
      <xdr:rowOff>113673</xdr:rowOff>
    </xdr:to>
    <xdr:grpSp>
      <xdr:nvGrpSpPr>
        <xdr:cNvPr id="37" name="Agrupar 36">
          <a:extLst>
            <a:ext uri="{FF2B5EF4-FFF2-40B4-BE49-F238E27FC236}">
              <a16:creationId xmlns:a16="http://schemas.microsoft.com/office/drawing/2014/main" id="{AA8EC8D6-DABD-4E65-9D85-CACE06DEC1C2}"/>
            </a:ext>
          </a:extLst>
        </xdr:cNvPr>
        <xdr:cNvGrpSpPr/>
      </xdr:nvGrpSpPr>
      <xdr:grpSpPr>
        <a:xfrm>
          <a:off x="3627619" y="1565552"/>
          <a:ext cx="1780855" cy="608985"/>
          <a:chOff x="2184400" y="1555750"/>
          <a:chExt cx="1981200" cy="50165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38" name="Retângulo: Cantos Diagonais Arredondados 37">
            <a:extLst>
              <a:ext uri="{FF2B5EF4-FFF2-40B4-BE49-F238E27FC236}">
                <a16:creationId xmlns:a16="http://schemas.microsoft.com/office/drawing/2014/main" id="{8AE2DF41-FF13-87A0-DA96-9A8AAF50F499}"/>
              </a:ext>
            </a:extLst>
          </xdr:cNvPr>
          <xdr:cNvSpPr/>
        </xdr:nvSpPr>
        <xdr:spPr>
          <a:xfrm>
            <a:off x="2184400" y="1555750"/>
            <a:ext cx="1981200" cy="501650"/>
          </a:xfrm>
          <a:custGeom>
            <a:avLst/>
            <a:gdLst>
              <a:gd name="connsiteX0" fmla="*/ 83610 w 1981200"/>
              <a:gd name="connsiteY0" fmla="*/ 0 h 501650"/>
              <a:gd name="connsiteX1" fmla="*/ 498967 w 1981200"/>
              <a:gd name="connsiteY1" fmla="*/ 0 h 501650"/>
              <a:gd name="connsiteX2" fmla="*/ 950441 w 1981200"/>
              <a:gd name="connsiteY2" fmla="*/ 0 h 501650"/>
              <a:gd name="connsiteX3" fmla="*/ 1438034 w 1981200"/>
              <a:gd name="connsiteY3" fmla="*/ 0 h 501650"/>
              <a:gd name="connsiteX4" fmla="*/ 1889508 w 1981200"/>
              <a:gd name="connsiteY4" fmla="*/ 0 h 501650"/>
              <a:gd name="connsiteX5" fmla="*/ 1981200 w 1981200"/>
              <a:gd name="connsiteY5" fmla="*/ 91692 h 501650"/>
              <a:gd name="connsiteX6" fmla="*/ 1981200 w 1981200"/>
              <a:gd name="connsiteY6" fmla="*/ 418040 h 501650"/>
              <a:gd name="connsiteX7" fmla="*/ 1897590 w 1981200"/>
              <a:gd name="connsiteY7" fmla="*/ 501650 h 501650"/>
              <a:gd name="connsiteX8" fmla="*/ 1482233 w 1981200"/>
              <a:gd name="connsiteY8" fmla="*/ 501650 h 501650"/>
              <a:gd name="connsiteX9" fmla="*/ 1066877 w 1981200"/>
              <a:gd name="connsiteY9" fmla="*/ 501650 h 501650"/>
              <a:gd name="connsiteX10" fmla="*/ 633461 w 1981200"/>
              <a:gd name="connsiteY10" fmla="*/ 501650 h 501650"/>
              <a:gd name="connsiteX11" fmla="*/ 91692 w 1981200"/>
              <a:gd name="connsiteY11" fmla="*/ 501650 h 501650"/>
              <a:gd name="connsiteX12" fmla="*/ 0 w 1981200"/>
              <a:gd name="connsiteY12" fmla="*/ 409958 h 501650"/>
              <a:gd name="connsiteX13" fmla="*/ 0 w 1981200"/>
              <a:gd name="connsiteY13" fmla="*/ 83610 h 501650"/>
              <a:gd name="connsiteX14" fmla="*/ 83610 w 1981200"/>
              <a:gd name="connsiteY14" fmla="*/ 0 h 501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981200" h="501650" fill="none" extrusionOk="0">
                <a:moveTo>
                  <a:pt x="83610" y="0"/>
                </a:moveTo>
                <a:cubicBezTo>
                  <a:pt x="212307" y="-15055"/>
                  <a:pt x="301677" y="35779"/>
                  <a:pt x="498967" y="0"/>
                </a:cubicBezTo>
                <a:cubicBezTo>
                  <a:pt x="696257" y="-35779"/>
                  <a:pt x="727897" y="47307"/>
                  <a:pt x="950441" y="0"/>
                </a:cubicBezTo>
                <a:cubicBezTo>
                  <a:pt x="1172985" y="-47307"/>
                  <a:pt x="1338439" y="34799"/>
                  <a:pt x="1438034" y="0"/>
                </a:cubicBezTo>
                <a:cubicBezTo>
                  <a:pt x="1537629" y="-34799"/>
                  <a:pt x="1691064" y="27737"/>
                  <a:pt x="1889508" y="0"/>
                </a:cubicBezTo>
                <a:cubicBezTo>
                  <a:pt x="1949864" y="6175"/>
                  <a:pt x="1981545" y="44680"/>
                  <a:pt x="1981200" y="91692"/>
                </a:cubicBezTo>
                <a:cubicBezTo>
                  <a:pt x="1989848" y="188760"/>
                  <a:pt x="1969875" y="301031"/>
                  <a:pt x="1981200" y="418040"/>
                </a:cubicBezTo>
                <a:cubicBezTo>
                  <a:pt x="1983179" y="459049"/>
                  <a:pt x="1953690" y="502215"/>
                  <a:pt x="1897590" y="501650"/>
                </a:cubicBezTo>
                <a:cubicBezTo>
                  <a:pt x="1781403" y="533394"/>
                  <a:pt x="1586038" y="487262"/>
                  <a:pt x="1482233" y="501650"/>
                </a:cubicBezTo>
                <a:cubicBezTo>
                  <a:pt x="1378428" y="516038"/>
                  <a:pt x="1163279" y="492729"/>
                  <a:pt x="1066877" y="501650"/>
                </a:cubicBezTo>
                <a:cubicBezTo>
                  <a:pt x="970475" y="510571"/>
                  <a:pt x="776536" y="479705"/>
                  <a:pt x="633461" y="501650"/>
                </a:cubicBezTo>
                <a:cubicBezTo>
                  <a:pt x="490386" y="523595"/>
                  <a:pt x="298661" y="441310"/>
                  <a:pt x="91692" y="501650"/>
                </a:cubicBezTo>
                <a:cubicBezTo>
                  <a:pt x="38818" y="490360"/>
                  <a:pt x="8550" y="458598"/>
                  <a:pt x="0" y="409958"/>
                </a:cubicBezTo>
                <a:cubicBezTo>
                  <a:pt x="-17061" y="302181"/>
                  <a:pt x="31908" y="158475"/>
                  <a:pt x="0" y="83610"/>
                </a:cubicBezTo>
                <a:cubicBezTo>
                  <a:pt x="-8666" y="31317"/>
                  <a:pt x="31946" y="-9618"/>
                  <a:pt x="83610" y="0"/>
                </a:cubicBezTo>
                <a:close/>
              </a:path>
              <a:path w="1981200" h="501650" stroke="0" extrusionOk="0">
                <a:moveTo>
                  <a:pt x="83610" y="0"/>
                </a:moveTo>
                <a:cubicBezTo>
                  <a:pt x="259622" y="-39875"/>
                  <a:pt x="409589" y="36526"/>
                  <a:pt x="553143" y="0"/>
                </a:cubicBezTo>
                <a:cubicBezTo>
                  <a:pt x="696697" y="-36526"/>
                  <a:pt x="789583" y="51332"/>
                  <a:pt x="1004618" y="0"/>
                </a:cubicBezTo>
                <a:cubicBezTo>
                  <a:pt x="1219653" y="-51332"/>
                  <a:pt x="1264273" y="22762"/>
                  <a:pt x="1401916" y="0"/>
                </a:cubicBezTo>
                <a:cubicBezTo>
                  <a:pt x="1539559" y="-22762"/>
                  <a:pt x="1754407" y="50531"/>
                  <a:pt x="1889508" y="0"/>
                </a:cubicBezTo>
                <a:cubicBezTo>
                  <a:pt x="1945863" y="1041"/>
                  <a:pt x="1971988" y="40831"/>
                  <a:pt x="1981200" y="91692"/>
                </a:cubicBezTo>
                <a:cubicBezTo>
                  <a:pt x="1987864" y="210439"/>
                  <a:pt x="1958639" y="265789"/>
                  <a:pt x="1981200" y="418040"/>
                </a:cubicBezTo>
                <a:cubicBezTo>
                  <a:pt x="1982707" y="460895"/>
                  <a:pt x="1937317" y="500773"/>
                  <a:pt x="1897590" y="501650"/>
                </a:cubicBezTo>
                <a:cubicBezTo>
                  <a:pt x="1723892" y="539557"/>
                  <a:pt x="1588793" y="467790"/>
                  <a:pt x="1464174" y="501650"/>
                </a:cubicBezTo>
                <a:cubicBezTo>
                  <a:pt x="1339555" y="535510"/>
                  <a:pt x="1189697" y="466682"/>
                  <a:pt x="994641" y="501650"/>
                </a:cubicBezTo>
                <a:cubicBezTo>
                  <a:pt x="799585" y="536618"/>
                  <a:pt x="691452" y="472337"/>
                  <a:pt x="597343" y="501650"/>
                </a:cubicBezTo>
                <a:cubicBezTo>
                  <a:pt x="503234" y="530963"/>
                  <a:pt x="221922" y="450170"/>
                  <a:pt x="91692" y="501650"/>
                </a:cubicBezTo>
                <a:cubicBezTo>
                  <a:pt x="42580" y="498068"/>
                  <a:pt x="-3204" y="461539"/>
                  <a:pt x="0" y="409958"/>
                </a:cubicBezTo>
                <a:cubicBezTo>
                  <a:pt x="-38768" y="289454"/>
                  <a:pt x="3786" y="160304"/>
                  <a:pt x="0" y="83610"/>
                </a:cubicBezTo>
                <a:cubicBezTo>
                  <a:pt x="3796" y="30863"/>
                  <a:pt x="30113" y="-9533"/>
                  <a:pt x="83610" y="0"/>
                </a:cubicBezTo>
                <a:close/>
              </a:path>
            </a:pathLst>
          </a:custGeom>
          <a:grpFill/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8278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39" name="CaixaDeText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9669F65F-78DB-F981-DBFF-AA7A35F77475}"/>
              </a:ext>
            </a:extLst>
          </xdr:cNvPr>
          <xdr:cNvSpPr txBox="1"/>
        </xdr:nvSpPr>
        <xdr:spPr>
          <a:xfrm>
            <a:off x="2394342" y="1673385"/>
            <a:ext cx="1548303" cy="2794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14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EQUIPAS</a:t>
            </a:r>
            <a:endParaRPr lang="pt-PT" sz="14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8</xdr:col>
      <xdr:colOff>72091</xdr:colOff>
      <xdr:row>13</xdr:row>
      <xdr:rowOff>98572</xdr:rowOff>
    </xdr:from>
    <xdr:to>
      <xdr:col>11</xdr:col>
      <xdr:colOff>115291</xdr:colOff>
      <xdr:row>16</xdr:row>
      <xdr:rowOff>158122</xdr:rowOff>
    </xdr:to>
    <xdr:grpSp>
      <xdr:nvGrpSpPr>
        <xdr:cNvPr id="40" name="Agrupar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4D1568E-D846-4BAF-9C36-E1DA7BF28001}"/>
            </a:ext>
          </a:extLst>
        </xdr:cNvPr>
        <xdr:cNvGrpSpPr/>
      </xdr:nvGrpSpPr>
      <xdr:grpSpPr>
        <a:xfrm>
          <a:off x="4574818" y="2540436"/>
          <a:ext cx="1783678" cy="509822"/>
          <a:chOff x="2184399" y="1555750"/>
          <a:chExt cx="2033200" cy="501650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41" name="Retângulo: Cantos Diagonais Arredondados 40">
            <a:extLst>
              <a:ext uri="{FF2B5EF4-FFF2-40B4-BE49-F238E27FC236}">
                <a16:creationId xmlns:a16="http://schemas.microsoft.com/office/drawing/2014/main" id="{69F0CBB7-5307-FA20-3781-F9C0646785FB}"/>
              </a:ext>
            </a:extLst>
          </xdr:cNvPr>
          <xdr:cNvSpPr/>
        </xdr:nvSpPr>
        <xdr:spPr>
          <a:xfrm>
            <a:off x="2184399" y="1555750"/>
            <a:ext cx="2033200" cy="501650"/>
          </a:xfrm>
          <a:custGeom>
            <a:avLst/>
            <a:gdLst>
              <a:gd name="connsiteX0" fmla="*/ 83610 w 2033200"/>
              <a:gd name="connsiteY0" fmla="*/ 0 h 501650"/>
              <a:gd name="connsiteX1" fmla="*/ 516347 w 2033200"/>
              <a:gd name="connsiteY1" fmla="*/ 0 h 501650"/>
              <a:gd name="connsiteX2" fmla="*/ 986714 w 2033200"/>
              <a:gd name="connsiteY2" fmla="*/ 0 h 501650"/>
              <a:gd name="connsiteX3" fmla="*/ 1494710 w 2033200"/>
              <a:gd name="connsiteY3" fmla="*/ 0 h 501650"/>
              <a:gd name="connsiteX4" fmla="*/ 1965076 w 2033200"/>
              <a:gd name="connsiteY4" fmla="*/ 0 h 501650"/>
              <a:gd name="connsiteX5" fmla="*/ 2033200 w 2033200"/>
              <a:gd name="connsiteY5" fmla="*/ 68124 h 501650"/>
              <a:gd name="connsiteX6" fmla="*/ 2033200 w 2033200"/>
              <a:gd name="connsiteY6" fmla="*/ 418040 h 501650"/>
              <a:gd name="connsiteX7" fmla="*/ 1949590 w 2033200"/>
              <a:gd name="connsiteY7" fmla="*/ 501650 h 501650"/>
              <a:gd name="connsiteX8" fmla="*/ 1516853 w 2033200"/>
              <a:gd name="connsiteY8" fmla="*/ 501650 h 501650"/>
              <a:gd name="connsiteX9" fmla="*/ 1084116 w 2033200"/>
              <a:gd name="connsiteY9" fmla="*/ 501650 h 501650"/>
              <a:gd name="connsiteX10" fmla="*/ 632564 w 2033200"/>
              <a:gd name="connsiteY10" fmla="*/ 501650 h 501650"/>
              <a:gd name="connsiteX11" fmla="*/ 68124 w 2033200"/>
              <a:gd name="connsiteY11" fmla="*/ 501650 h 501650"/>
              <a:gd name="connsiteX12" fmla="*/ 0 w 2033200"/>
              <a:gd name="connsiteY12" fmla="*/ 433526 h 501650"/>
              <a:gd name="connsiteX13" fmla="*/ 0 w 2033200"/>
              <a:gd name="connsiteY13" fmla="*/ 83610 h 501650"/>
              <a:gd name="connsiteX14" fmla="*/ 83610 w 2033200"/>
              <a:gd name="connsiteY14" fmla="*/ 0 h 501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2033200" h="501650" fill="none" extrusionOk="0">
                <a:moveTo>
                  <a:pt x="83610" y="0"/>
                </a:moveTo>
                <a:cubicBezTo>
                  <a:pt x="185724" y="-22988"/>
                  <a:pt x="320850" y="35671"/>
                  <a:pt x="516347" y="0"/>
                </a:cubicBezTo>
                <a:cubicBezTo>
                  <a:pt x="711844" y="-35671"/>
                  <a:pt x="818752" y="30568"/>
                  <a:pt x="986714" y="0"/>
                </a:cubicBezTo>
                <a:cubicBezTo>
                  <a:pt x="1154676" y="-30568"/>
                  <a:pt x="1261046" y="54946"/>
                  <a:pt x="1494710" y="0"/>
                </a:cubicBezTo>
                <a:cubicBezTo>
                  <a:pt x="1728374" y="-54946"/>
                  <a:pt x="1846802" y="31697"/>
                  <a:pt x="1965076" y="0"/>
                </a:cubicBezTo>
                <a:cubicBezTo>
                  <a:pt x="2009178" y="4117"/>
                  <a:pt x="2033775" y="36544"/>
                  <a:pt x="2033200" y="68124"/>
                </a:cubicBezTo>
                <a:cubicBezTo>
                  <a:pt x="2051029" y="158711"/>
                  <a:pt x="2025358" y="343159"/>
                  <a:pt x="2033200" y="418040"/>
                </a:cubicBezTo>
                <a:cubicBezTo>
                  <a:pt x="2035179" y="459049"/>
                  <a:pt x="2005690" y="502215"/>
                  <a:pt x="1949590" y="501650"/>
                </a:cubicBezTo>
                <a:cubicBezTo>
                  <a:pt x="1790655" y="553247"/>
                  <a:pt x="1648291" y="486683"/>
                  <a:pt x="1516853" y="501650"/>
                </a:cubicBezTo>
                <a:cubicBezTo>
                  <a:pt x="1385415" y="516617"/>
                  <a:pt x="1223942" y="458374"/>
                  <a:pt x="1084116" y="501650"/>
                </a:cubicBezTo>
                <a:cubicBezTo>
                  <a:pt x="944290" y="544926"/>
                  <a:pt x="773505" y="482937"/>
                  <a:pt x="632564" y="501650"/>
                </a:cubicBezTo>
                <a:cubicBezTo>
                  <a:pt x="491623" y="520363"/>
                  <a:pt x="235354" y="444451"/>
                  <a:pt x="68124" y="501650"/>
                </a:cubicBezTo>
                <a:cubicBezTo>
                  <a:pt x="29391" y="496047"/>
                  <a:pt x="8161" y="469240"/>
                  <a:pt x="0" y="433526"/>
                </a:cubicBezTo>
                <a:cubicBezTo>
                  <a:pt x="-5577" y="262017"/>
                  <a:pt x="31961" y="253238"/>
                  <a:pt x="0" y="83610"/>
                </a:cubicBezTo>
                <a:cubicBezTo>
                  <a:pt x="-8666" y="31317"/>
                  <a:pt x="31946" y="-9618"/>
                  <a:pt x="83610" y="0"/>
                </a:cubicBezTo>
                <a:close/>
              </a:path>
              <a:path w="2033200" h="501650" stroke="0" extrusionOk="0">
                <a:moveTo>
                  <a:pt x="83610" y="0"/>
                </a:moveTo>
                <a:cubicBezTo>
                  <a:pt x="263823" y="-49994"/>
                  <a:pt x="413139" y="48229"/>
                  <a:pt x="572791" y="0"/>
                </a:cubicBezTo>
                <a:cubicBezTo>
                  <a:pt x="732443" y="-48229"/>
                  <a:pt x="870412" y="6114"/>
                  <a:pt x="1043158" y="0"/>
                </a:cubicBezTo>
                <a:cubicBezTo>
                  <a:pt x="1215904" y="-6114"/>
                  <a:pt x="1272193" y="38876"/>
                  <a:pt x="1457080" y="0"/>
                </a:cubicBezTo>
                <a:cubicBezTo>
                  <a:pt x="1641967" y="-38876"/>
                  <a:pt x="1822779" y="2504"/>
                  <a:pt x="1965076" y="0"/>
                </a:cubicBezTo>
                <a:cubicBezTo>
                  <a:pt x="2005915" y="586"/>
                  <a:pt x="2029109" y="30402"/>
                  <a:pt x="2033200" y="68124"/>
                </a:cubicBezTo>
                <a:cubicBezTo>
                  <a:pt x="2039816" y="230177"/>
                  <a:pt x="2029972" y="294758"/>
                  <a:pt x="2033200" y="418040"/>
                </a:cubicBezTo>
                <a:cubicBezTo>
                  <a:pt x="2034707" y="460895"/>
                  <a:pt x="1989317" y="500773"/>
                  <a:pt x="1949590" y="501650"/>
                </a:cubicBezTo>
                <a:cubicBezTo>
                  <a:pt x="1805672" y="553391"/>
                  <a:pt x="1689628" y="500481"/>
                  <a:pt x="1498038" y="501650"/>
                </a:cubicBezTo>
                <a:cubicBezTo>
                  <a:pt x="1306448" y="502819"/>
                  <a:pt x="1167871" y="467824"/>
                  <a:pt x="1008857" y="501650"/>
                </a:cubicBezTo>
                <a:cubicBezTo>
                  <a:pt x="849843" y="535476"/>
                  <a:pt x="791589" y="456329"/>
                  <a:pt x="594934" y="501650"/>
                </a:cubicBezTo>
                <a:cubicBezTo>
                  <a:pt x="398279" y="546971"/>
                  <a:pt x="231874" y="457066"/>
                  <a:pt x="68124" y="501650"/>
                </a:cubicBezTo>
                <a:cubicBezTo>
                  <a:pt x="34925" y="491282"/>
                  <a:pt x="-8816" y="473740"/>
                  <a:pt x="0" y="433526"/>
                </a:cubicBezTo>
                <a:cubicBezTo>
                  <a:pt x="-34702" y="276590"/>
                  <a:pt x="23322" y="240926"/>
                  <a:pt x="0" y="83610"/>
                </a:cubicBezTo>
                <a:cubicBezTo>
                  <a:pt x="3796" y="30863"/>
                  <a:pt x="30113" y="-9533"/>
                  <a:pt x="83610" y="0"/>
                </a:cubicBezTo>
                <a:close/>
              </a:path>
            </a:pathLst>
          </a:custGeom>
          <a:grpFill/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3580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42" name="CaixaDeTexto 41">
            <a:extLst>
              <a:ext uri="{FF2B5EF4-FFF2-40B4-BE49-F238E27FC236}">
                <a16:creationId xmlns:a16="http://schemas.microsoft.com/office/drawing/2014/main" id="{ABF5CC3C-9BDE-40B6-A967-0509E08F16AC}"/>
              </a:ext>
            </a:extLst>
          </xdr:cNvPr>
          <xdr:cNvSpPr txBox="1"/>
        </xdr:nvSpPr>
        <xdr:spPr>
          <a:xfrm>
            <a:off x="2412126" y="1645825"/>
            <a:ext cx="1570987" cy="2794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14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TOTAIS</a:t>
            </a:r>
            <a:endParaRPr lang="pt-PT" sz="14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10</xdr:col>
      <xdr:colOff>1121</xdr:colOff>
      <xdr:row>18</xdr:row>
      <xdr:rowOff>173655</xdr:rowOff>
    </xdr:from>
    <xdr:to>
      <xdr:col>13</xdr:col>
      <xdr:colOff>190500</xdr:colOff>
      <xdr:row>22</xdr:row>
      <xdr:rowOff>49761</xdr:rowOff>
    </xdr:to>
    <xdr:grpSp>
      <xdr:nvGrpSpPr>
        <xdr:cNvPr id="46" name="Agrupar 4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4661E5-1F13-277B-F010-1D07E25FF26F}"/>
            </a:ext>
          </a:extLst>
        </xdr:cNvPr>
        <xdr:cNvGrpSpPr/>
      </xdr:nvGrpSpPr>
      <xdr:grpSpPr>
        <a:xfrm>
          <a:off x="5664166" y="3429473"/>
          <a:ext cx="1929857" cy="603470"/>
          <a:chOff x="7866526" y="1845235"/>
          <a:chExt cx="1883369" cy="635909"/>
        </a:xfrm>
      </xdr:grpSpPr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B7A33A92-0CE2-EB50-E54F-F41689665980}"/>
              </a:ext>
            </a:extLst>
          </xdr:cNvPr>
          <xdr:cNvSpPr/>
        </xdr:nvSpPr>
        <xdr:spPr>
          <a:xfrm>
            <a:off x="7866526" y="1845235"/>
            <a:ext cx="1883369" cy="635909"/>
          </a:xfrm>
          <a:custGeom>
            <a:avLst/>
            <a:gdLst>
              <a:gd name="connsiteX0" fmla="*/ 125363 w 1883369"/>
              <a:gd name="connsiteY0" fmla="*/ 0 h 635909"/>
              <a:gd name="connsiteX1" fmla="*/ 635318 w 1883369"/>
              <a:gd name="connsiteY1" fmla="*/ 0 h 635909"/>
              <a:gd name="connsiteX2" fmla="*/ 1229331 w 1883369"/>
              <a:gd name="connsiteY2" fmla="*/ 0 h 635909"/>
              <a:gd name="connsiteX3" fmla="*/ 1806532 w 1883369"/>
              <a:gd name="connsiteY3" fmla="*/ 0 h 635909"/>
              <a:gd name="connsiteX4" fmla="*/ 1883369 w 1883369"/>
              <a:gd name="connsiteY4" fmla="*/ 76837 h 635909"/>
              <a:gd name="connsiteX5" fmla="*/ 1883369 w 1883369"/>
              <a:gd name="connsiteY5" fmla="*/ 510546 h 635909"/>
              <a:gd name="connsiteX6" fmla="*/ 1758006 w 1883369"/>
              <a:gd name="connsiteY6" fmla="*/ 635909 h 635909"/>
              <a:gd name="connsiteX7" fmla="*/ 1231240 w 1883369"/>
              <a:gd name="connsiteY7" fmla="*/ 635909 h 635909"/>
              <a:gd name="connsiteX8" fmla="*/ 704473 w 1883369"/>
              <a:gd name="connsiteY8" fmla="*/ 635909 h 635909"/>
              <a:gd name="connsiteX9" fmla="*/ 76837 w 1883369"/>
              <a:gd name="connsiteY9" fmla="*/ 635909 h 635909"/>
              <a:gd name="connsiteX10" fmla="*/ 0 w 1883369"/>
              <a:gd name="connsiteY10" fmla="*/ 559072 h 635909"/>
              <a:gd name="connsiteX11" fmla="*/ 0 w 1883369"/>
              <a:gd name="connsiteY11" fmla="*/ 125363 h 635909"/>
              <a:gd name="connsiteX12" fmla="*/ 125363 w 1883369"/>
              <a:gd name="connsiteY12" fmla="*/ 0 h 6359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883369" h="635909" fill="none" extrusionOk="0">
                <a:moveTo>
                  <a:pt x="125363" y="0"/>
                </a:moveTo>
                <a:cubicBezTo>
                  <a:pt x="333948" y="-48835"/>
                  <a:pt x="424553" y="17161"/>
                  <a:pt x="635318" y="0"/>
                </a:cubicBezTo>
                <a:cubicBezTo>
                  <a:pt x="846084" y="-17161"/>
                  <a:pt x="1009215" y="59757"/>
                  <a:pt x="1229331" y="0"/>
                </a:cubicBezTo>
                <a:cubicBezTo>
                  <a:pt x="1449447" y="-59757"/>
                  <a:pt x="1672195" y="3114"/>
                  <a:pt x="1806532" y="0"/>
                </a:cubicBezTo>
                <a:cubicBezTo>
                  <a:pt x="1847487" y="-3045"/>
                  <a:pt x="1890463" y="38833"/>
                  <a:pt x="1883369" y="76837"/>
                </a:cubicBezTo>
                <a:cubicBezTo>
                  <a:pt x="1892759" y="251501"/>
                  <a:pt x="1861770" y="310445"/>
                  <a:pt x="1883369" y="510546"/>
                </a:cubicBezTo>
                <a:cubicBezTo>
                  <a:pt x="1887738" y="582559"/>
                  <a:pt x="1828648" y="650688"/>
                  <a:pt x="1758006" y="635909"/>
                </a:cubicBezTo>
                <a:cubicBezTo>
                  <a:pt x="1631672" y="663269"/>
                  <a:pt x="1379076" y="608627"/>
                  <a:pt x="1231240" y="635909"/>
                </a:cubicBezTo>
                <a:cubicBezTo>
                  <a:pt x="1083404" y="663191"/>
                  <a:pt x="894544" y="609594"/>
                  <a:pt x="704473" y="635909"/>
                </a:cubicBezTo>
                <a:cubicBezTo>
                  <a:pt x="514402" y="662224"/>
                  <a:pt x="216646" y="586621"/>
                  <a:pt x="76837" y="635909"/>
                </a:cubicBezTo>
                <a:cubicBezTo>
                  <a:pt x="37845" y="636720"/>
                  <a:pt x="-7837" y="601585"/>
                  <a:pt x="0" y="559072"/>
                </a:cubicBezTo>
                <a:cubicBezTo>
                  <a:pt x="-37216" y="415107"/>
                  <a:pt x="14977" y="302077"/>
                  <a:pt x="0" y="125363"/>
                </a:cubicBezTo>
                <a:cubicBezTo>
                  <a:pt x="-3706" y="68926"/>
                  <a:pt x="49421" y="4965"/>
                  <a:pt x="125363" y="0"/>
                </a:cubicBezTo>
                <a:close/>
              </a:path>
              <a:path w="1883369" h="635909" stroke="0" extrusionOk="0">
                <a:moveTo>
                  <a:pt x="125363" y="0"/>
                </a:moveTo>
                <a:cubicBezTo>
                  <a:pt x="348710" y="-11581"/>
                  <a:pt x="558189" y="50465"/>
                  <a:pt x="702564" y="0"/>
                </a:cubicBezTo>
                <a:cubicBezTo>
                  <a:pt x="846939" y="-50465"/>
                  <a:pt x="1086592" y="49401"/>
                  <a:pt x="1262954" y="0"/>
                </a:cubicBezTo>
                <a:cubicBezTo>
                  <a:pt x="1439316" y="-49401"/>
                  <a:pt x="1627360" y="6720"/>
                  <a:pt x="1806532" y="0"/>
                </a:cubicBezTo>
                <a:cubicBezTo>
                  <a:pt x="1836595" y="-1437"/>
                  <a:pt x="1877016" y="34089"/>
                  <a:pt x="1883369" y="76837"/>
                </a:cubicBezTo>
                <a:cubicBezTo>
                  <a:pt x="1900255" y="188915"/>
                  <a:pt x="1875723" y="308223"/>
                  <a:pt x="1883369" y="510546"/>
                </a:cubicBezTo>
                <a:cubicBezTo>
                  <a:pt x="1892628" y="594095"/>
                  <a:pt x="1828267" y="641316"/>
                  <a:pt x="1758006" y="635909"/>
                </a:cubicBezTo>
                <a:cubicBezTo>
                  <a:pt x="1543638" y="655029"/>
                  <a:pt x="1438071" y="587646"/>
                  <a:pt x="1197616" y="635909"/>
                </a:cubicBezTo>
                <a:cubicBezTo>
                  <a:pt x="957161" y="684172"/>
                  <a:pt x="862209" y="631049"/>
                  <a:pt x="687662" y="635909"/>
                </a:cubicBezTo>
                <a:cubicBezTo>
                  <a:pt x="513115" y="640769"/>
                  <a:pt x="374084" y="591556"/>
                  <a:pt x="76837" y="635909"/>
                </a:cubicBezTo>
                <a:cubicBezTo>
                  <a:pt x="42952" y="629123"/>
                  <a:pt x="8628" y="602082"/>
                  <a:pt x="0" y="559072"/>
                </a:cubicBezTo>
                <a:cubicBezTo>
                  <a:pt x="-46855" y="431919"/>
                  <a:pt x="30025" y="296237"/>
                  <a:pt x="0" y="125363"/>
                </a:cubicBezTo>
                <a:cubicBezTo>
                  <a:pt x="2772" y="55393"/>
                  <a:pt x="66197" y="-11825"/>
                  <a:pt x="125363" y="0"/>
                </a:cubicBez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9714"/>
                      <a:gd name="adj2" fmla="val 12083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80F9A2CE-6900-F2D2-68F5-88B3FC80C1AC}"/>
              </a:ext>
            </a:extLst>
          </xdr:cNvPr>
          <xdr:cNvSpPr txBox="1"/>
        </xdr:nvSpPr>
        <xdr:spPr>
          <a:xfrm>
            <a:off x="7939698" y="1957556"/>
            <a:ext cx="1754499" cy="50113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pt-PT" sz="1400" b="0" i="0" u="none" strike="noStrike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CLASSIFICAÇÕES</a:t>
            </a:r>
            <a:r>
              <a:rPr lang="pt-PT" sz="1400" b="0" i="0" u="none" strike="noStrike" baseline="0">
                <a:solidFill>
                  <a:schemeClr val="dk1"/>
                </a:solidFill>
                <a:effectLst/>
                <a:latin typeface="Arial Rounded MT Bold" panose="020F0704030504030204" pitchFamily="34" charset="0"/>
                <a:ea typeface="+mn-ea"/>
                <a:cs typeface="+mn-cs"/>
              </a:rPr>
              <a:t> FINAIS</a:t>
            </a:r>
            <a:endParaRPr lang="pt-PT" sz="1400"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412748</xdr:colOff>
      <xdr:row>0</xdr:row>
      <xdr:rowOff>103780</xdr:rowOff>
    </xdr:from>
    <xdr:to>
      <xdr:col>2</xdr:col>
      <xdr:colOff>157161</xdr:colOff>
      <xdr:row>2</xdr:row>
      <xdr:rowOff>60327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10C37D5-857E-8C15-62B8-9E637716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48" y="103780"/>
          <a:ext cx="760413" cy="51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510886</xdr:colOff>
      <xdr:row>26</xdr:row>
      <xdr:rowOff>129887</xdr:rowOff>
    </xdr:from>
    <xdr:to>
      <xdr:col>16</xdr:col>
      <xdr:colOff>547687</xdr:colOff>
      <xdr:row>28</xdr:row>
      <xdr:rowOff>373062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1F8D4EC2-2FE6-853F-B578-3D8FBEEE2BE0}"/>
            </a:ext>
          </a:extLst>
        </xdr:cNvPr>
        <xdr:cNvGrpSpPr/>
      </xdr:nvGrpSpPr>
      <xdr:grpSpPr>
        <a:xfrm>
          <a:off x="952500" y="4840432"/>
          <a:ext cx="8851755" cy="624175"/>
          <a:chOff x="952500" y="4840432"/>
          <a:chExt cx="8851755" cy="624175"/>
        </a:xfrm>
      </xdr:grpSpPr>
      <xdr:grpSp>
        <xdr:nvGrpSpPr>
          <xdr:cNvPr id="30" name="Agrupar 13">
            <a:extLst>
              <a:ext uri="{FF2B5EF4-FFF2-40B4-BE49-F238E27FC236}">
                <a16:creationId xmlns:a16="http://schemas.microsoft.com/office/drawing/2014/main" id="{DB81DB39-DF1E-AD4A-87F2-C0069D52B9D1}"/>
              </a:ext>
            </a:extLst>
          </xdr:cNvPr>
          <xdr:cNvGrpSpPr/>
        </xdr:nvGrpSpPr>
        <xdr:grpSpPr>
          <a:xfrm>
            <a:off x="4970318" y="4840432"/>
            <a:ext cx="4833937" cy="624175"/>
            <a:chOff x="4908551" y="4762500"/>
            <a:chExt cx="4886324" cy="681038"/>
          </a:xfrm>
        </xdr:grpSpPr>
        <xdr:pic>
          <xdr:nvPicPr>
            <xdr:cNvPr id="43" name="image2.jpg" descr="image_gallery">
              <a:extLst>
                <a:ext uri="{FF2B5EF4-FFF2-40B4-BE49-F238E27FC236}">
                  <a16:creationId xmlns:a16="http://schemas.microsoft.com/office/drawing/2014/main" id="{1912A16F-9B41-4AE9-934B-3C0586BAFAAC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2" cstate="print">
              <a:extLst>
                <a:ext uri="{BEBA8EAE-BF5A-486C-A8C5-ECC9F3942E4B}">
                  <a14:imgProps xmlns:a14="http://schemas.microsoft.com/office/drawing/2010/main">
                    <a14:imgLayer r:embed="rId13">
                      <a14:imgEffect>
                        <a14:colorTemperature colorTemp="6364"/>
                      </a14:imgEffect>
                      <a14:imgEffect>
                        <a14:saturation sat="199000"/>
                      </a14:imgEffect>
                      <a14:imgEffect>
                        <a14:brightnessContrast bright="-10000" contrast="40000"/>
                      </a14:imgEffect>
                    </a14:imgLayer>
                  </a14:imgProps>
                </a:ext>
              </a:extLst>
            </a:blip>
            <a:srcRect t="3508" b="4386"/>
            <a:stretch/>
          </xdr:blipFill>
          <xdr:spPr>
            <a:xfrm>
              <a:off x="4908551" y="4776788"/>
              <a:ext cx="1130300" cy="666750"/>
            </a:xfrm>
            <a:prstGeom prst="rect">
              <a:avLst/>
            </a:prstGeom>
            <a:noFill/>
          </xdr:spPr>
        </xdr:pic>
        <xdr:pic>
          <xdr:nvPicPr>
            <xdr:cNvPr id="47" name="Imagem 12" descr="DGEstE - Direção-Geral dos Estabelecimentos Escolares">
              <a:extLst>
                <a:ext uri="{FF2B5EF4-FFF2-40B4-BE49-F238E27FC236}">
                  <a16:creationId xmlns:a16="http://schemas.microsoft.com/office/drawing/2014/main" id="{0E402D0A-30ED-503C-A9BA-0BAE5C37F16F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2281" b="23339"/>
            <a:stretch/>
          </xdr:blipFill>
          <xdr:spPr bwMode="auto">
            <a:xfrm>
              <a:off x="8498420" y="4762500"/>
              <a:ext cx="1296455" cy="5556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" name="Imagem 2">
            <a:extLst>
              <a:ext uri="{FF2B5EF4-FFF2-40B4-BE49-F238E27FC236}">
                <a16:creationId xmlns:a16="http://schemas.microsoft.com/office/drawing/2014/main" id="{8305CE2B-0E13-BF53-1686-D710064ED9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0" y="4947892"/>
            <a:ext cx="2121478" cy="3739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88900</xdr:rowOff>
    </xdr:from>
    <xdr:to>
      <xdr:col>0</xdr:col>
      <xdr:colOff>641350</xdr:colOff>
      <xdr:row>1</xdr:row>
      <xdr:rowOff>209550</xdr:rowOff>
    </xdr:to>
    <xdr:sp macro="" textlink="">
      <xdr:nvSpPr>
        <xdr:cNvPr id="2" name="Retângulo: Cantos Diagonai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617C46-9147-498D-80C2-2D057888FB57}"/>
            </a:ext>
          </a:extLst>
        </xdr:cNvPr>
        <xdr:cNvSpPr/>
      </xdr:nvSpPr>
      <xdr:spPr>
        <a:xfrm>
          <a:off x="76200" y="88900"/>
          <a:ext cx="565150" cy="304800"/>
        </a:xfrm>
        <a:custGeom>
          <a:avLst/>
          <a:gdLst>
            <a:gd name="connsiteX0" fmla="*/ 50801 w 565150"/>
            <a:gd name="connsiteY0" fmla="*/ 0 h 304800"/>
            <a:gd name="connsiteX1" fmla="*/ 523758 w 565150"/>
            <a:gd name="connsiteY1" fmla="*/ 0 h 304800"/>
            <a:gd name="connsiteX2" fmla="*/ 565150 w 565150"/>
            <a:gd name="connsiteY2" fmla="*/ 41392 h 304800"/>
            <a:gd name="connsiteX3" fmla="*/ 565150 w 565150"/>
            <a:gd name="connsiteY3" fmla="*/ 253999 h 304800"/>
            <a:gd name="connsiteX4" fmla="*/ 514349 w 565150"/>
            <a:gd name="connsiteY4" fmla="*/ 304800 h 304800"/>
            <a:gd name="connsiteX5" fmla="*/ 41392 w 565150"/>
            <a:gd name="connsiteY5" fmla="*/ 304800 h 304800"/>
            <a:gd name="connsiteX6" fmla="*/ 0 w 565150"/>
            <a:gd name="connsiteY6" fmla="*/ 263408 h 304800"/>
            <a:gd name="connsiteX7" fmla="*/ 0 w 565150"/>
            <a:gd name="connsiteY7" fmla="*/ 50801 h 304800"/>
            <a:gd name="connsiteX8" fmla="*/ 50801 w 565150"/>
            <a:gd name="connsiteY8" fmla="*/ 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65150" h="304800" fill="none" extrusionOk="0">
              <a:moveTo>
                <a:pt x="50801" y="0"/>
              </a:moveTo>
              <a:cubicBezTo>
                <a:pt x="145493" y="-22106"/>
                <a:pt x="355103" y="19400"/>
                <a:pt x="523758" y="0"/>
              </a:cubicBezTo>
              <a:cubicBezTo>
                <a:pt x="548335" y="-4025"/>
                <a:pt x="563566" y="18997"/>
                <a:pt x="565150" y="41392"/>
              </a:cubicBezTo>
              <a:cubicBezTo>
                <a:pt x="590083" y="147308"/>
                <a:pt x="551835" y="210770"/>
                <a:pt x="565150" y="253999"/>
              </a:cubicBezTo>
              <a:cubicBezTo>
                <a:pt x="565572" y="281325"/>
                <a:pt x="541832" y="304052"/>
                <a:pt x="514349" y="304800"/>
              </a:cubicBezTo>
              <a:cubicBezTo>
                <a:pt x="339843" y="356370"/>
                <a:pt x="214898" y="259666"/>
                <a:pt x="41392" y="304800"/>
              </a:cubicBezTo>
              <a:cubicBezTo>
                <a:pt x="18165" y="304046"/>
                <a:pt x="4839" y="289291"/>
                <a:pt x="0" y="263408"/>
              </a:cubicBezTo>
              <a:cubicBezTo>
                <a:pt x="-6995" y="208939"/>
                <a:pt x="1993" y="102693"/>
                <a:pt x="0" y="50801"/>
              </a:cubicBezTo>
              <a:cubicBezTo>
                <a:pt x="2706" y="24464"/>
                <a:pt x="23267" y="5498"/>
                <a:pt x="50801" y="0"/>
              </a:cubicBezTo>
              <a:close/>
            </a:path>
            <a:path w="565150" h="304800" stroke="0" extrusionOk="0">
              <a:moveTo>
                <a:pt x="50801" y="0"/>
              </a:moveTo>
              <a:cubicBezTo>
                <a:pt x="146324" y="-5128"/>
                <a:pt x="378943" y="37268"/>
                <a:pt x="523758" y="0"/>
              </a:cubicBezTo>
              <a:cubicBezTo>
                <a:pt x="544417" y="-3421"/>
                <a:pt x="567550" y="22991"/>
                <a:pt x="565150" y="41392"/>
              </a:cubicBezTo>
              <a:cubicBezTo>
                <a:pt x="586151" y="119743"/>
                <a:pt x="560317" y="195364"/>
                <a:pt x="565150" y="253999"/>
              </a:cubicBezTo>
              <a:cubicBezTo>
                <a:pt x="567468" y="282478"/>
                <a:pt x="538336" y="304703"/>
                <a:pt x="514349" y="304800"/>
              </a:cubicBezTo>
              <a:cubicBezTo>
                <a:pt x="279558" y="349843"/>
                <a:pt x="153485" y="266196"/>
                <a:pt x="41392" y="304800"/>
              </a:cubicBezTo>
              <a:cubicBezTo>
                <a:pt x="20051" y="301450"/>
                <a:pt x="-5774" y="285483"/>
                <a:pt x="0" y="263408"/>
              </a:cubicBezTo>
              <a:cubicBezTo>
                <a:pt x="-20279" y="213785"/>
                <a:pt x="14290" y="139216"/>
                <a:pt x="0" y="50801"/>
              </a:cubicBezTo>
              <a:cubicBezTo>
                <a:pt x="-5594" y="20406"/>
                <a:pt x="17601" y="-4864"/>
                <a:pt x="50801" y="0"/>
              </a:cubicBez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>
          <a:extLst>
            <a:ext uri="{C807C97D-BFC1-408E-A445-0C87EB9F89A2}">
              <ask:lineSketchStyleProps xmlns:ask="http://schemas.microsoft.com/office/drawing/2018/sketchyshapes" sd="2550381862">
                <a:prstGeom prst="round2DiagRect">
                  <a:avLst>
                    <a:gd name="adj1" fmla="val 16667"/>
                    <a:gd name="adj2" fmla="val 13580"/>
                  </a:avLst>
                </a:prstGeom>
                <ask:type>
                  <ask:lineSketchScribble/>
                </ask:type>
              </ask:lineSketchStyleProps>
            </a:ext>
          </a:extLst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0</xdr:col>
      <xdr:colOff>149225</xdr:colOff>
      <xdr:row>0</xdr:row>
      <xdr:rowOff>168275</xdr:rowOff>
    </xdr:from>
    <xdr:to>
      <xdr:col>0</xdr:col>
      <xdr:colOff>574675</xdr:colOff>
      <xdr:row>1</xdr:row>
      <xdr:rowOff>123825</xdr:rowOff>
    </xdr:to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844A1-4B61-4FEC-A667-3D57F7D8BE24}"/>
            </a:ext>
          </a:extLst>
        </xdr:cNvPr>
        <xdr:cNvSpPr txBox="1"/>
      </xdr:nvSpPr>
      <xdr:spPr>
        <a:xfrm>
          <a:off x="149225" y="168275"/>
          <a:ext cx="425450" cy="146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rtlCol="0" anchor="t"/>
        <a:lstStyle/>
        <a:p>
          <a:pPr algn="ctr"/>
          <a:r>
            <a:rPr lang="pt-PT" sz="1100">
              <a:latin typeface="Arial Rounded MT Bold" panose="020F0704030504030204" pitchFamily="34" charset="0"/>
            </a:rPr>
            <a:t>MENU</a:t>
          </a:r>
        </a:p>
      </xdr:txBody>
    </xdr:sp>
    <xdr:clientData/>
  </xdr:twoCellAnchor>
  <xdr:twoCellAnchor editAs="oneCell">
    <xdr:from>
      <xdr:col>15</xdr:col>
      <xdr:colOff>323850</xdr:colOff>
      <xdr:row>0</xdr:row>
      <xdr:rowOff>18713</xdr:rowOff>
    </xdr:from>
    <xdr:to>
      <xdr:col>16</xdr:col>
      <xdr:colOff>552450</xdr:colOff>
      <xdr:row>3</xdr:row>
      <xdr:rowOff>54705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3DBCBD-EE26-4D69-A1B7-76B4E11A7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06" t="7662" r="54936" b="12543"/>
        <a:stretch/>
      </xdr:blipFill>
      <xdr:spPr>
        <a:xfrm>
          <a:off x="8905875" y="18713"/>
          <a:ext cx="838200" cy="845617"/>
        </a:xfrm>
        <a:custGeom>
          <a:avLst/>
          <a:gdLst>
            <a:gd name="connsiteX0" fmla="*/ 0 w 838200"/>
            <a:gd name="connsiteY0" fmla="*/ 0 h 845617"/>
            <a:gd name="connsiteX1" fmla="*/ 427482 w 838200"/>
            <a:gd name="connsiteY1" fmla="*/ 0 h 845617"/>
            <a:gd name="connsiteX2" fmla="*/ 838200 w 838200"/>
            <a:gd name="connsiteY2" fmla="*/ 0 h 845617"/>
            <a:gd name="connsiteX3" fmla="*/ 838200 w 838200"/>
            <a:gd name="connsiteY3" fmla="*/ 439721 h 845617"/>
            <a:gd name="connsiteX4" fmla="*/ 838200 w 838200"/>
            <a:gd name="connsiteY4" fmla="*/ 845617 h 845617"/>
            <a:gd name="connsiteX5" fmla="*/ 419100 w 838200"/>
            <a:gd name="connsiteY5" fmla="*/ 845617 h 845617"/>
            <a:gd name="connsiteX6" fmla="*/ 0 w 838200"/>
            <a:gd name="connsiteY6" fmla="*/ 845617 h 845617"/>
            <a:gd name="connsiteX7" fmla="*/ 0 w 838200"/>
            <a:gd name="connsiteY7" fmla="*/ 405896 h 845617"/>
            <a:gd name="connsiteX8" fmla="*/ 0 w 838200"/>
            <a:gd name="connsiteY8" fmla="*/ 0 h 8456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838200" h="845617" fill="none" extrusionOk="0">
              <a:moveTo>
                <a:pt x="0" y="0"/>
              </a:moveTo>
              <a:cubicBezTo>
                <a:pt x="91056" y="-3191"/>
                <a:pt x="310579" y="-1637"/>
                <a:pt x="427482" y="0"/>
              </a:cubicBezTo>
              <a:cubicBezTo>
                <a:pt x="544385" y="1637"/>
                <a:pt x="671661" y="-10935"/>
                <a:pt x="838200" y="0"/>
              </a:cubicBezTo>
              <a:cubicBezTo>
                <a:pt x="841821" y="190650"/>
                <a:pt x="857808" y="280784"/>
                <a:pt x="838200" y="439721"/>
              </a:cubicBezTo>
              <a:cubicBezTo>
                <a:pt x="818592" y="598658"/>
                <a:pt x="855119" y="699705"/>
                <a:pt x="838200" y="845617"/>
              </a:cubicBezTo>
              <a:cubicBezTo>
                <a:pt x="642271" y="864825"/>
                <a:pt x="601983" y="828370"/>
                <a:pt x="419100" y="845617"/>
              </a:cubicBezTo>
              <a:cubicBezTo>
                <a:pt x="236217" y="862864"/>
                <a:pt x="113107" y="837064"/>
                <a:pt x="0" y="845617"/>
              </a:cubicBezTo>
              <a:cubicBezTo>
                <a:pt x="11211" y="648577"/>
                <a:pt x="-16457" y="552906"/>
                <a:pt x="0" y="405896"/>
              </a:cubicBezTo>
              <a:cubicBezTo>
                <a:pt x="16457" y="258886"/>
                <a:pt x="7942" y="148835"/>
                <a:pt x="0" y="0"/>
              </a:cubicBezTo>
              <a:close/>
            </a:path>
            <a:path w="838200" h="845617" stroke="0" extrusionOk="0">
              <a:moveTo>
                <a:pt x="0" y="0"/>
              </a:moveTo>
              <a:cubicBezTo>
                <a:pt x="194596" y="18729"/>
                <a:pt x="251554" y="-14469"/>
                <a:pt x="419100" y="0"/>
              </a:cubicBezTo>
              <a:cubicBezTo>
                <a:pt x="586646" y="14469"/>
                <a:pt x="641278" y="-13386"/>
                <a:pt x="838200" y="0"/>
              </a:cubicBezTo>
              <a:cubicBezTo>
                <a:pt x="853672" y="161799"/>
                <a:pt x="839924" y="262204"/>
                <a:pt x="838200" y="405896"/>
              </a:cubicBezTo>
              <a:cubicBezTo>
                <a:pt x="836476" y="549588"/>
                <a:pt x="842325" y="661316"/>
                <a:pt x="838200" y="845617"/>
              </a:cubicBezTo>
              <a:cubicBezTo>
                <a:pt x="746864" y="828440"/>
                <a:pt x="557316" y="842685"/>
                <a:pt x="444246" y="845617"/>
              </a:cubicBezTo>
              <a:cubicBezTo>
                <a:pt x="331176" y="848549"/>
                <a:pt x="206835" y="849180"/>
                <a:pt x="0" y="845617"/>
              </a:cubicBezTo>
              <a:cubicBezTo>
                <a:pt x="-18043" y="721255"/>
                <a:pt x="17485" y="564728"/>
                <a:pt x="0" y="414352"/>
              </a:cubicBezTo>
              <a:cubicBezTo>
                <a:pt x="-17485" y="263976"/>
                <a:pt x="4212" y="131134"/>
                <a:pt x="0" y="0"/>
              </a:cubicBezTo>
              <a:close/>
            </a:path>
          </a:pathLst>
        </a:custGeom>
        <a:ln>
          <a:noFill/>
          <a:extLst>
            <a:ext uri="{C807C97D-BFC1-408E-A445-0C87EB9F89A2}">
              <ask:lineSketchStyleProps xmlns:ask="http://schemas.microsoft.com/office/drawing/2018/sketchyshapes" sd="466525869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  <a:effectLst/>
      </xdr:spPr>
    </xdr:pic>
    <xdr:clientData/>
  </xdr:twoCellAnchor>
  <xdr:twoCellAnchor>
    <xdr:from>
      <xdr:col>2</xdr:col>
      <xdr:colOff>19050</xdr:colOff>
      <xdr:row>0</xdr:row>
      <xdr:rowOff>47625</xdr:rowOff>
    </xdr:from>
    <xdr:to>
      <xdr:col>3</xdr:col>
      <xdr:colOff>169863</xdr:colOff>
      <xdr:row>2</xdr:row>
      <xdr:rowOff>35922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1E8D8D8-9C6C-4B6D-8782-3207FAA4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7625"/>
          <a:ext cx="760413" cy="51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69850</xdr:rowOff>
    </xdr:from>
    <xdr:to>
      <xdr:col>0</xdr:col>
      <xdr:colOff>615950</xdr:colOff>
      <xdr:row>1</xdr:row>
      <xdr:rowOff>190500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CA6FB65-09E5-3D50-CE57-47EC3C96A881}"/>
            </a:ext>
          </a:extLst>
        </xdr:cNvPr>
        <xdr:cNvGrpSpPr/>
      </xdr:nvGrpSpPr>
      <xdr:grpSpPr>
        <a:xfrm>
          <a:off x="50800" y="69850"/>
          <a:ext cx="565150" cy="311150"/>
          <a:chOff x="50800" y="69850"/>
          <a:chExt cx="565150" cy="304800"/>
        </a:xfrm>
      </xdr:grpSpPr>
      <xdr:sp macro="" textlink="">
        <xdr:nvSpPr>
          <xdr:cNvPr id="7" name="Retângulo: Cantos Diagonais Arredondados 6">
            <a:extLst>
              <a:ext uri="{FF2B5EF4-FFF2-40B4-BE49-F238E27FC236}">
                <a16:creationId xmlns:a16="http://schemas.microsoft.com/office/drawing/2014/main" id="{60F0FEDA-CF50-C398-FFE2-45BA5215C273}"/>
              </a:ext>
            </a:extLst>
          </xdr:cNvPr>
          <xdr:cNvSpPr/>
        </xdr:nvSpPr>
        <xdr:spPr>
          <a:xfrm>
            <a:off x="50800" y="69850"/>
            <a:ext cx="565150" cy="304800"/>
          </a:xfrm>
          <a:custGeom>
            <a:avLst/>
            <a:gdLst>
              <a:gd name="connsiteX0" fmla="*/ 50801 w 565150"/>
              <a:gd name="connsiteY0" fmla="*/ 0 h 304800"/>
              <a:gd name="connsiteX1" fmla="*/ 523758 w 565150"/>
              <a:gd name="connsiteY1" fmla="*/ 0 h 304800"/>
              <a:gd name="connsiteX2" fmla="*/ 565150 w 565150"/>
              <a:gd name="connsiteY2" fmla="*/ 41392 h 304800"/>
              <a:gd name="connsiteX3" fmla="*/ 565150 w 565150"/>
              <a:gd name="connsiteY3" fmla="*/ 253999 h 304800"/>
              <a:gd name="connsiteX4" fmla="*/ 514349 w 565150"/>
              <a:gd name="connsiteY4" fmla="*/ 304800 h 304800"/>
              <a:gd name="connsiteX5" fmla="*/ 41392 w 565150"/>
              <a:gd name="connsiteY5" fmla="*/ 304800 h 304800"/>
              <a:gd name="connsiteX6" fmla="*/ 0 w 565150"/>
              <a:gd name="connsiteY6" fmla="*/ 263408 h 304800"/>
              <a:gd name="connsiteX7" fmla="*/ 0 w 565150"/>
              <a:gd name="connsiteY7" fmla="*/ 50801 h 304800"/>
              <a:gd name="connsiteX8" fmla="*/ 50801 w 565150"/>
              <a:gd name="connsiteY8" fmla="*/ 0 h 304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65150" h="304800" fill="none" extrusionOk="0">
                <a:moveTo>
                  <a:pt x="50801" y="0"/>
                </a:moveTo>
                <a:cubicBezTo>
                  <a:pt x="145493" y="-22106"/>
                  <a:pt x="355103" y="19400"/>
                  <a:pt x="523758" y="0"/>
                </a:cubicBezTo>
                <a:cubicBezTo>
                  <a:pt x="548335" y="-4025"/>
                  <a:pt x="563566" y="18997"/>
                  <a:pt x="565150" y="41392"/>
                </a:cubicBezTo>
                <a:cubicBezTo>
                  <a:pt x="590083" y="147308"/>
                  <a:pt x="551835" y="210770"/>
                  <a:pt x="565150" y="253999"/>
                </a:cubicBezTo>
                <a:cubicBezTo>
                  <a:pt x="565572" y="281325"/>
                  <a:pt x="541832" y="304052"/>
                  <a:pt x="514349" y="304800"/>
                </a:cubicBezTo>
                <a:cubicBezTo>
                  <a:pt x="339843" y="356370"/>
                  <a:pt x="214898" y="259666"/>
                  <a:pt x="41392" y="304800"/>
                </a:cubicBezTo>
                <a:cubicBezTo>
                  <a:pt x="18165" y="304046"/>
                  <a:pt x="4839" y="289291"/>
                  <a:pt x="0" y="263408"/>
                </a:cubicBezTo>
                <a:cubicBezTo>
                  <a:pt x="-6995" y="208939"/>
                  <a:pt x="1993" y="102693"/>
                  <a:pt x="0" y="50801"/>
                </a:cubicBezTo>
                <a:cubicBezTo>
                  <a:pt x="2706" y="24464"/>
                  <a:pt x="23267" y="5498"/>
                  <a:pt x="50801" y="0"/>
                </a:cubicBezTo>
                <a:close/>
              </a:path>
              <a:path w="565150" h="304800" stroke="0" extrusionOk="0">
                <a:moveTo>
                  <a:pt x="50801" y="0"/>
                </a:moveTo>
                <a:cubicBezTo>
                  <a:pt x="146324" y="-5128"/>
                  <a:pt x="378943" y="37268"/>
                  <a:pt x="523758" y="0"/>
                </a:cubicBezTo>
                <a:cubicBezTo>
                  <a:pt x="544417" y="-3421"/>
                  <a:pt x="567550" y="22991"/>
                  <a:pt x="565150" y="41392"/>
                </a:cubicBezTo>
                <a:cubicBezTo>
                  <a:pt x="586151" y="119743"/>
                  <a:pt x="560317" y="195364"/>
                  <a:pt x="565150" y="253999"/>
                </a:cubicBezTo>
                <a:cubicBezTo>
                  <a:pt x="567468" y="282478"/>
                  <a:pt x="538336" y="304703"/>
                  <a:pt x="514349" y="304800"/>
                </a:cubicBezTo>
                <a:cubicBezTo>
                  <a:pt x="279558" y="349843"/>
                  <a:pt x="153485" y="266196"/>
                  <a:pt x="41392" y="304800"/>
                </a:cubicBezTo>
                <a:cubicBezTo>
                  <a:pt x="20051" y="301450"/>
                  <a:pt x="-5774" y="285483"/>
                  <a:pt x="0" y="263408"/>
                </a:cubicBezTo>
                <a:cubicBezTo>
                  <a:pt x="-20279" y="213785"/>
                  <a:pt x="14290" y="139216"/>
                  <a:pt x="0" y="50801"/>
                </a:cubicBezTo>
                <a:cubicBezTo>
                  <a:pt x="-5594" y="20406"/>
                  <a:pt x="17601" y="-4864"/>
                  <a:pt x="50801" y="0"/>
                </a:cubicBez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3580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8" name="CaixaDeTexto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4B2598F0-F881-1850-76D1-CA7696DC7776}"/>
              </a:ext>
            </a:extLst>
          </xdr:cNvPr>
          <xdr:cNvSpPr txBox="1"/>
        </xdr:nvSpPr>
        <xdr:spPr>
          <a:xfrm>
            <a:off x="107950" y="146372"/>
            <a:ext cx="457200" cy="19652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rtlCol="0" anchor="t"/>
          <a:lstStyle/>
          <a:p>
            <a:pPr algn="ctr"/>
            <a:r>
              <a:rPr lang="pt-PT" sz="1100">
                <a:latin typeface="Arial Rounded MT Bold" panose="020F0704030504030204" pitchFamily="34" charset="0"/>
              </a:rPr>
              <a:t>MENU</a:t>
            </a:r>
          </a:p>
        </xdr:txBody>
      </xdr:sp>
    </xdr:grpSp>
    <xdr:clientData/>
  </xdr:twoCellAnchor>
  <xdr:twoCellAnchor editAs="oneCell">
    <xdr:from>
      <xdr:col>18</xdr:col>
      <xdr:colOff>302201</xdr:colOff>
      <xdr:row>0</xdr:row>
      <xdr:rowOff>5196</xdr:rowOff>
    </xdr:from>
    <xdr:to>
      <xdr:col>18</xdr:col>
      <xdr:colOff>1130877</xdr:colOff>
      <xdr:row>3</xdr:row>
      <xdr:rowOff>31580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D093A5-A69C-4CDC-96C1-A1D0FD545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06" t="7662" r="54936" b="12543"/>
        <a:stretch/>
      </xdr:blipFill>
      <xdr:spPr>
        <a:xfrm>
          <a:off x="11143383" y="5196"/>
          <a:ext cx="828676" cy="840339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</xdr:col>
      <xdr:colOff>86591</xdr:colOff>
      <xdr:row>0</xdr:row>
      <xdr:rowOff>34637</xdr:rowOff>
    </xdr:from>
    <xdr:to>
      <xdr:col>2</xdr:col>
      <xdr:colOff>483322</xdr:colOff>
      <xdr:row>2</xdr:row>
      <xdr:rowOff>18604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CDAB849-AB39-4BB5-917D-D2AD77D1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77" y="34637"/>
          <a:ext cx="760413" cy="51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50800</xdr:rowOff>
    </xdr:from>
    <xdr:to>
      <xdr:col>0</xdr:col>
      <xdr:colOff>596900</xdr:colOff>
      <xdr:row>1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C2C1607-7A5F-4823-8FD7-0CA9189EEBA0}"/>
            </a:ext>
          </a:extLst>
        </xdr:cNvPr>
        <xdr:cNvGrpSpPr/>
      </xdr:nvGrpSpPr>
      <xdr:grpSpPr>
        <a:xfrm>
          <a:off x="31750" y="50800"/>
          <a:ext cx="565150" cy="311150"/>
          <a:chOff x="50800" y="69850"/>
          <a:chExt cx="565150" cy="304800"/>
        </a:xfrm>
      </xdr:grpSpPr>
      <xdr:sp macro="" textlink="">
        <xdr:nvSpPr>
          <xdr:cNvPr id="3" name="Retângulo: Cantos Diagonai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D1C1B27-F853-F703-41EA-C2C2040F5738}"/>
              </a:ext>
            </a:extLst>
          </xdr:cNvPr>
          <xdr:cNvSpPr/>
        </xdr:nvSpPr>
        <xdr:spPr>
          <a:xfrm>
            <a:off x="50800" y="69850"/>
            <a:ext cx="565150" cy="304800"/>
          </a:xfrm>
          <a:custGeom>
            <a:avLst/>
            <a:gdLst>
              <a:gd name="connsiteX0" fmla="*/ 50801 w 565150"/>
              <a:gd name="connsiteY0" fmla="*/ 0 h 304800"/>
              <a:gd name="connsiteX1" fmla="*/ 523758 w 565150"/>
              <a:gd name="connsiteY1" fmla="*/ 0 h 304800"/>
              <a:gd name="connsiteX2" fmla="*/ 565150 w 565150"/>
              <a:gd name="connsiteY2" fmla="*/ 41392 h 304800"/>
              <a:gd name="connsiteX3" fmla="*/ 565150 w 565150"/>
              <a:gd name="connsiteY3" fmla="*/ 253999 h 304800"/>
              <a:gd name="connsiteX4" fmla="*/ 514349 w 565150"/>
              <a:gd name="connsiteY4" fmla="*/ 304800 h 304800"/>
              <a:gd name="connsiteX5" fmla="*/ 41392 w 565150"/>
              <a:gd name="connsiteY5" fmla="*/ 304800 h 304800"/>
              <a:gd name="connsiteX6" fmla="*/ 0 w 565150"/>
              <a:gd name="connsiteY6" fmla="*/ 263408 h 304800"/>
              <a:gd name="connsiteX7" fmla="*/ 0 w 565150"/>
              <a:gd name="connsiteY7" fmla="*/ 50801 h 304800"/>
              <a:gd name="connsiteX8" fmla="*/ 50801 w 565150"/>
              <a:gd name="connsiteY8" fmla="*/ 0 h 304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65150" h="304800" fill="none" extrusionOk="0">
                <a:moveTo>
                  <a:pt x="50801" y="0"/>
                </a:moveTo>
                <a:cubicBezTo>
                  <a:pt x="145493" y="-22106"/>
                  <a:pt x="355103" y="19400"/>
                  <a:pt x="523758" y="0"/>
                </a:cubicBezTo>
                <a:cubicBezTo>
                  <a:pt x="548335" y="-4025"/>
                  <a:pt x="563566" y="18997"/>
                  <a:pt x="565150" y="41392"/>
                </a:cubicBezTo>
                <a:cubicBezTo>
                  <a:pt x="590083" y="147308"/>
                  <a:pt x="551835" y="210770"/>
                  <a:pt x="565150" y="253999"/>
                </a:cubicBezTo>
                <a:cubicBezTo>
                  <a:pt x="565572" y="281325"/>
                  <a:pt x="541832" y="304052"/>
                  <a:pt x="514349" y="304800"/>
                </a:cubicBezTo>
                <a:cubicBezTo>
                  <a:pt x="339843" y="356370"/>
                  <a:pt x="214898" y="259666"/>
                  <a:pt x="41392" y="304800"/>
                </a:cubicBezTo>
                <a:cubicBezTo>
                  <a:pt x="18165" y="304046"/>
                  <a:pt x="4839" y="289291"/>
                  <a:pt x="0" y="263408"/>
                </a:cubicBezTo>
                <a:cubicBezTo>
                  <a:pt x="-6995" y="208939"/>
                  <a:pt x="1993" y="102693"/>
                  <a:pt x="0" y="50801"/>
                </a:cubicBezTo>
                <a:cubicBezTo>
                  <a:pt x="2706" y="24464"/>
                  <a:pt x="23267" y="5498"/>
                  <a:pt x="50801" y="0"/>
                </a:cubicBezTo>
                <a:close/>
              </a:path>
              <a:path w="565150" h="304800" stroke="0" extrusionOk="0">
                <a:moveTo>
                  <a:pt x="50801" y="0"/>
                </a:moveTo>
                <a:cubicBezTo>
                  <a:pt x="146324" y="-5128"/>
                  <a:pt x="378943" y="37268"/>
                  <a:pt x="523758" y="0"/>
                </a:cubicBezTo>
                <a:cubicBezTo>
                  <a:pt x="544417" y="-3421"/>
                  <a:pt x="567550" y="22991"/>
                  <a:pt x="565150" y="41392"/>
                </a:cubicBezTo>
                <a:cubicBezTo>
                  <a:pt x="586151" y="119743"/>
                  <a:pt x="560317" y="195364"/>
                  <a:pt x="565150" y="253999"/>
                </a:cubicBezTo>
                <a:cubicBezTo>
                  <a:pt x="567468" y="282478"/>
                  <a:pt x="538336" y="304703"/>
                  <a:pt x="514349" y="304800"/>
                </a:cubicBezTo>
                <a:cubicBezTo>
                  <a:pt x="279558" y="349843"/>
                  <a:pt x="153485" y="266196"/>
                  <a:pt x="41392" y="304800"/>
                </a:cubicBezTo>
                <a:cubicBezTo>
                  <a:pt x="20051" y="301450"/>
                  <a:pt x="-5774" y="285483"/>
                  <a:pt x="0" y="263408"/>
                </a:cubicBezTo>
                <a:cubicBezTo>
                  <a:pt x="-20279" y="213785"/>
                  <a:pt x="14290" y="139216"/>
                  <a:pt x="0" y="50801"/>
                </a:cubicBezTo>
                <a:cubicBezTo>
                  <a:pt x="-5594" y="20406"/>
                  <a:pt x="17601" y="-4864"/>
                  <a:pt x="50801" y="0"/>
                </a:cubicBez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>
            <a:extLst>
              <a:ext uri="{C807C97D-BFC1-408E-A445-0C87EB9F89A2}">
                <ask:lineSketchStyleProps xmlns:ask="http://schemas.microsoft.com/office/drawing/2018/sketchyshapes" sd="2550381862">
                  <a:prstGeom prst="round2DiagRect">
                    <a:avLst>
                      <a:gd name="adj1" fmla="val 16667"/>
                      <a:gd name="adj2" fmla="val 13580"/>
                    </a:avLst>
                  </a:prstGeom>
                  <ask:type>
                    <ask:lineSketchScribbl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8" name="CaixaDeTexto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FE6869B-3F6C-EDCE-C27B-C81262915426}"/>
              </a:ext>
            </a:extLst>
          </xdr:cNvPr>
          <xdr:cNvSpPr txBox="1"/>
        </xdr:nvSpPr>
        <xdr:spPr>
          <a:xfrm>
            <a:off x="107950" y="146372"/>
            <a:ext cx="457200" cy="19652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rtlCol="0" anchor="t"/>
          <a:lstStyle/>
          <a:p>
            <a:pPr algn="ctr"/>
            <a:r>
              <a:rPr lang="pt-PT" sz="1100">
                <a:latin typeface="Arial Rounded MT Bold" panose="020F0704030504030204" pitchFamily="34" charset="0"/>
              </a:rPr>
              <a:t>MENU</a:t>
            </a:r>
          </a:p>
        </xdr:txBody>
      </xdr:sp>
    </xdr:grpSp>
    <xdr:clientData/>
  </xdr:twoCellAnchor>
  <xdr:twoCellAnchor editAs="oneCell">
    <xdr:from>
      <xdr:col>16</xdr:col>
      <xdr:colOff>27710</xdr:colOff>
      <xdr:row>0</xdr:row>
      <xdr:rowOff>30307</xdr:rowOff>
    </xdr:from>
    <xdr:to>
      <xdr:col>16</xdr:col>
      <xdr:colOff>856386</xdr:colOff>
      <xdr:row>3</xdr:row>
      <xdr:rowOff>56691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1FD310-AF29-47E0-B625-AA72CD6B5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06" t="7662" r="54936" b="12543"/>
        <a:stretch/>
      </xdr:blipFill>
      <xdr:spPr>
        <a:xfrm>
          <a:off x="10150187" y="30307"/>
          <a:ext cx="828676" cy="840339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</xdr:col>
      <xdr:colOff>69273</xdr:colOff>
      <xdr:row>0</xdr:row>
      <xdr:rowOff>34637</xdr:rowOff>
    </xdr:from>
    <xdr:to>
      <xdr:col>2</xdr:col>
      <xdr:colOff>240867</xdr:colOff>
      <xdr:row>2</xdr:row>
      <xdr:rowOff>18604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FCEC273-A68E-4D7F-94AA-85FA5035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659" y="34637"/>
          <a:ext cx="760413" cy="51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iete.filipe@dge.mec.pt" TargetMode="External"/><Relationship Id="rId1" Type="http://schemas.openxmlformats.org/officeDocument/2006/relationships/hyperlink" Target="mailto:catarina.calheiros@dge.mec.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EC82-D8B1-425F-AE95-C447D47A1950}">
  <sheetPr>
    <tabColor theme="7" tint="0.59999389629810485"/>
    <pageSetUpPr fitToPage="1"/>
  </sheetPr>
  <dimension ref="A1:V32"/>
  <sheetViews>
    <sheetView showGridLines="0" showRowColHeaders="0" tabSelected="1" zoomScale="110" zoomScaleNormal="110" workbookViewId="0">
      <selection activeCell="V12" sqref="V12"/>
    </sheetView>
  </sheetViews>
  <sheetFormatPr defaultColWidth="8.7109375" defaultRowHeight="15" x14ac:dyDescent="0.25"/>
  <cols>
    <col min="1" max="1" width="6.5703125" style="44" customWidth="1"/>
    <col min="2" max="14" width="8.7109375" style="44"/>
    <col min="15" max="15" width="10.42578125" style="44" customWidth="1"/>
    <col min="16" max="18" width="8.7109375" style="44"/>
    <col min="19" max="19" width="6.5703125" style="44" customWidth="1"/>
    <col min="20" max="16384" width="8.7109375" style="44"/>
  </cols>
  <sheetData>
    <row r="1" spans="1:22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2" ht="28.5" x14ac:dyDescent="0.45">
      <c r="A2" s="45"/>
      <c r="B2" s="46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46"/>
      <c r="R2" s="48"/>
      <c r="S2" s="47"/>
    </row>
    <row r="3" spans="1:22" x14ac:dyDescent="0.25">
      <c r="A3" s="4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7"/>
    </row>
    <row r="4" spans="1:22" x14ac:dyDescent="0.25">
      <c r="A4" s="4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7"/>
    </row>
    <row r="5" spans="1:22" x14ac:dyDescent="0.25">
      <c r="A5" s="4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7"/>
    </row>
    <row r="6" spans="1:22" x14ac:dyDescent="0.25">
      <c r="A6" s="4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7"/>
    </row>
    <row r="7" spans="1:22" ht="14.45" customHeight="1" x14ac:dyDescent="0.25">
      <c r="A7" s="45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7"/>
      <c r="V7" s="49"/>
    </row>
    <row r="8" spans="1:22" ht="9.9499999999999993" customHeight="1" x14ac:dyDescent="0.25">
      <c r="A8" s="45"/>
      <c r="B8" s="48"/>
      <c r="C8" s="48"/>
      <c r="D8" s="48"/>
      <c r="E8" s="48"/>
      <c r="F8" s="48"/>
      <c r="G8" s="48"/>
      <c r="H8" s="48"/>
      <c r="I8" s="48"/>
      <c r="J8" s="48"/>
      <c r="K8" s="48"/>
      <c r="L8" s="50"/>
      <c r="M8" s="50"/>
      <c r="N8" s="48"/>
      <c r="O8" s="48"/>
      <c r="P8" s="48"/>
      <c r="Q8" s="48"/>
      <c r="R8" s="48"/>
      <c r="S8" s="56"/>
      <c r="T8" s="49"/>
      <c r="U8" s="49"/>
      <c r="V8" s="49"/>
    </row>
    <row r="9" spans="1:22" ht="14.45" customHeight="1" x14ac:dyDescent="0.25">
      <c r="A9" s="45"/>
      <c r="B9" s="48"/>
      <c r="C9" s="48"/>
      <c r="D9" s="48"/>
      <c r="E9" s="48"/>
      <c r="F9" s="48"/>
      <c r="G9" s="48"/>
      <c r="H9" s="48"/>
      <c r="I9" s="48"/>
      <c r="J9" s="48"/>
      <c r="K9" s="48"/>
      <c r="L9" s="50"/>
      <c r="M9" s="48"/>
      <c r="N9" s="48"/>
      <c r="O9" s="48"/>
      <c r="P9" s="48"/>
      <c r="Q9" s="48"/>
      <c r="R9" s="48"/>
      <c r="S9" s="56"/>
      <c r="T9" s="49"/>
    </row>
    <row r="10" spans="1:22" x14ac:dyDescent="0.25">
      <c r="A10" s="45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6"/>
      <c r="T10" s="49"/>
      <c r="V10"/>
    </row>
    <row r="11" spans="1:22" ht="5.45" customHeight="1" x14ac:dyDescent="0.25">
      <c r="A11" s="45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51"/>
      <c r="M11" s="51"/>
      <c r="N11" s="48"/>
      <c r="O11" s="48"/>
      <c r="P11" s="48"/>
      <c r="Q11" s="48"/>
      <c r="R11" s="48"/>
      <c r="S11" s="56"/>
      <c r="T11" s="49"/>
    </row>
    <row r="12" spans="1:22" x14ac:dyDescent="0.25">
      <c r="A12" s="45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52"/>
      <c r="M12" s="48"/>
      <c r="N12" s="48"/>
      <c r="O12" s="48"/>
      <c r="P12" s="48"/>
      <c r="Q12" s="48"/>
      <c r="R12" s="48"/>
      <c r="S12" s="56"/>
      <c r="T12" s="49"/>
    </row>
    <row r="13" spans="1:22" x14ac:dyDescent="0.25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52"/>
      <c r="M13" s="53"/>
      <c r="N13" s="48"/>
      <c r="O13" s="48"/>
      <c r="P13" s="48"/>
      <c r="Q13" s="48"/>
      <c r="R13" s="48"/>
      <c r="S13" s="56"/>
      <c r="T13" s="49"/>
    </row>
    <row r="14" spans="1:22" ht="14.45" customHeight="1" x14ac:dyDescent="0.25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54"/>
      <c r="M14" s="48"/>
      <c r="N14" s="48"/>
      <c r="O14" s="48"/>
      <c r="P14" s="48"/>
      <c r="Q14" s="48"/>
      <c r="R14" s="48"/>
      <c r="S14" s="56"/>
      <c r="T14" s="49"/>
    </row>
    <row r="15" spans="1:22" ht="14.45" customHeight="1" x14ac:dyDescent="0.25">
      <c r="A15" s="45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53"/>
      <c r="N15" s="48"/>
      <c r="O15" s="48"/>
      <c r="P15" s="48"/>
      <c r="Q15" s="48"/>
      <c r="R15" s="48"/>
      <c r="S15" s="47"/>
    </row>
    <row r="16" spans="1:22" ht="6.95" customHeight="1" x14ac:dyDescent="0.25">
      <c r="A16" s="45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55"/>
      <c r="M16" s="55"/>
      <c r="N16" s="48"/>
      <c r="O16" s="167" t="s">
        <v>4</v>
      </c>
      <c r="P16" s="168"/>
      <c r="Q16" s="168"/>
      <c r="R16" s="169"/>
      <c r="S16" s="56"/>
      <c r="T16" s="49"/>
      <c r="U16" s="49"/>
      <c r="V16" s="49"/>
    </row>
    <row r="17" spans="1:22" ht="14.45" customHeight="1" x14ac:dyDescent="0.25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55"/>
      <c r="N17" s="55"/>
      <c r="O17" s="170"/>
      <c r="P17" s="171"/>
      <c r="Q17" s="171"/>
      <c r="R17" s="172"/>
      <c r="S17" s="47"/>
      <c r="V17" s="49"/>
    </row>
    <row r="18" spans="1:22" ht="14.45" customHeight="1" x14ac:dyDescent="0.25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153"/>
      <c r="N18" s="153"/>
      <c r="O18" s="170"/>
      <c r="P18" s="171"/>
      <c r="Q18" s="171"/>
      <c r="R18" s="172"/>
      <c r="S18" s="47"/>
      <c r="V18" s="49"/>
    </row>
    <row r="19" spans="1:22" ht="14.45" customHeight="1" x14ac:dyDescent="0.25">
      <c r="A19" s="45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50"/>
      <c r="M19" s="153"/>
      <c r="N19" s="153"/>
      <c r="O19" s="175" t="s">
        <v>59</v>
      </c>
      <c r="P19" s="176"/>
      <c r="Q19" s="176"/>
      <c r="R19" s="177"/>
      <c r="S19" s="56"/>
      <c r="T19" s="49"/>
      <c r="U19" s="49"/>
      <c r="V19" s="49"/>
    </row>
    <row r="20" spans="1:22" ht="14.45" customHeight="1" x14ac:dyDescent="0.25">
      <c r="A20" s="45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0"/>
      <c r="M20" s="153"/>
      <c r="N20" s="153"/>
      <c r="O20" s="114"/>
      <c r="P20" s="51"/>
      <c r="Q20" s="51"/>
      <c r="R20" s="115"/>
      <c r="S20" s="56"/>
      <c r="T20" s="49"/>
    </row>
    <row r="21" spans="1:22" ht="14.45" customHeight="1" x14ac:dyDescent="0.25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155"/>
      <c r="N21" s="155"/>
      <c r="O21" s="173" t="s">
        <v>5</v>
      </c>
      <c r="P21" s="166"/>
      <c r="Q21" s="166"/>
      <c r="R21" s="174"/>
      <c r="S21" s="56"/>
      <c r="T21" s="49"/>
    </row>
    <row r="22" spans="1:22" ht="14.45" customHeight="1" x14ac:dyDescent="0.25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51"/>
      <c r="M22" s="51"/>
      <c r="N22" s="51"/>
      <c r="O22" s="178" t="s">
        <v>0</v>
      </c>
      <c r="P22" s="179"/>
      <c r="Q22" s="179"/>
      <c r="R22" s="180"/>
      <c r="S22" s="56"/>
      <c r="T22" s="49"/>
    </row>
    <row r="23" spans="1:22" ht="14.45" customHeight="1" x14ac:dyDescent="0.25">
      <c r="A23" s="4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52"/>
      <c r="M23" s="52"/>
      <c r="N23" s="57"/>
      <c r="O23" s="173" t="s">
        <v>3</v>
      </c>
      <c r="P23" s="166"/>
      <c r="Q23" s="166"/>
      <c r="R23" s="174"/>
      <c r="S23" s="56"/>
      <c r="T23" s="49"/>
    </row>
    <row r="24" spans="1:22" ht="14.45" customHeight="1" x14ac:dyDescent="0.25">
      <c r="A24" s="45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52"/>
      <c r="M24" s="154"/>
      <c r="N24" s="154"/>
      <c r="O24" s="178" t="s">
        <v>2</v>
      </c>
      <c r="P24" s="179"/>
      <c r="Q24" s="179"/>
      <c r="R24" s="180"/>
      <c r="S24" s="56"/>
      <c r="T24" s="49"/>
    </row>
    <row r="25" spans="1:22" ht="14.45" customHeight="1" x14ac:dyDescent="0.25">
      <c r="A25" s="45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54"/>
      <c r="M25" s="54"/>
      <c r="N25" s="58"/>
      <c r="O25" s="116"/>
      <c r="P25" s="117"/>
      <c r="Q25" s="117"/>
      <c r="R25" s="118"/>
      <c r="S25" s="56"/>
      <c r="T25" s="49"/>
    </row>
    <row r="26" spans="1:22" ht="14.45" customHeight="1" x14ac:dyDescent="0.25">
      <c r="A26" s="45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7"/>
    </row>
    <row r="27" spans="1:22" x14ac:dyDescent="0.25">
      <c r="A27" s="45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7"/>
    </row>
    <row r="28" spans="1:22" x14ac:dyDescent="0.25">
      <c r="A28" s="45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7"/>
    </row>
    <row r="29" spans="1:22" ht="35.450000000000003" customHeight="1" x14ac:dyDescent="0.25">
      <c r="A29" s="4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7"/>
    </row>
    <row r="30" spans="1:22" ht="12.95" customHeight="1" x14ac:dyDescent="0.25">
      <c r="A30" s="45"/>
      <c r="B30" s="166"/>
      <c r="C30" s="166"/>
      <c r="D30" s="166"/>
      <c r="E30" s="166"/>
      <c r="F30" s="166"/>
      <c r="G30" s="48"/>
      <c r="H30" s="59"/>
      <c r="I30" s="59"/>
      <c r="J30" s="59"/>
      <c r="K30" s="181" t="s">
        <v>1</v>
      </c>
      <c r="L30" s="181"/>
      <c r="M30" s="181"/>
      <c r="N30" s="181"/>
      <c r="O30" s="181"/>
      <c r="P30" s="181"/>
      <c r="Q30" s="181"/>
      <c r="R30" s="181"/>
      <c r="S30" s="182"/>
    </row>
    <row r="31" spans="1:22" ht="14.45" customHeight="1" x14ac:dyDescent="0.25">
      <c r="A31" s="60"/>
      <c r="B31" s="61"/>
      <c r="C31" s="62"/>
      <c r="D31" s="62"/>
      <c r="E31" s="62"/>
      <c r="F31" s="62"/>
      <c r="G31" s="62"/>
      <c r="H31" s="62"/>
      <c r="I31" s="62"/>
      <c r="J31" s="62"/>
      <c r="K31" s="183"/>
      <c r="L31" s="183"/>
      <c r="M31" s="183"/>
      <c r="N31" s="183"/>
      <c r="O31" s="183"/>
      <c r="P31" s="183"/>
      <c r="Q31" s="183"/>
      <c r="R31" s="183"/>
      <c r="S31" s="184"/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</row>
  </sheetData>
  <sheetProtection sheet="1" selectLockedCells="1" selectUnlockedCells="1"/>
  <mergeCells count="9">
    <mergeCell ref="C2:P2"/>
    <mergeCell ref="B30:F30"/>
    <mergeCell ref="O16:R18"/>
    <mergeCell ref="O21:R21"/>
    <mergeCell ref="O19:R19"/>
    <mergeCell ref="O22:R22"/>
    <mergeCell ref="O23:R23"/>
    <mergeCell ref="O24:R24"/>
    <mergeCell ref="K30:S31"/>
  </mergeCells>
  <hyperlinks>
    <hyperlink ref="O24" r:id="rId1" xr:uid="{2D7CC33E-CF5E-4932-A3F6-ACF68BE688A1}"/>
    <hyperlink ref="O22" r:id="rId2" xr:uid="{C5F3DD4A-5DA3-40A8-A03F-9DA644850723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1894-432E-4BB4-B218-628AE30D5099}">
  <sheetPr>
    <tabColor theme="8" tint="0.59999389629810485"/>
    <pageSetUpPr fitToPage="1"/>
  </sheetPr>
  <dimension ref="A1:V34"/>
  <sheetViews>
    <sheetView showGridLines="0" zoomScaleNormal="100" workbookViewId="0">
      <selection activeCell="I7" sqref="I7:Q8"/>
    </sheetView>
  </sheetViews>
  <sheetFormatPr defaultRowHeight="15" x14ac:dyDescent="0.25"/>
  <cols>
    <col min="1" max="1" width="10.5703125" customWidth="1"/>
    <col min="2" max="2" width="7.5703125" customWidth="1"/>
    <col min="8" max="8" width="0.85546875" customWidth="1"/>
    <col min="18" max="18" width="8.140625" customWidth="1"/>
    <col min="19" max="19" width="0" hidden="1" customWidth="1"/>
  </cols>
  <sheetData>
    <row r="1" spans="1:22" x14ac:dyDescent="0.25">
      <c r="A1" s="205"/>
      <c r="C1" s="202" t="s">
        <v>63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22" ht="26.25" x14ac:dyDescent="0.4">
      <c r="A2" s="205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4"/>
    </row>
    <row r="3" spans="1:22" ht="23.1" customHeight="1" x14ac:dyDescent="0.25">
      <c r="H3" s="5"/>
      <c r="I3" s="203" t="s">
        <v>14</v>
      </c>
      <c r="J3" s="203"/>
      <c r="K3" s="204" t="s">
        <v>12</v>
      </c>
      <c r="L3" s="204"/>
      <c r="M3" s="5"/>
    </row>
    <row r="4" spans="1:22" ht="17.100000000000001" customHeight="1" x14ac:dyDescent="0.25"/>
    <row r="5" spans="1:22" ht="14.45" customHeight="1" x14ac:dyDescent="0.25">
      <c r="C5" s="185" t="s">
        <v>6</v>
      </c>
      <c r="D5" s="185"/>
      <c r="E5" s="185"/>
      <c r="F5" s="185"/>
      <c r="G5" s="185"/>
      <c r="H5" s="1"/>
      <c r="I5" s="185" t="str">
        <f>IF(C7="","",IF(C7="AGRUPAMENTO/ESCOLA","AGRUPAMENTO/ESCOLA",IF(C7="CLDE","CLDE ORGANIZADORA",IF(C7="NACIONAL","CLDE ORGANIZADORA",""))))</f>
        <v>CLDE ORGANIZADORA</v>
      </c>
      <c r="J5" s="185"/>
      <c r="K5" s="185"/>
      <c r="L5" s="185"/>
      <c r="M5" s="185"/>
      <c r="N5" s="185"/>
      <c r="O5" s="185"/>
      <c r="P5" s="185"/>
      <c r="Q5" s="185"/>
      <c r="R5" s="1"/>
      <c r="S5" s="1"/>
      <c r="T5" s="1"/>
      <c r="U5" s="1"/>
      <c r="V5" s="2"/>
    </row>
    <row r="6" spans="1:22" ht="14.45" customHeight="1" thickBot="1" x14ac:dyDescent="0.3">
      <c r="C6" s="186"/>
      <c r="D6" s="186"/>
      <c r="E6" s="186"/>
      <c r="F6" s="186"/>
      <c r="G6" s="186"/>
      <c r="H6" s="1"/>
      <c r="I6" s="186"/>
      <c r="J6" s="186"/>
      <c r="K6" s="186"/>
      <c r="L6" s="186"/>
      <c r="M6" s="186"/>
      <c r="N6" s="186"/>
      <c r="O6" s="186"/>
      <c r="P6" s="186"/>
      <c r="Q6" s="186"/>
      <c r="R6" s="1"/>
      <c r="S6" s="1"/>
      <c r="T6" s="1"/>
      <c r="U6" s="1"/>
      <c r="V6" s="2"/>
    </row>
    <row r="7" spans="1:22" ht="14.1" customHeight="1" x14ac:dyDescent="0.25">
      <c r="C7" s="196" t="s">
        <v>7</v>
      </c>
      <c r="D7" s="197"/>
      <c r="E7" s="197"/>
      <c r="F7" s="197"/>
      <c r="G7" s="198"/>
      <c r="H7" s="1"/>
      <c r="I7" s="206"/>
      <c r="J7" s="207"/>
      <c r="K7" s="207"/>
      <c r="L7" s="207"/>
      <c r="M7" s="207"/>
      <c r="N7" s="207"/>
      <c r="O7" s="207"/>
      <c r="P7" s="207"/>
      <c r="Q7" s="208"/>
      <c r="R7" s="1"/>
      <c r="S7" s="1"/>
      <c r="T7" s="1"/>
      <c r="U7" s="1"/>
      <c r="V7" s="3"/>
    </row>
    <row r="8" spans="1:22" ht="14.1" customHeight="1" thickBot="1" x14ac:dyDescent="0.3">
      <c r="C8" s="199"/>
      <c r="D8" s="200"/>
      <c r="E8" s="200"/>
      <c r="F8" s="200"/>
      <c r="G8" s="201"/>
      <c r="H8" s="1"/>
      <c r="I8" s="209"/>
      <c r="J8" s="210"/>
      <c r="K8" s="210"/>
      <c r="L8" s="210"/>
      <c r="M8" s="210"/>
      <c r="N8" s="210"/>
      <c r="O8" s="210"/>
      <c r="P8" s="210"/>
      <c r="Q8" s="211"/>
      <c r="R8" s="1"/>
      <c r="S8" s="1"/>
      <c r="T8" s="1"/>
      <c r="U8" s="1"/>
      <c r="V8" s="3"/>
    </row>
    <row r="9" spans="1:22" ht="6.75" customHeight="1" x14ac:dyDescent="0.25">
      <c r="C9" s="63"/>
      <c r="D9" s="63"/>
      <c r="E9" s="63"/>
      <c r="F9" s="63"/>
      <c r="G9" s="49"/>
      <c r="H9" s="1"/>
      <c r="I9" s="1"/>
      <c r="J9" s="1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3"/>
    </row>
    <row r="10" spans="1:22" ht="22.5" customHeight="1" x14ac:dyDescent="0.25">
      <c r="C10" s="190" t="str">
        <f>IF(C7="","",IF(C7="AGRUPAMENTO/ESCOLA","EQUIPA",IF(C7="CLDE","EQUIPA",IF(C7="NACIONAL","CLDE",FALSE))))</f>
        <v>EQUIPA</v>
      </c>
      <c r="D10" s="191"/>
      <c r="E10" s="191"/>
      <c r="F10" s="191"/>
      <c r="G10" s="192"/>
      <c r="I10" s="190" t="str">
        <f>IF(C7="","",IF(C7="AGRUPAMENTO/ESCOLA","NOME DA EQUIPA",IF(C7="CLDE","AGRUPAMENTO/ESCOLA",IF(C7="NACIONAL","AGRUPAMENTO/ESCOLA",FALSE))))</f>
        <v>AGRUPAMENTO/ESCOLA</v>
      </c>
      <c r="J10" s="191"/>
      <c r="K10" s="191"/>
      <c r="L10" s="191"/>
      <c r="M10" s="191"/>
      <c r="N10" s="191"/>
      <c r="O10" s="191"/>
      <c r="P10" s="191"/>
      <c r="Q10" s="192"/>
    </row>
    <row r="11" spans="1:22" ht="15.95" customHeight="1" x14ac:dyDescent="0.25">
      <c r="C11" s="187" t="str">
        <f>IF(C7="Nacional","Alentejo Central","Equipa 1")</f>
        <v>Equipa 1</v>
      </c>
      <c r="D11" s="188" t="str">
        <f>IF(D8="Nacional","Alentejo Central","Equipa 1")</f>
        <v>Equipa 1</v>
      </c>
      <c r="E11" s="188" t="str">
        <f>IF(E8="Nacional","Alentejo Central","Equipa 1")</f>
        <v>Equipa 1</v>
      </c>
      <c r="F11" s="188" t="str">
        <f>IF(F8="Nacional","Alentejo Central","Equipa 1")</f>
        <v>Equipa 1</v>
      </c>
      <c r="G11" s="189" t="str">
        <f>IF(G8="Nacional","Alentejo Central","Equipa 1")</f>
        <v>Equipa 1</v>
      </c>
      <c r="H11" s="22"/>
      <c r="I11" s="193"/>
      <c r="J11" s="194"/>
      <c r="K11" s="194"/>
      <c r="L11" s="194"/>
      <c r="M11" s="194"/>
      <c r="N11" s="194"/>
      <c r="O11" s="194"/>
      <c r="P11" s="194"/>
      <c r="Q11" s="195"/>
      <c r="S11" s="20" t="str">
        <f>IF(I11="","",IF($C$7="Nacional",UPPER(I11)&amp;" ("&amp;C11&amp;")",UPPER(I11)))</f>
        <v/>
      </c>
    </row>
    <row r="12" spans="1:22" ht="15.95" customHeight="1" x14ac:dyDescent="0.25">
      <c r="C12" s="187" t="str">
        <f>IF(C7="Nacional","Algarve (CR)","Equipa 2")</f>
        <v>Equipa 2</v>
      </c>
      <c r="D12" s="188" t="str">
        <f>IF(D8="Nacional","Algarve (CR)","Equipa 2")</f>
        <v>Equipa 2</v>
      </c>
      <c r="E12" s="188" t="str">
        <f>IF(E8="Nacional","Algarve (CR)","Equipa 2")</f>
        <v>Equipa 2</v>
      </c>
      <c r="F12" s="188" t="str">
        <f>IF(F8="Nacional","Algarve (CR)","Equipa 2")</f>
        <v>Equipa 2</v>
      </c>
      <c r="G12" s="189" t="str">
        <f>IF(G8="Nacional","Algarve (CR)","Equipa 2")</f>
        <v>Equipa 2</v>
      </c>
      <c r="H12" s="22"/>
      <c r="I12" s="193"/>
      <c r="J12" s="194"/>
      <c r="K12" s="194"/>
      <c r="L12" s="194"/>
      <c r="M12" s="194"/>
      <c r="N12" s="194"/>
      <c r="O12" s="194"/>
      <c r="P12" s="194"/>
      <c r="Q12" s="195"/>
      <c r="S12" s="20" t="str">
        <f t="shared" ref="S12:S34" si="0">IF(I12="","",IF($C$7="Nacional",UPPER(I12)&amp;" ("&amp;C12&amp;")",UPPER(I12)))</f>
        <v/>
      </c>
    </row>
    <row r="13" spans="1:22" ht="15.95" customHeight="1" x14ac:dyDescent="0.25">
      <c r="C13" s="187" t="str">
        <f>IF(C7="Nacional","Alto Alentejo","Equipa 3")</f>
        <v>Equipa 3</v>
      </c>
      <c r="D13" s="188" t="str">
        <f>IF(D8="Nacional","Alto Alentejo","Equipa 3")</f>
        <v>Equipa 3</v>
      </c>
      <c r="E13" s="188" t="str">
        <f>IF(E8="Nacional","Alto Alentejo","Equipa 3")</f>
        <v>Equipa 3</v>
      </c>
      <c r="F13" s="188" t="str">
        <f>IF(F8="Nacional","Alto Alentejo","Equipa 3")</f>
        <v>Equipa 3</v>
      </c>
      <c r="G13" s="189" t="str">
        <f>IF(G8="Nacional","Alto Alentejo","Equipa 3")</f>
        <v>Equipa 3</v>
      </c>
      <c r="H13" s="22"/>
      <c r="I13" s="193"/>
      <c r="J13" s="194"/>
      <c r="K13" s="194"/>
      <c r="L13" s="194"/>
      <c r="M13" s="194"/>
      <c r="N13" s="194"/>
      <c r="O13" s="194"/>
      <c r="P13" s="194"/>
      <c r="Q13" s="195"/>
      <c r="S13" s="20" t="str">
        <f t="shared" si="0"/>
        <v/>
      </c>
    </row>
    <row r="14" spans="1:22" ht="15.95" customHeight="1" x14ac:dyDescent="0.25">
      <c r="C14" s="187" t="str">
        <f>IF(C7="Nacional","Amadora, Cascais e Oeiras","Equipa 4")</f>
        <v>Equipa 4</v>
      </c>
      <c r="D14" s="188" t="str">
        <f>IF(D8="Nacional","Amadora, Cascais e Oeiras","Equipa 4")</f>
        <v>Equipa 4</v>
      </c>
      <c r="E14" s="188" t="str">
        <f>IF(E8="Nacional","Amadora, Cascais e Oeiras","Equipa 4")</f>
        <v>Equipa 4</v>
      </c>
      <c r="F14" s="188" t="str">
        <f>IF(F8="Nacional","Amadora, Cascais e Oeiras","Equipa 4")</f>
        <v>Equipa 4</v>
      </c>
      <c r="G14" s="189" t="str">
        <f>IF(G8="Nacional","Amadora, Cascais e Oeiras","Equipa 4")</f>
        <v>Equipa 4</v>
      </c>
      <c r="H14" s="22"/>
      <c r="I14" s="193"/>
      <c r="J14" s="194"/>
      <c r="K14" s="194"/>
      <c r="L14" s="194"/>
      <c r="M14" s="194"/>
      <c r="N14" s="194"/>
      <c r="O14" s="194"/>
      <c r="P14" s="194"/>
      <c r="Q14" s="195"/>
      <c r="S14" s="20" t="str">
        <f t="shared" si="0"/>
        <v/>
      </c>
    </row>
    <row r="15" spans="1:22" ht="15.95" customHeight="1" x14ac:dyDescent="0.25">
      <c r="C15" s="187" t="str">
        <f>IF(C7="Nacional","Aveiro","Equipa 5")</f>
        <v>Equipa 5</v>
      </c>
      <c r="D15" s="188" t="str">
        <f>IF(D8="Nacional","Aveiro","Equipa 5")</f>
        <v>Equipa 5</v>
      </c>
      <c r="E15" s="188" t="str">
        <f>IF(E8="Nacional","Aveiro","Equipa 5")</f>
        <v>Equipa 5</v>
      </c>
      <c r="F15" s="188" t="str">
        <f>IF(F8="Nacional","Aveiro","Equipa 5")</f>
        <v>Equipa 5</v>
      </c>
      <c r="G15" s="189" t="str">
        <f>IF(G8="Nacional","Aveiro","Equipa 5")</f>
        <v>Equipa 5</v>
      </c>
      <c r="H15" s="22"/>
      <c r="I15" s="193"/>
      <c r="J15" s="194"/>
      <c r="K15" s="194"/>
      <c r="L15" s="194"/>
      <c r="M15" s="194"/>
      <c r="N15" s="194"/>
      <c r="O15" s="194"/>
      <c r="P15" s="194"/>
      <c r="Q15" s="195"/>
      <c r="S15" s="20" t="str">
        <f t="shared" si="0"/>
        <v/>
      </c>
    </row>
    <row r="16" spans="1:22" ht="15.95" customHeight="1" x14ac:dyDescent="0.25">
      <c r="C16" s="187" t="str">
        <f>IF(C7="Nacional","Baixo Alentejo e Alentejo Litoral","Equipa 6")</f>
        <v>Equipa 6</v>
      </c>
      <c r="D16" s="188" t="str">
        <f>IF(D8="Nacional","Baixo Alentejo e Alentejo Litoral","Equipa 6")</f>
        <v>Equipa 6</v>
      </c>
      <c r="E16" s="188" t="str">
        <f>IF(E8="Nacional","Baixo Alentejo e Alentejo Litoral","Equipa 6")</f>
        <v>Equipa 6</v>
      </c>
      <c r="F16" s="188" t="str">
        <f>IF(F8="Nacional","Baixo Alentejo e Alentejo Litoral","Equipa 6")</f>
        <v>Equipa 6</v>
      </c>
      <c r="G16" s="189" t="str">
        <f>IF(G8="Nacional","Baixo Alentejo e Alentejo Litoral","Equipa 6")</f>
        <v>Equipa 6</v>
      </c>
      <c r="H16" s="22"/>
      <c r="I16" s="193"/>
      <c r="J16" s="194"/>
      <c r="K16" s="194"/>
      <c r="L16" s="194"/>
      <c r="M16" s="194"/>
      <c r="N16" s="194"/>
      <c r="O16" s="194"/>
      <c r="P16" s="194"/>
      <c r="Q16" s="195"/>
      <c r="S16" s="20" t="str">
        <f t="shared" si="0"/>
        <v/>
      </c>
    </row>
    <row r="17" spans="3:19" ht="15.95" customHeight="1" x14ac:dyDescent="0.25">
      <c r="C17" s="187" t="str">
        <f>IF(C7="Nacional","Braga","Equipa 7")</f>
        <v>Equipa 7</v>
      </c>
      <c r="D17" s="188" t="str">
        <f>IF(D8="Nacional","Braga","Equipa 7")</f>
        <v>Equipa 7</v>
      </c>
      <c r="E17" s="188" t="str">
        <f>IF(E8="Nacional","Braga","Equipa 7")</f>
        <v>Equipa 7</v>
      </c>
      <c r="F17" s="188" t="str">
        <f>IF(F8="Nacional","Braga","Equipa 7")</f>
        <v>Equipa 7</v>
      </c>
      <c r="G17" s="189" t="str">
        <f>IF(G8="Nacional","Braga","Equipa 7")</f>
        <v>Equipa 7</v>
      </c>
      <c r="H17" s="22"/>
      <c r="I17" s="193"/>
      <c r="J17" s="194"/>
      <c r="K17" s="194"/>
      <c r="L17" s="194"/>
      <c r="M17" s="194"/>
      <c r="N17" s="194"/>
      <c r="O17" s="194"/>
      <c r="P17" s="194"/>
      <c r="Q17" s="195"/>
      <c r="S17" s="20" t="str">
        <f t="shared" si="0"/>
        <v/>
      </c>
    </row>
    <row r="18" spans="3:19" ht="15.95" customHeight="1" x14ac:dyDescent="0.25">
      <c r="C18" s="187" t="str">
        <f>IF(C7="Nacional","Bragança e Côa","Equipa 8")</f>
        <v>Equipa 8</v>
      </c>
      <c r="D18" s="188" t="str">
        <f>IF(D8="Nacional","Bragança e Côa","Equipa 8")</f>
        <v>Equipa 8</v>
      </c>
      <c r="E18" s="188" t="str">
        <f>IF(E8="Nacional","Bragança e Côa","Equipa 8")</f>
        <v>Equipa 8</v>
      </c>
      <c r="F18" s="188" t="str">
        <f>IF(F8="Nacional","Bragança e Côa","Equipa 8")</f>
        <v>Equipa 8</v>
      </c>
      <c r="G18" s="189" t="str">
        <f>IF(G8="Nacional","Bragança e Côa","Equipa 8")</f>
        <v>Equipa 8</v>
      </c>
      <c r="H18" s="22"/>
      <c r="I18" s="193"/>
      <c r="J18" s="194"/>
      <c r="K18" s="194"/>
      <c r="L18" s="194"/>
      <c r="M18" s="194"/>
      <c r="N18" s="194"/>
      <c r="O18" s="194"/>
      <c r="P18" s="194"/>
      <c r="Q18" s="195"/>
      <c r="S18" s="20" t="str">
        <f t="shared" si="0"/>
        <v/>
      </c>
    </row>
    <row r="19" spans="3:19" ht="15.95" customHeight="1" x14ac:dyDescent="0.25">
      <c r="C19" s="187" t="str">
        <f>IF(C7="Nacional","Castelo Branco","Equipa 9")</f>
        <v>Equipa 9</v>
      </c>
      <c r="D19" s="188" t="str">
        <f>IF(D8="Nacional","Castelo Branco","Equipa 9")</f>
        <v>Equipa 9</v>
      </c>
      <c r="E19" s="188" t="str">
        <f>IF(E8="Nacional","Castelo Branco","Equipa 9")</f>
        <v>Equipa 9</v>
      </c>
      <c r="F19" s="188" t="str">
        <f>IF(F8="Nacional","Castelo Branco","Equipa 9")</f>
        <v>Equipa 9</v>
      </c>
      <c r="G19" s="189" t="str">
        <f>IF(G8="Nacional","Castelo Branco","Equipa 9")</f>
        <v>Equipa 9</v>
      </c>
      <c r="H19" s="22"/>
      <c r="I19" s="193"/>
      <c r="J19" s="194"/>
      <c r="K19" s="194"/>
      <c r="L19" s="194"/>
      <c r="M19" s="194"/>
      <c r="N19" s="194"/>
      <c r="O19" s="194"/>
      <c r="P19" s="194"/>
      <c r="Q19" s="195"/>
      <c r="S19" s="20" t="str">
        <f t="shared" si="0"/>
        <v/>
      </c>
    </row>
    <row r="20" spans="3:19" ht="15.95" customHeight="1" x14ac:dyDescent="0.25">
      <c r="C20" s="187" t="str">
        <f>IF(C7="Nacional","Coimbra","Equipa 10")</f>
        <v>Equipa 10</v>
      </c>
      <c r="D20" s="188" t="str">
        <f>IF(D8="Nacional","Coimbra","Equipa 10")</f>
        <v>Equipa 10</v>
      </c>
      <c r="E20" s="188" t="str">
        <f>IF(E8="Nacional","Coimbra","Equipa 10")</f>
        <v>Equipa 10</v>
      </c>
      <c r="F20" s="188" t="str">
        <f>IF(F8="Nacional","Coimbra","Equipa 10")</f>
        <v>Equipa 10</v>
      </c>
      <c r="G20" s="189" t="str">
        <f>IF(G8="Nacional","Coimbra","Equipa 10")</f>
        <v>Equipa 10</v>
      </c>
      <c r="H20" s="22"/>
      <c r="I20" s="193"/>
      <c r="J20" s="194"/>
      <c r="K20" s="194"/>
      <c r="L20" s="194"/>
      <c r="M20" s="194"/>
      <c r="N20" s="194"/>
      <c r="O20" s="194"/>
      <c r="P20" s="194"/>
      <c r="Q20" s="195"/>
      <c r="S20" s="20" t="str">
        <f t="shared" si="0"/>
        <v/>
      </c>
    </row>
    <row r="21" spans="3:19" ht="15.95" customHeight="1" x14ac:dyDescent="0.25">
      <c r="C21" s="187" t="str">
        <f>IF(C7="Nacional","Entre Douro e Vouga","Equipa 11")</f>
        <v>Equipa 11</v>
      </c>
      <c r="D21" s="188" t="str">
        <f>IF(D8="Nacional","Entre Douro e Vouga","Equipa 11")</f>
        <v>Equipa 11</v>
      </c>
      <c r="E21" s="188" t="str">
        <f>IF(E8="Nacional","Entre Douro e Vouga","Equipa 11")</f>
        <v>Equipa 11</v>
      </c>
      <c r="F21" s="188" t="str">
        <f>IF(F8="Nacional","Entre Douro e Vouga","Equipa 11")</f>
        <v>Equipa 11</v>
      </c>
      <c r="G21" s="189" t="str">
        <f>IF(G8="Nacional","Entre Douro e Vouga","Equipa 11")</f>
        <v>Equipa 11</v>
      </c>
      <c r="H21" s="22"/>
      <c r="I21" s="193"/>
      <c r="J21" s="194"/>
      <c r="K21" s="194"/>
      <c r="L21" s="194"/>
      <c r="M21" s="194"/>
      <c r="N21" s="194"/>
      <c r="O21" s="194"/>
      <c r="P21" s="194"/>
      <c r="Q21" s="195"/>
      <c r="S21" s="20" t="str">
        <f t="shared" si="0"/>
        <v/>
      </c>
    </row>
    <row r="22" spans="3:19" ht="15.95" customHeight="1" x14ac:dyDescent="0.25">
      <c r="C22" s="187" t="str">
        <f>IF(C7="Nacional","Guarda","Equipa 12")</f>
        <v>Equipa 12</v>
      </c>
      <c r="D22" s="188" t="str">
        <f>IF(D8="Nacional","Guarda","Equipa 12")</f>
        <v>Equipa 12</v>
      </c>
      <c r="E22" s="188" t="str">
        <f>IF(E8="Nacional","Guarda","Equipa 12")</f>
        <v>Equipa 12</v>
      </c>
      <c r="F22" s="188" t="str">
        <f>IF(F8="Nacional","Guarda","Equipa 12")</f>
        <v>Equipa 12</v>
      </c>
      <c r="G22" s="189" t="str">
        <f>IF(G8="Nacional","Guarda","Equipa 12")</f>
        <v>Equipa 12</v>
      </c>
      <c r="H22" s="22"/>
      <c r="I22" s="193"/>
      <c r="J22" s="194"/>
      <c r="K22" s="194"/>
      <c r="L22" s="194"/>
      <c r="M22" s="194"/>
      <c r="N22" s="194"/>
      <c r="O22" s="194"/>
      <c r="P22" s="194"/>
      <c r="Q22" s="195"/>
      <c r="S22" s="20" t="str">
        <f t="shared" si="0"/>
        <v/>
      </c>
    </row>
    <row r="23" spans="3:19" ht="15.95" customHeight="1" x14ac:dyDescent="0.25">
      <c r="C23" s="187" t="str">
        <f>IF(C7="Nacional","Leiria","Equipa 13")</f>
        <v>Equipa 13</v>
      </c>
      <c r="D23" s="188" t="str">
        <f>IF(D8="Nacional","Leiria","Equipa 13")</f>
        <v>Equipa 13</v>
      </c>
      <c r="E23" s="188" t="str">
        <f>IF(E8="Nacional","Leiria","Equipa 13")</f>
        <v>Equipa 13</v>
      </c>
      <c r="F23" s="188" t="str">
        <f>IF(F8="Nacional","Leiria","Equipa 13")</f>
        <v>Equipa 13</v>
      </c>
      <c r="G23" s="189" t="str">
        <f>IF(G8="Nacional","Leiria","Equipa 13")</f>
        <v>Equipa 13</v>
      </c>
      <c r="H23" s="22"/>
      <c r="I23" s="193"/>
      <c r="J23" s="194"/>
      <c r="K23" s="194"/>
      <c r="L23" s="194"/>
      <c r="M23" s="194"/>
      <c r="N23" s="194"/>
      <c r="O23" s="194"/>
      <c r="P23" s="194"/>
      <c r="Q23" s="195"/>
      <c r="S23" s="20" t="str">
        <f t="shared" si="0"/>
        <v/>
      </c>
    </row>
    <row r="24" spans="3:19" ht="15.95" customHeight="1" x14ac:dyDescent="0.25">
      <c r="C24" s="187" t="str">
        <f>IF(C7="Nacional","Lezíria e Médio Tejo","Equipa 14")</f>
        <v>Equipa 14</v>
      </c>
      <c r="D24" s="188" t="str">
        <f>IF(D8="Nacional","Lezíria e Médio Tejo","Equipa 14")</f>
        <v>Equipa 14</v>
      </c>
      <c r="E24" s="188" t="str">
        <f>IF(E8="Nacional","Lezíria e Médio Tejo","Equipa 14")</f>
        <v>Equipa 14</v>
      </c>
      <c r="F24" s="188" t="str">
        <f>IF(F8="Nacional","Lezíria e Médio Tejo","Equipa 14")</f>
        <v>Equipa 14</v>
      </c>
      <c r="G24" s="189" t="str">
        <f>IF(G8="Nacional","Lezíria e Médio Tejo","Equipa 14")</f>
        <v>Equipa 14</v>
      </c>
      <c r="H24" s="22"/>
      <c r="I24" s="193"/>
      <c r="J24" s="194"/>
      <c r="K24" s="194"/>
      <c r="L24" s="194"/>
      <c r="M24" s="194"/>
      <c r="N24" s="194"/>
      <c r="O24" s="194"/>
      <c r="P24" s="194"/>
      <c r="Q24" s="195"/>
      <c r="S24" s="20" t="str">
        <f t="shared" si="0"/>
        <v/>
      </c>
    </row>
    <row r="25" spans="3:19" ht="15.95" customHeight="1" x14ac:dyDescent="0.25">
      <c r="C25" s="187" t="str">
        <f>IF(C7="Nacional","Lisboa Cidade","Equipa 15")</f>
        <v>Equipa 15</v>
      </c>
      <c r="D25" s="188" t="str">
        <f>IF(D8="Nacional","Lisboa Cidade","Equipa 15")</f>
        <v>Equipa 15</v>
      </c>
      <c r="E25" s="188" t="str">
        <f>IF(E8="Nacional","Lisboa Cidade","Equipa 15")</f>
        <v>Equipa 15</v>
      </c>
      <c r="F25" s="188" t="str">
        <f>IF(F8="Nacional","Lisboa Cidade","Equipa 15")</f>
        <v>Equipa 15</v>
      </c>
      <c r="G25" s="189" t="str">
        <f>IF(G8="Nacional","Lisboa Cidade","Equipa 15")</f>
        <v>Equipa 15</v>
      </c>
      <c r="H25" s="22"/>
      <c r="I25" s="193"/>
      <c r="J25" s="194"/>
      <c r="K25" s="194"/>
      <c r="L25" s="194"/>
      <c r="M25" s="194"/>
      <c r="N25" s="194"/>
      <c r="O25" s="194"/>
      <c r="P25" s="194"/>
      <c r="Q25" s="195"/>
      <c r="S25" s="20" t="str">
        <f t="shared" si="0"/>
        <v/>
      </c>
    </row>
    <row r="26" spans="3:19" ht="15.95" customHeight="1" x14ac:dyDescent="0.25">
      <c r="C26" s="187" t="str">
        <f>IF(C7="Nacional","Loures, Odivelas e Vila Franca de Xira","Equipa 16")</f>
        <v>Equipa 16</v>
      </c>
      <c r="D26" s="188" t="str">
        <f>IF(D8="Nacional","Loures, Odivelas e Vila Franca de Xira","Equipa 16")</f>
        <v>Equipa 16</v>
      </c>
      <c r="E26" s="188" t="str">
        <f>IF(E8="Nacional","Loures, Odivelas e Vila Franca de Xira","Equipa 16")</f>
        <v>Equipa 16</v>
      </c>
      <c r="F26" s="188" t="str">
        <f>IF(F8="Nacional","Loures, Odivelas e Vila Franca de Xira","Equipa 16")</f>
        <v>Equipa 16</v>
      </c>
      <c r="G26" s="189" t="str">
        <f>IF(G8="Nacional","Loures, Odivelas e Vila Franca de Xira","Equipa 16")</f>
        <v>Equipa 16</v>
      </c>
      <c r="H26" s="22"/>
      <c r="I26" s="193"/>
      <c r="J26" s="194"/>
      <c r="K26" s="194"/>
      <c r="L26" s="194"/>
      <c r="M26" s="194"/>
      <c r="N26" s="194"/>
      <c r="O26" s="194"/>
      <c r="P26" s="194"/>
      <c r="Q26" s="195"/>
      <c r="S26" s="20" t="str">
        <f t="shared" si="0"/>
        <v/>
      </c>
    </row>
    <row r="27" spans="3:19" ht="15.95" customHeight="1" x14ac:dyDescent="0.25">
      <c r="C27" s="187" t="str">
        <f>IF(C7="Nacional","Oeste","Equipa 17")</f>
        <v>Equipa 17</v>
      </c>
      <c r="D27" s="188" t="str">
        <f>IF(D8="Nacional","Oeste","Equipa 17")</f>
        <v>Equipa 17</v>
      </c>
      <c r="E27" s="188" t="str">
        <f>IF(E8="Nacional","Oeste","Equipa 17")</f>
        <v>Equipa 17</v>
      </c>
      <c r="F27" s="188" t="str">
        <f>IF(F8="Nacional","Oeste","Equipa 17")</f>
        <v>Equipa 17</v>
      </c>
      <c r="G27" s="189" t="str">
        <f>IF(G8="Nacional","Oeste","Equipa 17")</f>
        <v>Equipa 17</v>
      </c>
      <c r="H27" s="22"/>
      <c r="I27" s="193"/>
      <c r="J27" s="194"/>
      <c r="K27" s="194"/>
      <c r="L27" s="194"/>
      <c r="M27" s="194"/>
      <c r="N27" s="194"/>
      <c r="O27" s="194"/>
      <c r="P27" s="194"/>
      <c r="Q27" s="195"/>
      <c r="S27" s="20" t="str">
        <f t="shared" si="0"/>
        <v/>
      </c>
    </row>
    <row r="28" spans="3:19" ht="15.95" customHeight="1" x14ac:dyDescent="0.25">
      <c r="C28" s="187" t="str">
        <f>IF(C7="Nacional","Península de Setúbal","Equipa 18")</f>
        <v>Equipa 18</v>
      </c>
      <c r="D28" s="188" t="str">
        <f>IF(D8="Nacional","Península de Setúbal","Equipa 18")</f>
        <v>Equipa 18</v>
      </c>
      <c r="E28" s="188" t="str">
        <f>IF(E8="Nacional","Península de Setúbal","Equipa 18")</f>
        <v>Equipa 18</v>
      </c>
      <c r="F28" s="188" t="str">
        <f>IF(F8="Nacional","Península de Setúbal","Equipa 18")</f>
        <v>Equipa 18</v>
      </c>
      <c r="G28" s="189" t="str">
        <f>IF(G8="Nacional","Península de Setúbal","Equipa 18")</f>
        <v>Equipa 18</v>
      </c>
      <c r="H28" s="22"/>
      <c r="I28" s="193"/>
      <c r="J28" s="194"/>
      <c r="K28" s="194"/>
      <c r="L28" s="194"/>
      <c r="M28" s="194"/>
      <c r="N28" s="194"/>
      <c r="O28" s="194"/>
      <c r="P28" s="194"/>
      <c r="Q28" s="195"/>
      <c r="S28" s="20" t="str">
        <f t="shared" si="0"/>
        <v/>
      </c>
    </row>
    <row r="29" spans="3:19" ht="15.95" customHeight="1" x14ac:dyDescent="0.25">
      <c r="C29" s="187" t="str">
        <f>IF(C7="Nacional","Porto","Equipa 19")</f>
        <v>Equipa 19</v>
      </c>
      <c r="D29" s="188" t="str">
        <f>IF(D8="Nacional","Porto","Equipa 19")</f>
        <v>Equipa 19</v>
      </c>
      <c r="E29" s="188" t="str">
        <f>IF(E8="Nacional","Porto","Equipa 19")</f>
        <v>Equipa 19</v>
      </c>
      <c r="F29" s="188" t="str">
        <f>IF(F8="Nacional","Porto","Equipa 19")</f>
        <v>Equipa 19</v>
      </c>
      <c r="G29" s="189" t="str">
        <f>IF(G8="Nacional","Porto","Equipa 19")</f>
        <v>Equipa 19</v>
      </c>
      <c r="H29" s="22"/>
      <c r="I29" s="193"/>
      <c r="J29" s="194"/>
      <c r="K29" s="194"/>
      <c r="L29" s="194"/>
      <c r="M29" s="194"/>
      <c r="N29" s="194"/>
      <c r="O29" s="194"/>
      <c r="P29" s="194"/>
      <c r="Q29" s="195"/>
      <c r="S29" s="20" t="str">
        <f t="shared" si="0"/>
        <v/>
      </c>
    </row>
    <row r="30" spans="3:19" ht="15.95" customHeight="1" x14ac:dyDescent="0.25">
      <c r="C30" s="187" t="str">
        <f>IF(C7="Nacional","Sintra","Equipa 20")</f>
        <v>Equipa 20</v>
      </c>
      <c r="D30" s="188" t="str">
        <f>IF(D8="Nacional","Sintra","Equipa 20")</f>
        <v>Equipa 20</v>
      </c>
      <c r="E30" s="188" t="str">
        <f>IF(E8="Nacional","Sintra","Equipa 20")</f>
        <v>Equipa 20</v>
      </c>
      <c r="F30" s="188" t="str">
        <f>IF(F8="Nacional","Sintra","Equipa 20")</f>
        <v>Equipa 20</v>
      </c>
      <c r="G30" s="189" t="str">
        <f>IF(G8="Nacional","Sintra","Equipa 20")</f>
        <v>Equipa 20</v>
      </c>
      <c r="H30" s="22"/>
      <c r="I30" s="193"/>
      <c r="J30" s="194"/>
      <c r="K30" s="194"/>
      <c r="L30" s="194"/>
      <c r="M30" s="194"/>
      <c r="N30" s="194"/>
      <c r="O30" s="194"/>
      <c r="P30" s="194"/>
      <c r="Q30" s="195"/>
      <c r="S30" s="20" t="str">
        <f t="shared" si="0"/>
        <v/>
      </c>
    </row>
    <row r="31" spans="3:19" ht="15.95" customHeight="1" x14ac:dyDescent="0.25">
      <c r="C31" s="187" t="str">
        <f>IF(C7="Nacional","Tâmega","Equipa 21")</f>
        <v>Equipa 21</v>
      </c>
      <c r="D31" s="188" t="str">
        <f>IF(D8="Nacional","Tâmega","Equipa 21")</f>
        <v>Equipa 21</v>
      </c>
      <c r="E31" s="188" t="str">
        <f>IF(E8="Nacional","Tâmega","Equipa 21")</f>
        <v>Equipa 21</v>
      </c>
      <c r="F31" s="188" t="str">
        <f>IF(F8="Nacional","Tâmega","Equipa 21")</f>
        <v>Equipa 21</v>
      </c>
      <c r="G31" s="189" t="str">
        <f>IF(G8="Nacional","Tâmega","Equipa 21")</f>
        <v>Equipa 21</v>
      </c>
      <c r="H31" s="22"/>
      <c r="I31" s="193"/>
      <c r="J31" s="194"/>
      <c r="K31" s="194"/>
      <c r="L31" s="194"/>
      <c r="M31" s="194"/>
      <c r="N31" s="194"/>
      <c r="O31" s="194"/>
      <c r="P31" s="194"/>
      <c r="Q31" s="195"/>
      <c r="S31" s="20" t="str">
        <f t="shared" si="0"/>
        <v/>
      </c>
    </row>
    <row r="32" spans="3:19" ht="15.95" customHeight="1" x14ac:dyDescent="0.25">
      <c r="C32" s="187" t="str">
        <f>IF(C7="Nacional","Viana do Castelo","Equipa 22")</f>
        <v>Equipa 22</v>
      </c>
      <c r="D32" s="188" t="str">
        <f>IF(D8="Nacional","Viana do Castelo","Equipa 22")</f>
        <v>Equipa 22</v>
      </c>
      <c r="E32" s="188" t="str">
        <f>IF(E8="Nacional","Viana do Castelo","Equipa 22")</f>
        <v>Equipa 22</v>
      </c>
      <c r="F32" s="188" t="str">
        <f>IF(F8="Nacional","Viana do Castelo","Equipa 22")</f>
        <v>Equipa 22</v>
      </c>
      <c r="G32" s="189" t="str">
        <f>IF(G8="Nacional","Viana do Castelo","Equipa 22")</f>
        <v>Equipa 22</v>
      </c>
      <c r="H32" s="22"/>
      <c r="I32" s="193"/>
      <c r="J32" s="194"/>
      <c r="K32" s="194"/>
      <c r="L32" s="194"/>
      <c r="M32" s="194"/>
      <c r="N32" s="194"/>
      <c r="O32" s="194"/>
      <c r="P32" s="194"/>
      <c r="Q32" s="195"/>
      <c r="S32" s="20" t="str">
        <f t="shared" si="0"/>
        <v/>
      </c>
    </row>
    <row r="33" spans="3:19" ht="15.95" customHeight="1" x14ac:dyDescent="0.25">
      <c r="C33" s="187" t="str">
        <f>IF(C7="Nacional","Vila Real e Douro","Equipa 23")</f>
        <v>Equipa 23</v>
      </c>
      <c r="D33" s="188" t="str">
        <f>IF(D8="Nacional","Vila Real e Douro","Equipa 23")</f>
        <v>Equipa 23</v>
      </c>
      <c r="E33" s="188" t="str">
        <f>IF(E8="Nacional","Vila Real e Douro","Equipa 23")</f>
        <v>Equipa 23</v>
      </c>
      <c r="F33" s="188" t="str">
        <f>IF(F8="Nacional","Vila Real e Douro","Equipa 23")</f>
        <v>Equipa 23</v>
      </c>
      <c r="G33" s="189" t="str">
        <f>IF(G8="Nacional","Vila Real e Douro","Equipa 23")</f>
        <v>Equipa 23</v>
      </c>
      <c r="H33" s="22"/>
      <c r="I33" s="193"/>
      <c r="J33" s="194"/>
      <c r="K33" s="194"/>
      <c r="L33" s="194"/>
      <c r="M33" s="194"/>
      <c r="N33" s="194"/>
      <c r="O33" s="194"/>
      <c r="P33" s="194"/>
      <c r="Q33" s="195"/>
      <c r="S33" s="20" t="str">
        <f t="shared" si="0"/>
        <v/>
      </c>
    </row>
    <row r="34" spans="3:19" ht="15.95" customHeight="1" x14ac:dyDescent="0.25">
      <c r="C34" s="187" t="str">
        <f>IF(C7="Nacional","Viseu","Equipa 24")</f>
        <v>Equipa 24</v>
      </c>
      <c r="D34" s="188" t="str">
        <f>IF(D8="Nacional","Viseu","Equipa 24")</f>
        <v>Equipa 24</v>
      </c>
      <c r="E34" s="188" t="str">
        <f>IF(E8="Nacional","Viseu","Equipa 24")</f>
        <v>Equipa 24</v>
      </c>
      <c r="F34" s="188" t="str">
        <f>IF(F8="Nacional","Viseu","Equipa 24")</f>
        <v>Equipa 24</v>
      </c>
      <c r="G34" s="189" t="str">
        <f>IF(G8="Nacional","Viseu","Equipa 24")</f>
        <v>Equipa 24</v>
      </c>
      <c r="H34" s="22"/>
      <c r="I34" s="193"/>
      <c r="J34" s="194"/>
      <c r="K34" s="194"/>
      <c r="L34" s="194"/>
      <c r="M34" s="194"/>
      <c r="N34" s="194"/>
      <c r="O34" s="194"/>
      <c r="P34" s="194"/>
      <c r="Q34" s="195"/>
      <c r="S34" s="20" t="str">
        <f t="shared" si="0"/>
        <v/>
      </c>
    </row>
  </sheetData>
  <sheetProtection sheet="1" selectLockedCells="1"/>
  <mergeCells count="58">
    <mergeCell ref="C1:Q2"/>
    <mergeCell ref="I26:Q26"/>
    <mergeCell ref="I3:J3"/>
    <mergeCell ref="K3:L3"/>
    <mergeCell ref="A1:A2"/>
    <mergeCell ref="I16:Q16"/>
    <mergeCell ref="I13:Q13"/>
    <mergeCell ref="I14:Q14"/>
    <mergeCell ref="I7:Q8"/>
    <mergeCell ref="I10:Q10"/>
    <mergeCell ref="I11:Q11"/>
    <mergeCell ref="I12:Q12"/>
    <mergeCell ref="I15:Q15"/>
    <mergeCell ref="C16:G16"/>
    <mergeCell ref="C15:G15"/>
    <mergeCell ref="C5:G6"/>
    <mergeCell ref="I32:Q32"/>
    <mergeCell ref="I33:Q33"/>
    <mergeCell ref="I34:Q34"/>
    <mergeCell ref="I27:Q27"/>
    <mergeCell ref="I28:Q28"/>
    <mergeCell ref="I29:Q29"/>
    <mergeCell ref="I30:Q30"/>
    <mergeCell ref="I31:Q31"/>
    <mergeCell ref="C29:G29"/>
    <mergeCell ref="C22:G22"/>
    <mergeCell ref="C23:G23"/>
    <mergeCell ref="C24:G24"/>
    <mergeCell ref="C25:G25"/>
    <mergeCell ref="C26:G26"/>
    <mergeCell ref="C27:G27"/>
    <mergeCell ref="C28:G28"/>
    <mergeCell ref="I25:Q25"/>
    <mergeCell ref="I21:Q21"/>
    <mergeCell ref="I22:Q22"/>
    <mergeCell ref="I23:Q23"/>
    <mergeCell ref="I24:Q24"/>
    <mergeCell ref="C30:G30"/>
    <mergeCell ref="C31:G31"/>
    <mergeCell ref="C32:G32"/>
    <mergeCell ref="C33:G33"/>
    <mergeCell ref="C34:G34"/>
    <mergeCell ref="I5:Q6"/>
    <mergeCell ref="C21:G21"/>
    <mergeCell ref="C10:G10"/>
    <mergeCell ref="C11:G11"/>
    <mergeCell ref="C12:G12"/>
    <mergeCell ref="C13:G13"/>
    <mergeCell ref="C14:G14"/>
    <mergeCell ref="I17:Q17"/>
    <mergeCell ref="I18:Q18"/>
    <mergeCell ref="C17:G17"/>
    <mergeCell ref="C18:G18"/>
    <mergeCell ref="C19:G19"/>
    <mergeCell ref="C20:G20"/>
    <mergeCell ref="I20:Q20"/>
    <mergeCell ref="I19:Q19"/>
    <mergeCell ref="C7:G8"/>
  </mergeCells>
  <phoneticPr fontId="16" type="noConversion"/>
  <printOptions horizontalCentered="1"/>
  <pageMargins left="0.31496062992125984" right="0.31496062992125984" top="0.55118110236220474" bottom="0.74803149606299213" header="0.31496062992125984" footer="0.31496062992125984"/>
  <pageSetup paperSize="9" scale="9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84446F3E-2663-4334-A57D-CDF609CC9EE6}">
          <x14:formula1>
            <xm:f>Folha3!$A$1:$A$3</xm:f>
          </x14:formula1>
          <xm:sqref>C7</xm:sqref>
        </x14:dataValidation>
        <x14:dataValidation type="list" allowBlank="1" showInputMessage="1" showErrorMessage="1" xr:uid="{CFAACCEF-287E-435E-97AF-80630F329A43}">
          <x14:formula1>
            <xm:f>Folha3!$B$1:$B$4</xm:f>
          </x14:formula1>
          <xm:sqref>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A1F3-5D75-45D5-B00F-E3C0F3CB8D81}">
  <sheetPr>
    <tabColor theme="9" tint="0.59999389629810485"/>
    <pageSetUpPr fitToPage="1"/>
  </sheetPr>
  <dimension ref="A1:BB1002"/>
  <sheetViews>
    <sheetView showGridLines="0" zoomScale="110" zoomScaleNormal="110" workbookViewId="0">
      <selection activeCell="N8" activeCellId="3" sqref="E8:E31 H8:H31 K8:K31 N8:N31"/>
    </sheetView>
  </sheetViews>
  <sheetFormatPr defaultColWidth="14.42578125" defaultRowHeight="15" customHeight="1" x14ac:dyDescent="0.25"/>
  <cols>
    <col min="1" max="1" width="10.5703125" style="8" customWidth="1"/>
    <col min="2" max="2" width="5.42578125" style="8" customWidth="1"/>
    <col min="3" max="3" width="46.5703125" style="8" customWidth="1"/>
    <col min="4" max="4" width="0.7109375" style="8" customWidth="1"/>
    <col min="5" max="6" width="10" style="8" customWidth="1"/>
    <col min="7" max="7" width="0.85546875" style="8" customWidth="1"/>
    <col min="8" max="9" width="10" style="8" customWidth="1"/>
    <col min="10" max="10" width="0.85546875" style="8" customWidth="1"/>
    <col min="11" max="12" width="10" style="8" customWidth="1"/>
    <col min="13" max="13" width="0.85546875" style="8" customWidth="1"/>
    <col min="14" max="15" width="10" style="8" customWidth="1"/>
    <col min="16" max="16" width="1.5703125" style="8" customWidth="1"/>
    <col min="17" max="17" width="14.140625" style="8" customWidth="1"/>
    <col min="18" max="18" width="0.7109375" style="8" customWidth="1"/>
    <col min="19" max="19" width="17.28515625" style="8" customWidth="1"/>
    <col min="20" max="20" width="4.5703125" style="8" customWidth="1"/>
    <col min="21" max="21" width="8.140625" style="8" hidden="1" customWidth="1"/>
    <col min="22" max="26" width="8.85546875" style="8" hidden="1" customWidth="1"/>
    <col min="27" max="28" width="9.5703125" style="8" hidden="1" customWidth="1"/>
    <col min="29" max="29" width="16" style="8" hidden="1" customWidth="1"/>
    <col min="30" max="52" width="4.28515625" style="8" hidden="1" customWidth="1"/>
    <col min="53" max="53" width="0.85546875" style="8" hidden="1" customWidth="1"/>
    <col min="54" max="54" width="14.42578125" style="8" hidden="1" customWidth="1"/>
    <col min="55" max="16384" width="14.42578125" style="8"/>
  </cols>
  <sheetData>
    <row r="1" spans="1:53" customFormat="1" x14ac:dyDescent="0.25">
      <c r="A1" s="226"/>
      <c r="B1" s="238" t="s">
        <v>63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53" customFormat="1" ht="26.25" x14ac:dyDescent="0.4">
      <c r="A2" s="226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6"/>
      <c r="U2" s="6"/>
      <c r="V2" s="6"/>
      <c r="W2" s="6"/>
      <c r="X2" s="6"/>
      <c r="Y2" s="6"/>
      <c r="Z2" s="6"/>
      <c r="AA2" s="6"/>
      <c r="AB2" s="223"/>
      <c r="AC2" s="6"/>
    </row>
    <row r="3" spans="1:53" customFormat="1" ht="23.1" customHeight="1" x14ac:dyDescent="0.25">
      <c r="A3" s="44"/>
      <c r="B3" s="64"/>
      <c r="C3" s="65"/>
      <c r="D3" s="65"/>
      <c r="E3" s="65"/>
      <c r="F3" s="231" t="s">
        <v>14</v>
      </c>
      <c r="G3" s="231"/>
      <c r="H3" s="231"/>
      <c r="I3" s="237" t="str">
        <f>IF(Equipas!K3="","",Equipas!K3)</f>
        <v>2024/2025</v>
      </c>
      <c r="J3" s="237"/>
      <c r="K3" s="237"/>
      <c r="L3" s="65"/>
      <c r="M3" s="65"/>
      <c r="N3" s="65"/>
      <c r="O3" s="65"/>
      <c r="P3" s="65"/>
      <c r="Q3" s="65"/>
      <c r="R3" s="65"/>
      <c r="S3" s="65"/>
      <c r="T3" s="5"/>
      <c r="U3" s="5"/>
      <c r="V3" s="5"/>
      <c r="W3" s="5"/>
      <c r="X3" s="5"/>
      <c r="Y3" s="5"/>
      <c r="Z3" s="5"/>
      <c r="AA3" s="33"/>
      <c r="AB3" s="223"/>
      <c r="AC3" s="5"/>
    </row>
    <row r="4" spans="1:53" customFormat="1" ht="30" customHeight="1" x14ac:dyDescent="0.25">
      <c r="A4" s="44"/>
      <c r="B4" s="64"/>
      <c r="C4" s="66" t="str">
        <f>IF(Equipas!$C$7="","","Fase: "&amp; Equipas!$C$7)</f>
        <v>Fase: CLDE</v>
      </c>
      <c r="D4" s="66"/>
      <c r="E4" s="66"/>
      <c r="F4" s="66"/>
      <c r="G4" s="66"/>
      <c r="H4" s="66"/>
      <c r="I4" s="66"/>
      <c r="J4" s="66"/>
      <c r="K4" s="213" t="str">
        <f>IF(Equipas!I7="","",IF(OR(Equipas!C7="CLDE",Equipas!C7="NACIONAL"),"CLDE ORGANIZADORA: "&amp;Equipas!$I$7,"Local: "&amp;Equipas!I7))</f>
        <v/>
      </c>
      <c r="L4" s="213"/>
      <c r="M4" s="213"/>
      <c r="N4" s="213"/>
      <c r="O4" s="213"/>
      <c r="P4" s="213"/>
      <c r="Q4" s="213"/>
      <c r="R4" s="213"/>
      <c r="S4" s="213"/>
      <c r="T4" s="5"/>
      <c r="U4" s="5"/>
      <c r="V4" s="5"/>
      <c r="W4" s="5"/>
      <c r="X4" s="5"/>
      <c r="Y4" s="5"/>
      <c r="Z4" s="5"/>
      <c r="AA4" s="33"/>
      <c r="AB4" s="223"/>
      <c r="AC4" s="5"/>
    </row>
    <row r="5" spans="1:53" ht="15.9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7"/>
      <c r="U5" s="7"/>
      <c r="V5" s="7"/>
      <c r="W5" s="7"/>
      <c r="X5" s="7"/>
      <c r="Y5" s="7"/>
      <c r="Z5" s="7"/>
      <c r="AA5" s="7"/>
      <c r="AB5" s="223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ht="20.45" customHeight="1" x14ac:dyDescent="0.25">
      <c r="A6" s="9"/>
      <c r="B6" s="227" t="s">
        <v>45</v>
      </c>
      <c r="C6" s="228"/>
      <c r="D6" s="68"/>
      <c r="E6" s="236" t="s">
        <v>46</v>
      </c>
      <c r="F6" s="233"/>
      <c r="G6" s="69"/>
      <c r="H6" s="236" t="s">
        <v>47</v>
      </c>
      <c r="I6" s="233"/>
      <c r="J6" s="69"/>
      <c r="K6" s="232" t="s">
        <v>48</v>
      </c>
      <c r="L6" s="233"/>
      <c r="M6" s="69"/>
      <c r="N6" s="232" t="s">
        <v>49</v>
      </c>
      <c r="O6" s="233"/>
      <c r="P6" s="69"/>
      <c r="Q6" s="133" t="s">
        <v>57</v>
      </c>
      <c r="R6" s="70"/>
      <c r="S6" s="234" t="s">
        <v>15</v>
      </c>
      <c r="T6" s="24"/>
      <c r="U6" s="221" t="s">
        <v>51</v>
      </c>
      <c r="V6" s="219" t="s">
        <v>52</v>
      </c>
      <c r="W6" s="34"/>
      <c r="X6" s="224" t="s">
        <v>58</v>
      </c>
      <c r="Y6" s="217" t="s">
        <v>53</v>
      </c>
      <c r="Z6" s="215" t="s">
        <v>52</v>
      </c>
      <c r="AA6" s="34"/>
      <c r="AB6" s="223"/>
      <c r="AC6" s="2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 ht="15.95" customHeight="1" x14ac:dyDescent="0.25">
      <c r="A7" s="12"/>
      <c r="B7" s="229"/>
      <c r="C7" s="230"/>
      <c r="D7" s="71"/>
      <c r="E7" s="128" t="s">
        <v>19</v>
      </c>
      <c r="F7" s="129" t="s">
        <v>20</v>
      </c>
      <c r="G7" s="69"/>
      <c r="H7" s="128" t="s">
        <v>19</v>
      </c>
      <c r="I7" s="129" t="s">
        <v>20</v>
      </c>
      <c r="J7" s="69"/>
      <c r="K7" s="130" t="s">
        <v>19</v>
      </c>
      <c r="L7" s="129" t="s">
        <v>20</v>
      </c>
      <c r="M7" s="69"/>
      <c r="N7" s="130" t="s">
        <v>19</v>
      </c>
      <c r="O7" s="129" t="s">
        <v>20</v>
      </c>
      <c r="P7" s="69"/>
      <c r="Q7" s="134" t="s">
        <v>20</v>
      </c>
      <c r="R7" s="70"/>
      <c r="S7" s="235"/>
      <c r="T7" s="25"/>
      <c r="U7" s="222"/>
      <c r="V7" s="220"/>
      <c r="W7" s="157"/>
      <c r="X7" s="225"/>
      <c r="Y7" s="218"/>
      <c r="Z7" s="216"/>
      <c r="AA7" s="24"/>
      <c r="AB7" s="24"/>
      <c r="AC7" s="214"/>
      <c r="AD7" s="26" t="s">
        <v>21</v>
      </c>
      <c r="AE7" s="26" t="s">
        <v>22</v>
      </c>
      <c r="AF7" s="26" t="s">
        <v>23</v>
      </c>
      <c r="AG7" s="26" t="s">
        <v>24</v>
      </c>
      <c r="AH7" s="26" t="s">
        <v>25</v>
      </c>
      <c r="AI7" s="26" t="s">
        <v>26</v>
      </c>
      <c r="AJ7" s="26" t="s">
        <v>27</v>
      </c>
      <c r="AK7" s="26" t="s">
        <v>28</v>
      </c>
      <c r="AL7" s="26" t="s">
        <v>29</v>
      </c>
      <c r="AM7" s="26" t="s">
        <v>30</v>
      </c>
      <c r="AN7" s="26" t="s">
        <v>31</v>
      </c>
      <c r="AO7" s="26" t="s">
        <v>32</v>
      </c>
      <c r="AP7" s="26" t="s">
        <v>33</v>
      </c>
      <c r="AQ7" s="26" t="s">
        <v>34</v>
      </c>
      <c r="AR7" s="26" t="s">
        <v>35</v>
      </c>
      <c r="AS7" s="26" t="s">
        <v>36</v>
      </c>
      <c r="AT7" s="26" t="s">
        <v>37</v>
      </c>
      <c r="AU7" s="26" t="s">
        <v>38</v>
      </c>
      <c r="AV7" s="26" t="s">
        <v>39</v>
      </c>
      <c r="AW7" s="26" t="s">
        <v>40</v>
      </c>
      <c r="AX7" s="26" t="s">
        <v>41</v>
      </c>
      <c r="AY7" s="26" t="s">
        <v>42</v>
      </c>
      <c r="AZ7" s="26" t="s">
        <v>43</v>
      </c>
      <c r="BA7" s="26" t="s">
        <v>44</v>
      </c>
    </row>
    <row r="8" spans="1:53" ht="15" customHeight="1" x14ac:dyDescent="0.25">
      <c r="A8" s="12"/>
      <c r="B8" s="161" t="str">
        <f>IF(Equipas!I11="","",Folha3!D1)</f>
        <v/>
      </c>
      <c r="C8" s="158" t="str">
        <f>Equipas!S11</f>
        <v/>
      </c>
      <c r="D8" s="11"/>
      <c r="E8" s="119"/>
      <c r="F8" s="120" t="str">
        <f t="shared" ref="F8:F31" si="0">IF(E8="","",VLOOKUP(E8,PONTUAÇÃO,2,FALSE))</f>
        <v/>
      </c>
      <c r="G8" s="69"/>
      <c r="H8" s="119"/>
      <c r="I8" s="120" t="str">
        <f t="shared" ref="I8:I31" si="1">IF(H8="","",VLOOKUP(H8,PONTUAÇÃO,2,FALSE))</f>
        <v/>
      </c>
      <c r="J8" s="69"/>
      <c r="K8" s="123"/>
      <c r="L8" s="120" t="str">
        <f t="shared" ref="L8:L31" si="2">IF(K8="","",VLOOKUP(K8,PONTUAÇÃO,2,FALSE))</f>
        <v/>
      </c>
      <c r="M8" s="10"/>
      <c r="N8" s="119"/>
      <c r="O8" s="120" t="str">
        <f t="shared" ref="O8:O31" si="3">IF(N8="","",VLOOKUP(N8,PONTUAÇÃO,2,FALSE))</f>
        <v/>
      </c>
      <c r="P8" s="10"/>
      <c r="Q8" s="124" t="str">
        <f>IF(OR(F8="",I8="",L8="",O8=""),"",SUM(F8,I8,L8,O8))</f>
        <v/>
      </c>
      <c r="R8" s="72"/>
      <c r="S8" s="126" t="str">
        <f t="shared" ref="S8:S31" si="4">IF(Q8="","",IF(W8=0,"DESCL.",X8))</f>
        <v/>
      </c>
      <c r="T8" s="29"/>
      <c r="U8" s="32" t="str">
        <f t="shared" ref="U8:U31" si="5">IF(Q8="","",Q8)</f>
        <v/>
      </c>
      <c r="V8" s="37" t="str">
        <f>IF(Q8="","",IF(OR(E8="FC",H8="FC",K8="FC",N8="FC"),0,SUM(F8,I8,L8,O8)))</f>
        <v/>
      </c>
      <c r="W8" s="37" t="str">
        <f>V8</f>
        <v/>
      </c>
      <c r="X8" s="37" t="str">
        <f>IF(AB8="","",RANK(AB8,AB$8:AB$31))</f>
        <v/>
      </c>
      <c r="Y8" s="39" t="str">
        <f>IF(Z8="","",RANK(Z8,$Z$8:$Z$31,0))</f>
        <v/>
      </c>
      <c r="Z8" s="37" t="str">
        <f t="shared" ref="Z8:Z31" si="6">IF(V8&gt;0,"",U8)</f>
        <v/>
      </c>
      <c r="AA8" s="35" t="str">
        <f t="shared" ref="AA8:AA31" si="7">IF(Q8="","",Q8+AC8+1000)</f>
        <v/>
      </c>
      <c r="AB8" s="152" t="str">
        <f t="shared" ref="AB8:AB31" si="8">IF(AA8="","",AA8+(IF(W8=0,0,1000)))</f>
        <v/>
      </c>
      <c r="AC8" s="33">
        <f>0.01*AD8+0.001*AE8+0.0001*AF8+0.00001*AG8+0.000001*AH8+0.0000001*AI8+0.00000001*AJ8+0.000000001*AK8+0.0000000001*AL8+0.00000000001*AM8+0.000000000001*AN8+0.0000000000001*AO8+0.00000000000001*AP8+0.000000000000001*AQ8+0.0000000000000001*AR8+0.00000000000000001*AS8+0.000000000000000001*AT8+0.0000000000000000001*AU8+1E-20*AV8+1E-21*AW8+1E-22*AX8+1E-23*AY8+1E-24*AZ8+1E-25*BA8</f>
        <v>0</v>
      </c>
      <c r="AD8" s="27">
        <f t="shared" ref="AD8:AM17" si="9">COUNTIF($E8:$O8,AD$7)</f>
        <v>0</v>
      </c>
      <c r="AE8" s="27">
        <f t="shared" si="9"/>
        <v>0</v>
      </c>
      <c r="AF8" s="27">
        <f t="shared" si="9"/>
        <v>0</v>
      </c>
      <c r="AG8" s="27">
        <f t="shared" si="9"/>
        <v>0</v>
      </c>
      <c r="AH8" s="27">
        <f t="shared" si="9"/>
        <v>0</v>
      </c>
      <c r="AI8" s="27">
        <f t="shared" si="9"/>
        <v>0</v>
      </c>
      <c r="AJ8" s="27">
        <f t="shared" si="9"/>
        <v>0</v>
      </c>
      <c r="AK8" s="27">
        <f t="shared" si="9"/>
        <v>0</v>
      </c>
      <c r="AL8" s="27">
        <f t="shared" si="9"/>
        <v>0</v>
      </c>
      <c r="AM8" s="27">
        <f t="shared" si="9"/>
        <v>0</v>
      </c>
      <c r="AN8" s="27">
        <f t="shared" ref="AN8:BA17" si="10">COUNTIF($E8:$O8,AN$7)</f>
        <v>0</v>
      </c>
      <c r="AO8" s="27">
        <f t="shared" si="10"/>
        <v>0</v>
      </c>
      <c r="AP8" s="27">
        <f t="shared" si="10"/>
        <v>0</v>
      </c>
      <c r="AQ8" s="27">
        <f t="shared" si="10"/>
        <v>0</v>
      </c>
      <c r="AR8" s="27">
        <f t="shared" si="10"/>
        <v>0</v>
      </c>
      <c r="AS8" s="27">
        <f t="shared" si="10"/>
        <v>0</v>
      </c>
      <c r="AT8" s="27">
        <f t="shared" si="10"/>
        <v>0</v>
      </c>
      <c r="AU8" s="27">
        <f t="shared" si="10"/>
        <v>0</v>
      </c>
      <c r="AV8" s="27">
        <f t="shared" si="10"/>
        <v>0</v>
      </c>
      <c r="AW8" s="27">
        <f t="shared" si="10"/>
        <v>0</v>
      </c>
      <c r="AX8" s="27">
        <f t="shared" si="10"/>
        <v>0</v>
      </c>
      <c r="AY8" s="27">
        <f t="shared" si="10"/>
        <v>0</v>
      </c>
      <c r="AZ8" s="27">
        <f t="shared" si="10"/>
        <v>0</v>
      </c>
      <c r="BA8" s="27">
        <f t="shared" si="10"/>
        <v>0</v>
      </c>
    </row>
    <row r="9" spans="1:53" ht="15" customHeight="1" x14ac:dyDescent="0.25">
      <c r="A9" s="12"/>
      <c r="B9" s="162" t="str">
        <f>IF(Equipas!I12="","",Folha3!D2)</f>
        <v/>
      </c>
      <c r="C9" s="159" t="str">
        <f>Equipas!S12</f>
        <v/>
      </c>
      <c r="D9" s="11"/>
      <c r="E9" s="119"/>
      <c r="F9" s="120" t="str">
        <f t="shared" si="0"/>
        <v/>
      </c>
      <c r="G9" s="69"/>
      <c r="H9" s="119"/>
      <c r="I9" s="121" t="str">
        <f t="shared" si="1"/>
        <v/>
      </c>
      <c r="J9" s="69"/>
      <c r="K9" s="123"/>
      <c r="L9" s="121" t="str">
        <f t="shared" si="2"/>
        <v/>
      </c>
      <c r="M9" s="10"/>
      <c r="N9" s="119"/>
      <c r="O9" s="121" t="str">
        <f t="shared" si="3"/>
        <v/>
      </c>
      <c r="P9" s="10"/>
      <c r="Q9" s="125" t="str">
        <f t="shared" ref="Q9:Q31" si="11">IF(OR(F9="",I9="",L9="",O9=""),"",SUM(F9,I9,L9,O9))</f>
        <v/>
      </c>
      <c r="R9" s="73"/>
      <c r="S9" s="127" t="str">
        <f t="shared" si="4"/>
        <v/>
      </c>
      <c r="T9" s="29"/>
      <c r="U9" s="36" t="str">
        <f t="shared" si="5"/>
        <v/>
      </c>
      <c r="V9" s="37" t="str">
        <f t="shared" ref="V9:V31" si="12">IF(Q9="","",IF(OR(E9="FC",H9="FC",K9="FC",N9="FC"),0,SUM(F9,I9,L9,O9)))</f>
        <v/>
      </c>
      <c r="W9" s="37" t="str">
        <f t="shared" ref="W9:W31" si="13">V9</f>
        <v/>
      </c>
      <c r="X9" s="38" t="str">
        <f t="shared" ref="X9:X31" si="14">IF(AB9="","",RANK(AB9,AB$8:AB$31))</f>
        <v/>
      </c>
      <c r="Y9" s="40" t="str">
        <f t="shared" ref="Y9:Y31" si="15">IF(Z9="","",RANK(Z9,$Z$8:$Z$31,0))</f>
        <v/>
      </c>
      <c r="Z9" s="38" t="str">
        <f t="shared" si="6"/>
        <v/>
      </c>
      <c r="AA9" s="35" t="str">
        <f t="shared" si="7"/>
        <v/>
      </c>
      <c r="AB9" s="152" t="str">
        <f t="shared" si="8"/>
        <v/>
      </c>
      <c r="AC9" s="33">
        <f t="shared" ref="AC9:AC31" si="16">0.01*AD9+0.001*AE9+0.0001*AF9+0.00001*AG9+0.000001*AH9+0.0000001*AI9+0.00000001*AJ9+0.000000001*AK9+0.0000000001*AL9+0.00000000001*AM9+0.000000000001*AN9+0.0000000000001*AO9+0.00000000000001*AP9+0.000000000000001*AQ9+0.0000000000000001*AR9+0.00000000000000001*AS9+0.000000000000000001*AT9+0.0000000000000000001*AU9+1E-20*AV9+1E-21*AW9+1E-22*AX9+1E-23*AY9+1E-24*AZ9+1E-25*BA9</f>
        <v>0</v>
      </c>
      <c r="AD9" s="27">
        <f t="shared" si="9"/>
        <v>0</v>
      </c>
      <c r="AE9" s="27">
        <f t="shared" si="9"/>
        <v>0</v>
      </c>
      <c r="AF9" s="27">
        <f t="shared" si="9"/>
        <v>0</v>
      </c>
      <c r="AG9" s="27">
        <f t="shared" si="9"/>
        <v>0</v>
      </c>
      <c r="AH9" s="27">
        <f t="shared" si="9"/>
        <v>0</v>
      </c>
      <c r="AI9" s="27">
        <f t="shared" si="9"/>
        <v>0</v>
      </c>
      <c r="AJ9" s="27">
        <f t="shared" si="9"/>
        <v>0</v>
      </c>
      <c r="AK9" s="27">
        <f t="shared" si="9"/>
        <v>0</v>
      </c>
      <c r="AL9" s="27">
        <f t="shared" si="9"/>
        <v>0</v>
      </c>
      <c r="AM9" s="27">
        <f t="shared" si="9"/>
        <v>0</v>
      </c>
      <c r="AN9" s="27">
        <f t="shared" si="10"/>
        <v>0</v>
      </c>
      <c r="AO9" s="27">
        <f t="shared" si="10"/>
        <v>0</v>
      </c>
      <c r="AP9" s="27">
        <f t="shared" si="10"/>
        <v>0</v>
      </c>
      <c r="AQ9" s="27">
        <f t="shared" si="10"/>
        <v>0</v>
      </c>
      <c r="AR9" s="27">
        <f t="shared" si="10"/>
        <v>0</v>
      </c>
      <c r="AS9" s="27">
        <f t="shared" si="10"/>
        <v>0</v>
      </c>
      <c r="AT9" s="27">
        <f t="shared" si="10"/>
        <v>0</v>
      </c>
      <c r="AU9" s="27">
        <f t="shared" si="10"/>
        <v>0</v>
      </c>
      <c r="AV9" s="27">
        <f t="shared" si="10"/>
        <v>0</v>
      </c>
      <c r="AW9" s="27">
        <f t="shared" si="10"/>
        <v>0</v>
      </c>
      <c r="AX9" s="27">
        <f t="shared" si="10"/>
        <v>0</v>
      </c>
      <c r="AY9" s="27">
        <f t="shared" si="10"/>
        <v>0</v>
      </c>
      <c r="AZ9" s="27">
        <f t="shared" si="10"/>
        <v>0</v>
      </c>
      <c r="BA9" s="27">
        <f t="shared" si="10"/>
        <v>0</v>
      </c>
    </row>
    <row r="10" spans="1:53" ht="15" customHeight="1" x14ac:dyDescent="0.25">
      <c r="A10" s="12"/>
      <c r="B10" s="162" t="str">
        <f>IF(Equipas!I13="","",Folha3!D3)</f>
        <v/>
      </c>
      <c r="C10" s="159" t="str">
        <f>Equipas!S13</f>
        <v/>
      </c>
      <c r="D10" s="11"/>
      <c r="E10" s="119"/>
      <c r="F10" s="120" t="str">
        <f t="shared" si="0"/>
        <v/>
      </c>
      <c r="G10" s="69"/>
      <c r="H10" s="119"/>
      <c r="I10" s="121" t="str">
        <f t="shared" si="1"/>
        <v/>
      </c>
      <c r="J10" s="69"/>
      <c r="K10" s="123"/>
      <c r="L10" s="121" t="str">
        <f t="shared" si="2"/>
        <v/>
      </c>
      <c r="M10" s="10"/>
      <c r="N10" s="119"/>
      <c r="O10" s="121" t="str">
        <f t="shared" si="3"/>
        <v/>
      </c>
      <c r="P10" s="10"/>
      <c r="Q10" s="125" t="str">
        <f t="shared" si="11"/>
        <v/>
      </c>
      <c r="R10" s="73"/>
      <c r="S10" s="127" t="str">
        <f t="shared" si="4"/>
        <v/>
      </c>
      <c r="T10" s="29"/>
      <c r="U10" s="36" t="str">
        <f t="shared" si="5"/>
        <v/>
      </c>
      <c r="V10" s="37" t="str">
        <f t="shared" si="12"/>
        <v/>
      </c>
      <c r="W10" s="37" t="str">
        <f t="shared" si="13"/>
        <v/>
      </c>
      <c r="X10" s="38" t="str">
        <f t="shared" si="14"/>
        <v/>
      </c>
      <c r="Y10" s="40" t="str">
        <f t="shared" si="15"/>
        <v/>
      </c>
      <c r="Z10" s="38" t="str">
        <f t="shared" si="6"/>
        <v/>
      </c>
      <c r="AA10" s="35" t="str">
        <f t="shared" si="7"/>
        <v/>
      </c>
      <c r="AB10" s="152" t="str">
        <f t="shared" si="8"/>
        <v/>
      </c>
      <c r="AC10" s="33">
        <f t="shared" si="16"/>
        <v>0</v>
      </c>
      <c r="AD10" s="27">
        <f t="shared" si="9"/>
        <v>0</v>
      </c>
      <c r="AE10" s="27">
        <f t="shared" si="9"/>
        <v>0</v>
      </c>
      <c r="AF10" s="27">
        <f t="shared" si="9"/>
        <v>0</v>
      </c>
      <c r="AG10" s="27">
        <f t="shared" si="9"/>
        <v>0</v>
      </c>
      <c r="AH10" s="27">
        <f t="shared" si="9"/>
        <v>0</v>
      </c>
      <c r="AI10" s="27">
        <f t="shared" si="9"/>
        <v>0</v>
      </c>
      <c r="AJ10" s="27">
        <f t="shared" si="9"/>
        <v>0</v>
      </c>
      <c r="AK10" s="27">
        <f t="shared" si="9"/>
        <v>0</v>
      </c>
      <c r="AL10" s="27">
        <f t="shared" si="9"/>
        <v>0</v>
      </c>
      <c r="AM10" s="27">
        <f t="shared" si="9"/>
        <v>0</v>
      </c>
      <c r="AN10" s="27">
        <f t="shared" si="10"/>
        <v>0</v>
      </c>
      <c r="AO10" s="27">
        <f t="shared" si="10"/>
        <v>0</v>
      </c>
      <c r="AP10" s="27">
        <f t="shared" si="10"/>
        <v>0</v>
      </c>
      <c r="AQ10" s="27">
        <f t="shared" si="10"/>
        <v>0</v>
      </c>
      <c r="AR10" s="27">
        <f t="shared" si="10"/>
        <v>0</v>
      </c>
      <c r="AS10" s="27">
        <f t="shared" si="10"/>
        <v>0</v>
      </c>
      <c r="AT10" s="27">
        <f t="shared" si="10"/>
        <v>0</v>
      </c>
      <c r="AU10" s="27">
        <f t="shared" si="10"/>
        <v>0</v>
      </c>
      <c r="AV10" s="27">
        <f t="shared" si="10"/>
        <v>0</v>
      </c>
      <c r="AW10" s="27">
        <f t="shared" si="10"/>
        <v>0</v>
      </c>
      <c r="AX10" s="27">
        <f t="shared" si="10"/>
        <v>0</v>
      </c>
      <c r="AY10" s="27">
        <f t="shared" si="10"/>
        <v>0</v>
      </c>
      <c r="AZ10" s="27">
        <f t="shared" si="10"/>
        <v>0</v>
      </c>
      <c r="BA10" s="27">
        <f t="shared" si="10"/>
        <v>0</v>
      </c>
    </row>
    <row r="11" spans="1:53" ht="15" customHeight="1" x14ac:dyDescent="0.25">
      <c r="A11" s="12"/>
      <c r="B11" s="162" t="str">
        <f>IF(Equipas!I14="","",Folha3!D4)</f>
        <v/>
      </c>
      <c r="C11" s="159" t="str">
        <f>Equipas!S14</f>
        <v/>
      </c>
      <c r="D11" s="11"/>
      <c r="E11" s="119"/>
      <c r="F11" s="120" t="str">
        <f t="shared" si="0"/>
        <v/>
      </c>
      <c r="G11" s="69"/>
      <c r="H11" s="119"/>
      <c r="I11" s="121" t="str">
        <f t="shared" si="1"/>
        <v/>
      </c>
      <c r="J11" s="69"/>
      <c r="K11" s="123"/>
      <c r="L11" s="121" t="str">
        <f t="shared" si="2"/>
        <v/>
      </c>
      <c r="M11" s="10"/>
      <c r="N11" s="119"/>
      <c r="O11" s="121" t="str">
        <f t="shared" si="3"/>
        <v/>
      </c>
      <c r="P11" s="10"/>
      <c r="Q11" s="125" t="str">
        <f t="shared" si="11"/>
        <v/>
      </c>
      <c r="R11" s="73"/>
      <c r="S11" s="127" t="str">
        <f t="shared" si="4"/>
        <v/>
      </c>
      <c r="T11" s="29"/>
      <c r="U11" s="36" t="str">
        <f t="shared" si="5"/>
        <v/>
      </c>
      <c r="V11" s="37" t="str">
        <f t="shared" si="12"/>
        <v/>
      </c>
      <c r="W11" s="37" t="str">
        <f t="shared" si="13"/>
        <v/>
      </c>
      <c r="X11" s="38" t="str">
        <f t="shared" si="14"/>
        <v/>
      </c>
      <c r="Y11" s="40" t="str">
        <f t="shared" si="15"/>
        <v/>
      </c>
      <c r="Z11" s="38" t="str">
        <f t="shared" si="6"/>
        <v/>
      </c>
      <c r="AA11" s="35" t="str">
        <f t="shared" si="7"/>
        <v/>
      </c>
      <c r="AB11" s="152" t="str">
        <f t="shared" si="8"/>
        <v/>
      </c>
      <c r="AC11" s="33">
        <f t="shared" si="16"/>
        <v>0</v>
      </c>
      <c r="AD11" s="27">
        <f t="shared" si="9"/>
        <v>0</v>
      </c>
      <c r="AE11" s="27">
        <f t="shared" si="9"/>
        <v>0</v>
      </c>
      <c r="AF11" s="27">
        <f t="shared" si="9"/>
        <v>0</v>
      </c>
      <c r="AG11" s="27">
        <f t="shared" si="9"/>
        <v>0</v>
      </c>
      <c r="AH11" s="27">
        <f t="shared" si="9"/>
        <v>0</v>
      </c>
      <c r="AI11" s="27">
        <f t="shared" si="9"/>
        <v>0</v>
      </c>
      <c r="AJ11" s="27">
        <f t="shared" si="9"/>
        <v>0</v>
      </c>
      <c r="AK11" s="27">
        <f t="shared" si="9"/>
        <v>0</v>
      </c>
      <c r="AL11" s="27">
        <f t="shared" si="9"/>
        <v>0</v>
      </c>
      <c r="AM11" s="27">
        <f t="shared" si="9"/>
        <v>0</v>
      </c>
      <c r="AN11" s="27">
        <f t="shared" si="10"/>
        <v>0</v>
      </c>
      <c r="AO11" s="27">
        <f t="shared" si="10"/>
        <v>0</v>
      </c>
      <c r="AP11" s="27">
        <f t="shared" si="10"/>
        <v>0</v>
      </c>
      <c r="AQ11" s="27">
        <f t="shared" si="10"/>
        <v>0</v>
      </c>
      <c r="AR11" s="27">
        <f t="shared" si="10"/>
        <v>0</v>
      </c>
      <c r="AS11" s="27">
        <f t="shared" si="10"/>
        <v>0</v>
      </c>
      <c r="AT11" s="27">
        <f t="shared" si="10"/>
        <v>0</v>
      </c>
      <c r="AU11" s="27">
        <f t="shared" si="10"/>
        <v>0</v>
      </c>
      <c r="AV11" s="27">
        <f t="shared" si="10"/>
        <v>0</v>
      </c>
      <c r="AW11" s="27">
        <f t="shared" si="10"/>
        <v>0</v>
      </c>
      <c r="AX11" s="27">
        <f t="shared" si="10"/>
        <v>0</v>
      </c>
      <c r="AY11" s="27">
        <f t="shared" si="10"/>
        <v>0</v>
      </c>
      <c r="AZ11" s="27">
        <f t="shared" si="10"/>
        <v>0</v>
      </c>
      <c r="BA11" s="27">
        <f t="shared" si="10"/>
        <v>0</v>
      </c>
    </row>
    <row r="12" spans="1:53" ht="15" customHeight="1" x14ac:dyDescent="0.25">
      <c r="A12" s="12"/>
      <c r="B12" s="162" t="str">
        <f>IF(Equipas!I15="","",Folha3!D5)</f>
        <v/>
      </c>
      <c r="C12" s="159" t="str">
        <f>Equipas!S15</f>
        <v/>
      </c>
      <c r="D12" s="11"/>
      <c r="E12" s="119"/>
      <c r="F12" s="120" t="str">
        <f t="shared" si="0"/>
        <v/>
      </c>
      <c r="G12" s="69"/>
      <c r="H12" s="119"/>
      <c r="I12" s="121" t="str">
        <f t="shared" si="1"/>
        <v/>
      </c>
      <c r="J12" s="69"/>
      <c r="K12" s="123"/>
      <c r="L12" s="121" t="str">
        <f t="shared" si="2"/>
        <v/>
      </c>
      <c r="M12" s="10"/>
      <c r="N12" s="119"/>
      <c r="O12" s="121" t="str">
        <f t="shared" si="3"/>
        <v/>
      </c>
      <c r="P12" s="10"/>
      <c r="Q12" s="125" t="str">
        <f t="shared" si="11"/>
        <v/>
      </c>
      <c r="R12" s="73"/>
      <c r="S12" s="127" t="str">
        <f t="shared" si="4"/>
        <v/>
      </c>
      <c r="T12" s="29"/>
      <c r="U12" s="36" t="str">
        <f t="shared" si="5"/>
        <v/>
      </c>
      <c r="V12" s="37" t="str">
        <f t="shared" si="12"/>
        <v/>
      </c>
      <c r="W12" s="37" t="str">
        <f t="shared" si="13"/>
        <v/>
      </c>
      <c r="X12" s="38" t="str">
        <f t="shared" si="14"/>
        <v/>
      </c>
      <c r="Y12" s="40" t="str">
        <f t="shared" si="15"/>
        <v/>
      </c>
      <c r="Z12" s="38" t="str">
        <f t="shared" si="6"/>
        <v/>
      </c>
      <c r="AA12" s="35" t="str">
        <f t="shared" si="7"/>
        <v/>
      </c>
      <c r="AB12" s="152" t="str">
        <f t="shared" si="8"/>
        <v/>
      </c>
      <c r="AC12" s="33">
        <f t="shared" si="16"/>
        <v>0</v>
      </c>
      <c r="AD12" s="27">
        <f t="shared" si="9"/>
        <v>0</v>
      </c>
      <c r="AE12" s="27">
        <f t="shared" si="9"/>
        <v>0</v>
      </c>
      <c r="AF12" s="27">
        <f t="shared" si="9"/>
        <v>0</v>
      </c>
      <c r="AG12" s="27">
        <f t="shared" si="9"/>
        <v>0</v>
      </c>
      <c r="AH12" s="27">
        <f t="shared" si="9"/>
        <v>0</v>
      </c>
      <c r="AI12" s="27">
        <f t="shared" si="9"/>
        <v>0</v>
      </c>
      <c r="AJ12" s="27">
        <f t="shared" si="9"/>
        <v>0</v>
      </c>
      <c r="AK12" s="27">
        <f t="shared" si="9"/>
        <v>0</v>
      </c>
      <c r="AL12" s="27">
        <f t="shared" si="9"/>
        <v>0</v>
      </c>
      <c r="AM12" s="27">
        <f t="shared" si="9"/>
        <v>0</v>
      </c>
      <c r="AN12" s="27">
        <f t="shared" si="10"/>
        <v>0</v>
      </c>
      <c r="AO12" s="27">
        <f t="shared" si="10"/>
        <v>0</v>
      </c>
      <c r="AP12" s="27">
        <f t="shared" si="10"/>
        <v>0</v>
      </c>
      <c r="AQ12" s="27">
        <f t="shared" si="10"/>
        <v>0</v>
      </c>
      <c r="AR12" s="27">
        <f t="shared" si="10"/>
        <v>0</v>
      </c>
      <c r="AS12" s="27">
        <f t="shared" si="10"/>
        <v>0</v>
      </c>
      <c r="AT12" s="27">
        <f t="shared" si="10"/>
        <v>0</v>
      </c>
      <c r="AU12" s="27">
        <f t="shared" si="10"/>
        <v>0</v>
      </c>
      <c r="AV12" s="27">
        <f t="shared" si="10"/>
        <v>0</v>
      </c>
      <c r="AW12" s="27">
        <f t="shared" si="10"/>
        <v>0</v>
      </c>
      <c r="AX12" s="27">
        <f t="shared" si="10"/>
        <v>0</v>
      </c>
      <c r="AY12" s="27">
        <f t="shared" si="10"/>
        <v>0</v>
      </c>
      <c r="AZ12" s="27">
        <f t="shared" si="10"/>
        <v>0</v>
      </c>
      <c r="BA12" s="27">
        <f t="shared" si="10"/>
        <v>0</v>
      </c>
    </row>
    <row r="13" spans="1:53" ht="15" customHeight="1" x14ac:dyDescent="0.25">
      <c r="A13" s="12"/>
      <c r="B13" s="162" t="str">
        <f>IF(Equipas!I16="","",Folha3!D6)</f>
        <v/>
      </c>
      <c r="C13" s="159" t="str">
        <f>Equipas!S16</f>
        <v/>
      </c>
      <c r="D13" s="11"/>
      <c r="E13" s="119"/>
      <c r="F13" s="120" t="str">
        <f t="shared" si="0"/>
        <v/>
      </c>
      <c r="G13" s="69"/>
      <c r="H13" s="119"/>
      <c r="I13" s="121" t="str">
        <f t="shared" si="1"/>
        <v/>
      </c>
      <c r="J13" s="69"/>
      <c r="K13" s="123"/>
      <c r="L13" s="121" t="str">
        <f t="shared" si="2"/>
        <v/>
      </c>
      <c r="M13" s="10"/>
      <c r="N13" s="119"/>
      <c r="O13" s="121" t="str">
        <f t="shared" si="3"/>
        <v/>
      </c>
      <c r="P13" s="10"/>
      <c r="Q13" s="125" t="str">
        <f t="shared" si="11"/>
        <v/>
      </c>
      <c r="R13" s="73"/>
      <c r="S13" s="127" t="str">
        <f t="shared" si="4"/>
        <v/>
      </c>
      <c r="T13" s="29"/>
      <c r="U13" s="36" t="str">
        <f t="shared" si="5"/>
        <v/>
      </c>
      <c r="V13" s="37" t="str">
        <f t="shared" si="12"/>
        <v/>
      </c>
      <c r="W13" s="37" t="str">
        <f t="shared" si="13"/>
        <v/>
      </c>
      <c r="X13" s="38" t="str">
        <f t="shared" si="14"/>
        <v/>
      </c>
      <c r="Y13" s="40" t="str">
        <f t="shared" si="15"/>
        <v/>
      </c>
      <c r="Z13" s="38" t="str">
        <f t="shared" si="6"/>
        <v/>
      </c>
      <c r="AA13" s="35" t="str">
        <f t="shared" si="7"/>
        <v/>
      </c>
      <c r="AB13" s="152" t="str">
        <f t="shared" si="8"/>
        <v/>
      </c>
      <c r="AC13" s="33">
        <f t="shared" si="16"/>
        <v>0</v>
      </c>
      <c r="AD13" s="27">
        <f t="shared" si="9"/>
        <v>0</v>
      </c>
      <c r="AE13" s="27">
        <f t="shared" si="9"/>
        <v>0</v>
      </c>
      <c r="AF13" s="27">
        <f t="shared" si="9"/>
        <v>0</v>
      </c>
      <c r="AG13" s="27">
        <f t="shared" si="9"/>
        <v>0</v>
      </c>
      <c r="AH13" s="27">
        <f t="shared" si="9"/>
        <v>0</v>
      </c>
      <c r="AI13" s="27">
        <f t="shared" si="9"/>
        <v>0</v>
      </c>
      <c r="AJ13" s="27">
        <f t="shared" si="9"/>
        <v>0</v>
      </c>
      <c r="AK13" s="27">
        <f t="shared" si="9"/>
        <v>0</v>
      </c>
      <c r="AL13" s="27">
        <f t="shared" si="9"/>
        <v>0</v>
      </c>
      <c r="AM13" s="27">
        <f t="shared" si="9"/>
        <v>0</v>
      </c>
      <c r="AN13" s="27">
        <f t="shared" si="10"/>
        <v>0</v>
      </c>
      <c r="AO13" s="27">
        <f t="shared" si="10"/>
        <v>0</v>
      </c>
      <c r="AP13" s="27">
        <f t="shared" si="10"/>
        <v>0</v>
      </c>
      <c r="AQ13" s="27">
        <f t="shared" si="10"/>
        <v>0</v>
      </c>
      <c r="AR13" s="27">
        <f t="shared" si="10"/>
        <v>0</v>
      </c>
      <c r="AS13" s="27">
        <f t="shared" si="10"/>
        <v>0</v>
      </c>
      <c r="AT13" s="27">
        <f t="shared" si="10"/>
        <v>0</v>
      </c>
      <c r="AU13" s="27">
        <f t="shared" si="10"/>
        <v>0</v>
      </c>
      <c r="AV13" s="27">
        <f t="shared" si="10"/>
        <v>0</v>
      </c>
      <c r="AW13" s="27">
        <f t="shared" si="10"/>
        <v>0</v>
      </c>
      <c r="AX13" s="27">
        <f t="shared" si="10"/>
        <v>0</v>
      </c>
      <c r="AY13" s="27">
        <f t="shared" si="10"/>
        <v>0</v>
      </c>
      <c r="AZ13" s="27">
        <f t="shared" si="10"/>
        <v>0</v>
      </c>
      <c r="BA13" s="27">
        <f t="shared" si="10"/>
        <v>0</v>
      </c>
    </row>
    <row r="14" spans="1:53" ht="15" customHeight="1" x14ac:dyDescent="0.25">
      <c r="A14" s="12"/>
      <c r="B14" s="162" t="str">
        <f>IF(Equipas!I17="","",Folha3!D7)</f>
        <v/>
      </c>
      <c r="C14" s="159" t="str">
        <f>Equipas!S17</f>
        <v/>
      </c>
      <c r="D14" s="11"/>
      <c r="E14" s="119"/>
      <c r="F14" s="120" t="str">
        <f t="shared" si="0"/>
        <v/>
      </c>
      <c r="G14" s="69"/>
      <c r="H14" s="119"/>
      <c r="I14" s="121" t="str">
        <f t="shared" si="1"/>
        <v/>
      </c>
      <c r="J14" s="69"/>
      <c r="K14" s="123"/>
      <c r="L14" s="121" t="str">
        <f t="shared" si="2"/>
        <v/>
      </c>
      <c r="M14" s="10"/>
      <c r="N14" s="119"/>
      <c r="O14" s="121" t="str">
        <f t="shared" si="3"/>
        <v/>
      </c>
      <c r="P14" s="10"/>
      <c r="Q14" s="125" t="str">
        <f t="shared" si="11"/>
        <v/>
      </c>
      <c r="R14" s="73"/>
      <c r="S14" s="127" t="str">
        <f t="shared" si="4"/>
        <v/>
      </c>
      <c r="T14" s="29"/>
      <c r="U14" s="36" t="str">
        <f t="shared" si="5"/>
        <v/>
      </c>
      <c r="V14" s="37" t="str">
        <f t="shared" si="12"/>
        <v/>
      </c>
      <c r="W14" s="37" t="str">
        <f t="shared" si="13"/>
        <v/>
      </c>
      <c r="X14" s="38" t="str">
        <f t="shared" si="14"/>
        <v/>
      </c>
      <c r="Y14" s="40" t="str">
        <f t="shared" si="15"/>
        <v/>
      </c>
      <c r="Z14" s="38" t="str">
        <f t="shared" si="6"/>
        <v/>
      </c>
      <c r="AA14" s="35" t="str">
        <f t="shared" si="7"/>
        <v/>
      </c>
      <c r="AB14" s="152" t="str">
        <f t="shared" si="8"/>
        <v/>
      </c>
      <c r="AC14" s="33">
        <f t="shared" si="16"/>
        <v>0</v>
      </c>
      <c r="AD14" s="27">
        <f t="shared" si="9"/>
        <v>0</v>
      </c>
      <c r="AE14" s="27">
        <f t="shared" si="9"/>
        <v>0</v>
      </c>
      <c r="AF14" s="27">
        <f t="shared" si="9"/>
        <v>0</v>
      </c>
      <c r="AG14" s="27">
        <f t="shared" si="9"/>
        <v>0</v>
      </c>
      <c r="AH14" s="27">
        <f t="shared" si="9"/>
        <v>0</v>
      </c>
      <c r="AI14" s="27">
        <f t="shared" si="9"/>
        <v>0</v>
      </c>
      <c r="AJ14" s="27">
        <f t="shared" si="9"/>
        <v>0</v>
      </c>
      <c r="AK14" s="27">
        <f t="shared" si="9"/>
        <v>0</v>
      </c>
      <c r="AL14" s="27">
        <f t="shared" si="9"/>
        <v>0</v>
      </c>
      <c r="AM14" s="27">
        <f t="shared" si="9"/>
        <v>0</v>
      </c>
      <c r="AN14" s="27">
        <f t="shared" si="10"/>
        <v>0</v>
      </c>
      <c r="AO14" s="27">
        <f t="shared" si="10"/>
        <v>0</v>
      </c>
      <c r="AP14" s="27">
        <f t="shared" si="10"/>
        <v>0</v>
      </c>
      <c r="AQ14" s="27">
        <f t="shared" si="10"/>
        <v>0</v>
      </c>
      <c r="AR14" s="27">
        <f t="shared" si="10"/>
        <v>0</v>
      </c>
      <c r="AS14" s="27">
        <f t="shared" si="10"/>
        <v>0</v>
      </c>
      <c r="AT14" s="27">
        <f t="shared" si="10"/>
        <v>0</v>
      </c>
      <c r="AU14" s="27">
        <f t="shared" si="10"/>
        <v>0</v>
      </c>
      <c r="AV14" s="27">
        <f t="shared" si="10"/>
        <v>0</v>
      </c>
      <c r="AW14" s="27">
        <f t="shared" si="10"/>
        <v>0</v>
      </c>
      <c r="AX14" s="27">
        <f t="shared" si="10"/>
        <v>0</v>
      </c>
      <c r="AY14" s="27">
        <f t="shared" si="10"/>
        <v>0</v>
      </c>
      <c r="AZ14" s="27">
        <f t="shared" si="10"/>
        <v>0</v>
      </c>
      <c r="BA14" s="27">
        <f t="shared" si="10"/>
        <v>0</v>
      </c>
    </row>
    <row r="15" spans="1:53" ht="15" customHeight="1" x14ac:dyDescent="0.25">
      <c r="A15" s="13"/>
      <c r="B15" s="162" t="str">
        <f>IF(Equipas!I18="","",Folha3!D8)</f>
        <v/>
      </c>
      <c r="C15" s="159" t="str">
        <f>Equipas!S18</f>
        <v/>
      </c>
      <c r="D15" s="11"/>
      <c r="E15" s="119"/>
      <c r="F15" s="120" t="str">
        <f t="shared" si="0"/>
        <v/>
      </c>
      <c r="G15" s="69"/>
      <c r="H15" s="119"/>
      <c r="I15" s="121" t="str">
        <f t="shared" si="1"/>
        <v/>
      </c>
      <c r="J15" s="69"/>
      <c r="K15" s="123"/>
      <c r="L15" s="121" t="str">
        <f t="shared" si="2"/>
        <v/>
      </c>
      <c r="M15" s="10"/>
      <c r="N15" s="119"/>
      <c r="O15" s="121" t="str">
        <f t="shared" si="3"/>
        <v/>
      </c>
      <c r="P15" s="10"/>
      <c r="Q15" s="125" t="str">
        <f t="shared" si="11"/>
        <v/>
      </c>
      <c r="R15" s="73"/>
      <c r="S15" s="127" t="str">
        <f t="shared" si="4"/>
        <v/>
      </c>
      <c r="T15" s="29"/>
      <c r="U15" s="36" t="str">
        <f t="shared" si="5"/>
        <v/>
      </c>
      <c r="V15" s="37" t="str">
        <f t="shared" si="12"/>
        <v/>
      </c>
      <c r="W15" s="37" t="str">
        <f t="shared" si="13"/>
        <v/>
      </c>
      <c r="X15" s="38" t="str">
        <f t="shared" si="14"/>
        <v/>
      </c>
      <c r="Y15" s="40" t="str">
        <f t="shared" si="15"/>
        <v/>
      </c>
      <c r="Z15" s="38" t="str">
        <f t="shared" si="6"/>
        <v/>
      </c>
      <c r="AA15" s="35" t="str">
        <f t="shared" si="7"/>
        <v/>
      </c>
      <c r="AB15" s="152" t="str">
        <f t="shared" si="8"/>
        <v/>
      </c>
      <c r="AC15" s="33">
        <f t="shared" si="16"/>
        <v>0</v>
      </c>
      <c r="AD15" s="27">
        <f t="shared" si="9"/>
        <v>0</v>
      </c>
      <c r="AE15" s="27">
        <f t="shared" si="9"/>
        <v>0</v>
      </c>
      <c r="AF15" s="27">
        <f t="shared" si="9"/>
        <v>0</v>
      </c>
      <c r="AG15" s="27">
        <f t="shared" si="9"/>
        <v>0</v>
      </c>
      <c r="AH15" s="27">
        <f t="shared" si="9"/>
        <v>0</v>
      </c>
      <c r="AI15" s="27">
        <f t="shared" si="9"/>
        <v>0</v>
      </c>
      <c r="AJ15" s="27">
        <f t="shared" si="9"/>
        <v>0</v>
      </c>
      <c r="AK15" s="27">
        <f t="shared" si="9"/>
        <v>0</v>
      </c>
      <c r="AL15" s="27">
        <f t="shared" si="9"/>
        <v>0</v>
      </c>
      <c r="AM15" s="27">
        <f t="shared" si="9"/>
        <v>0</v>
      </c>
      <c r="AN15" s="27">
        <f t="shared" si="10"/>
        <v>0</v>
      </c>
      <c r="AO15" s="27">
        <f t="shared" si="10"/>
        <v>0</v>
      </c>
      <c r="AP15" s="27">
        <f t="shared" si="10"/>
        <v>0</v>
      </c>
      <c r="AQ15" s="27">
        <f t="shared" si="10"/>
        <v>0</v>
      </c>
      <c r="AR15" s="27">
        <f t="shared" si="10"/>
        <v>0</v>
      </c>
      <c r="AS15" s="27">
        <f t="shared" si="10"/>
        <v>0</v>
      </c>
      <c r="AT15" s="27">
        <f t="shared" si="10"/>
        <v>0</v>
      </c>
      <c r="AU15" s="27">
        <f t="shared" si="10"/>
        <v>0</v>
      </c>
      <c r="AV15" s="27">
        <f t="shared" si="10"/>
        <v>0</v>
      </c>
      <c r="AW15" s="27">
        <f t="shared" si="10"/>
        <v>0</v>
      </c>
      <c r="AX15" s="27">
        <f t="shared" si="10"/>
        <v>0</v>
      </c>
      <c r="AY15" s="27">
        <f t="shared" si="10"/>
        <v>0</v>
      </c>
      <c r="AZ15" s="27">
        <f t="shared" si="10"/>
        <v>0</v>
      </c>
      <c r="BA15" s="27">
        <f t="shared" si="10"/>
        <v>0</v>
      </c>
    </row>
    <row r="16" spans="1:53" ht="15" customHeight="1" x14ac:dyDescent="0.25">
      <c r="A16" s="13"/>
      <c r="B16" s="162" t="str">
        <f>IF(Equipas!I19="","",Folha3!D9)</f>
        <v/>
      </c>
      <c r="C16" s="159" t="str">
        <f>Equipas!S19</f>
        <v/>
      </c>
      <c r="D16" s="11"/>
      <c r="E16" s="119"/>
      <c r="F16" s="120" t="str">
        <f t="shared" si="0"/>
        <v/>
      </c>
      <c r="G16" s="69"/>
      <c r="H16" s="119"/>
      <c r="I16" s="121" t="str">
        <f t="shared" si="1"/>
        <v/>
      </c>
      <c r="J16" s="69"/>
      <c r="K16" s="123"/>
      <c r="L16" s="121" t="str">
        <f t="shared" si="2"/>
        <v/>
      </c>
      <c r="M16" s="10"/>
      <c r="N16" s="119"/>
      <c r="O16" s="121" t="str">
        <f t="shared" si="3"/>
        <v/>
      </c>
      <c r="P16" s="10"/>
      <c r="Q16" s="125" t="str">
        <f t="shared" si="11"/>
        <v/>
      </c>
      <c r="R16" s="73"/>
      <c r="S16" s="127" t="str">
        <f t="shared" si="4"/>
        <v/>
      </c>
      <c r="T16" s="29"/>
      <c r="U16" s="36" t="str">
        <f t="shared" si="5"/>
        <v/>
      </c>
      <c r="V16" s="37" t="str">
        <f t="shared" si="12"/>
        <v/>
      </c>
      <c r="W16" s="37" t="str">
        <f t="shared" si="13"/>
        <v/>
      </c>
      <c r="X16" s="38" t="str">
        <f t="shared" si="14"/>
        <v/>
      </c>
      <c r="Y16" s="40" t="str">
        <f t="shared" si="15"/>
        <v/>
      </c>
      <c r="Z16" s="38" t="str">
        <f t="shared" si="6"/>
        <v/>
      </c>
      <c r="AA16" s="35" t="str">
        <f t="shared" si="7"/>
        <v/>
      </c>
      <c r="AB16" s="152" t="str">
        <f t="shared" si="8"/>
        <v/>
      </c>
      <c r="AC16" s="33">
        <f t="shared" si="16"/>
        <v>0</v>
      </c>
      <c r="AD16" s="27">
        <f t="shared" si="9"/>
        <v>0</v>
      </c>
      <c r="AE16" s="27">
        <f t="shared" si="9"/>
        <v>0</v>
      </c>
      <c r="AF16" s="27">
        <f t="shared" si="9"/>
        <v>0</v>
      </c>
      <c r="AG16" s="27">
        <f t="shared" si="9"/>
        <v>0</v>
      </c>
      <c r="AH16" s="27">
        <f t="shared" si="9"/>
        <v>0</v>
      </c>
      <c r="AI16" s="27">
        <f t="shared" si="9"/>
        <v>0</v>
      </c>
      <c r="AJ16" s="27">
        <f t="shared" si="9"/>
        <v>0</v>
      </c>
      <c r="AK16" s="27">
        <f t="shared" si="9"/>
        <v>0</v>
      </c>
      <c r="AL16" s="27">
        <f t="shared" si="9"/>
        <v>0</v>
      </c>
      <c r="AM16" s="27">
        <f t="shared" si="9"/>
        <v>0</v>
      </c>
      <c r="AN16" s="27">
        <f t="shared" si="10"/>
        <v>0</v>
      </c>
      <c r="AO16" s="27">
        <f t="shared" si="10"/>
        <v>0</v>
      </c>
      <c r="AP16" s="27">
        <f t="shared" si="10"/>
        <v>0</v>
      </c>
      <c r="AQ16" s="27">
        <f t="shared" si="10"/>
        <v>0</v>
      </c>
      <c r="AR16" s="27">
        <f t="shared" si="10"/>
        <v>0</v>
      </c>
      <c r="AS16" s="27">
        <f t="shared" si="10"/>
        <v>0</v>
      </c>
      <c r="AT16" s="27">
        <f t="shared" si="10"/>
        <v>0</v>
      </c>
      <c r="AU16" s="27">
        <f t="shared" si="10"/>
        <v>0</v>
      </c>
      <c r="AV16" s="27">
        <f t="shared" si="10"/>
        <v>0</v>
      </c>
      <c r="AW16" s="27">
        <f t="shared" si="10"/>
        <v>0</v>
      </c>
      <c r="AX16" s="27">
        <f t="shared" si="10"/>
        <v>0</v>
      </c>
      <c r="AY16" s="27">
        <f t="shared" si="10"/>
        <v>0</v>
      </c>
      <c r="AZ16" s="27">
        <f t="shared" si="10"/>
        <v>0</v>
      </c>
      <c r="BA16" s="27">
        <f t="shared" si="10"/>
        <v>0</v>
      </c>
    </row>
    <row r="17" spans="1:53" ht="15" customHeight="1" x14ac:dyDescent="0.25">
      <c r="A17" s="14"/>
      <c r="B17" s="162" t="str">
        <f>IF(Equipas!I20="","",Folha3!D10)</f>
        <v/>
      </c>
      <c r="C17" s="159" t="str">
        <f>Equipas!S20</f>
        <v/>
      </c>
      <c r="D17" s="11"/>
      <c r="E17" s="119"/>
      <c r="F17" s="120" t="str">
        <f t="shared" si="0"/>
        <v/>
      </c>
      <c r="G17" s="69"/>
      <c r="H17" s="119"/>
      <c r="I17" s="121" t="str">
        <f t="shared" si="1"/>
        <v/>
      </c>
      <c r="J17" s="69"/>
      <c r="K17" s="123"/>
      <c r="L17" s="121" t="str">
        <f t="shared" si="2"/>
        <v/>
      </c>
      <c r="M17" s="10"/>
      <c r="N17" s="119"/>
      <c r="O17" s="121" t="str">
        <f t="shared" si="3"/>
        <v/>
      </c>
      <c r="P17" s="10"/>
      <c r="Q17" s="125" t="str">
        <f t="shared" si="11"/>
        <v/>
      </c>
      <c r="R17" s="73"/>
      <c r="S17" s="127" t="str">
        <f t="shared" si="4"/>
        <v/>
      </c>
      <c r="T17" s="29"/>
      <c r="U17" s="36" t="str">
        <f t="shared" si="5"/>
        <v/>
      </c>
      <c r="V17" s="37" t="str">
        <f t="shared" si="12"/>
        <v/>
      </c>
      <c r="W17" s="37" t="str">
        <f t="shared" si="13"/>
        <v/>
      </c>
      <c r="X17" s="38" t="str">
        <f t="shared" si="14"/>
        <v/>
      </c>
      <c r="Y17" s="40" t="str">
        <f t="shared" si="15"/>
        <v/>
      </c>
      <c r="Z17" s="38" t="str">
        <f t="shared" si="6"/>
        <v/>
      </c>
      <c r="AA17" s="35" t="str">
        <f t="shared" si="7"/>
        <v/>
      </c>
      <c r="AB17" s="152" t="str">
        <f t="shared" si="8"/>
        <v/>
      </c>
      <c r="AC17" s="33">
        <f t="shared" si="16"/>
        <v>0</v>
      </c>
      <c r="AD17" s="27">
        <f t="shared" si="9"/>
        <v>0</v>
      </c>
      <c r="AE17" s="27">
        <f t="shared" si="9"/>
        <v>0</v>
      </c>
      <c r="AF17" s="27">
        <f t="shared" si="9"/>
        <v>0</v>
      </c>
      <c r="AG17" s="27">
        <f t="shared" si="9"/>
        <v>0</v>
      </c>
      <c r="AH17" s="27">
        <f t="shared" si="9"/>
        <v>0</v>
      </c>
      <c r="AI17" s="27">
        <f t="shared" si="9"/>
        <v>0</v>
      </c>
      <c r="AJ17" s="27">
        <f t="shared" si="9"/>
        <v>0</v>
      </c>
      <c r="AK17" s="27">
        <f t="shared" si="9"/>
        <v>0</v>
      </c>
      <c r="AL17" s="27">
        <f t="shared" si="9"/>
        <v>0</v>
      </c>
      <c r="AM17" s="27">
        <f t="shared" si="9"/>
        <v>0</v>
      </c>
      <c r="AN17" s="27">
        <f t="shared" si="10"/>
        <v>0</v>
      </c>
      <c r="AO17" s="27">
        <f t="shared" si="10"/>
        <v>0</v>
      </c>
      <c r="AP17" s="27">
        <f t="shared" si="10"/>
        <v>0</v>
      </c>
      <c r="AQ17" s="27">
        <f t="shared" si="10"/>
        <v>0</v>
      </c>
      <c r="AR17" s="27">
        <f t="shared" si="10"/>
        <v>0</v>
      </c>
      <c r="AS17" s="27">
        <f t="shared" si="10"/>
        <v>0</v>
      </c>
      <c r="AT17" s="27">
        <f t="shared" si="10"/>
        <v>0</v>
      </c>
      <c r="AU17" s="27">
        <f t="shared" si="10"/>
        <v>0</v>
      </c>
      <c r="AV17" s="27">
        <f t="shared" si="10"/>
        <v>0</v>
      </c>
      <c r="AW17" s="27">
        <f t="shared" si="10"/>
        <v>0</v>
      </c>
      <c r="AX17" s="27">
        <f t="shared" si="10"/>
        <v>0</v>
      </c>
      <c r="AY17" s="27">
        <f t="shared" si="10"/>
        <v>0</v>
      </c>
      <c r="AZ17" s="27">
        <f t="shared" si="10"/>
        <v>0</v>
      </c>
      <c r="BA17" s="27">
        <f t="shared" si="10"/>
        <v>0</v>
      </c>
    </row>
    <row r="18" spans="1:53" ht="15" customHeight="1" x14ac:dyDescent="0.25">
      <c r="A18" s="14"/>
      <c r="B18" s="162" t="str">
        <f>IF(Equipas!I21="","",Folha3!D11)</f>
        <v/>
      </c>
      <c r="C18" s="159" t="str">
        <f>Equipas!S21</f>
        <v/>
      </c>
      <c r="D18" s="11"/>
      <c r="E18" s="119"/>
      <c r="F18" s="120" t="str">
        <f t="shared" si="0"/>
        <v/>
      </c>
      <c r="G18" s="69"/>
      <c r="H18" s="119"/>
      <c r="I18" s="121" t="str">
        <f t="shared" si="1"/>
        <v/>
      </c>
      <c r="J18" s="69"/>
      <c r="K18" s="123"/>
      <c r="L18" s="121" t="str">
        <f t="shared" si="2"/>
        <v/>
      </c>
      <c r="M18" s="10"/>
      <c r="N18" s="119"/>
      <c r="O18" s="121" t="str">
        <f t="shared" si="3"/>
        <v/>
      </c>
      <c r="P18" s="10"/>
      <c r="Q18" s="125" t="str">
        <f t="shared" si="11"/>
        <v/>
      </c>
      <c r="R18" s="73"/>
      <c r="S18" s="127" t="str">
        <f t="shared" si="4"/>
        <v/>
      </c>
      <c r="T18" s="29"/>
      <c r="U18" s="36" t="str">
        <f t="shared" si="5"/>
        <v/>
      </c>
      <c r="V18" s="37" t="str">
        <f t="shared" si="12"/>
        <v/>
      </c>
      <c r="W18" s="37" t="str">
        <f t="shared" si="13"/>
        <v/>
      </c>
      <c r="X18" s="38" t="str">
        <f t="shared" si="14"/>
        <v/>
      </c>
      <c r="Y18" s="40" t="str">
        <f t="shared" si="15"/>
        <v/>
      </c>
      <c r="Z18" s="38" t="str">
        <f t="shared" si="6"/>
        <v/>
      </c>
      <c r="AA18" s="35" t="str">
        <f t="shared" si="7"/>
        <v/>
      </c>
      <c r="AB18" s="152" t="str">
        <f t="shared" si="8"/>
        <v/>
      </c>
      <c r="AC18" s="33">
        <f t="shared" si="16"/>
        <v>0</v>
      </c>
      <c r="AD18" s="27">
        <f t="shared" ref="AD18:AM31" si="17">COUNTIF($E18:$O18,AD$7)</f>
        <v>0</v>
      </c>
      <c r="AE18" s="27">
        <f t="shared" si="17"/>
        <v>0</v>
      </c>
      <c r="AF18" s="27">
        <f t="shared" si="17"/>
        <v>0</v>
      </c>
      <c r="AG18" s="27">
        <f t="shared" si="17"/>
        <v>0</v>
      </c>
      <c r="AH18" s="27">
        <f t="shared" si="17"/>
        <v>0</v>
      </c>
      <c r="AI18" s="27">
        <f t="shared" si="17"/>
        <v>0</v>
      </c>
      <c r="AJ18" s="27">
        <f t="shared" si="17"/>
        <v>0</v>
      </c>
      <c r="AK18" s="27">
        <f t="shared" si="17"/>
        <v>0</v>
      </c>
      <c r="AL18" s="27">
        <f t="shared" si="17"/>
        <v>0</v>
      </c>
      <c r="AM18" s="27">
        <f t="shared" si="17"/>
        <v>0</v>
      </c>
      <c r="AN18" s="27">
        <f t="shared" ref="AN18:BA31" si="18">COUNTIF($E18:$O18,AN$7)</f>
        <v>0</v>
      </c>
      <c r="AO18" s="27">
        <f t="shared" si="18"/>
        <v>0</v>
      </c>
      <c r="AP18" s="27">
        <f t="shared" si="18"/>
        <v>0</v>
      </c>
      <c r="AQ18" s="27">
        <f t="shared" si="18"/>
        <v>0</v>
      </c>
      <c r="AR18" s="27">
        <f t="shared" si="18"/>
        <v>0</v>
      </c>
      <c r="AS18" s="27">
        <f t="shared" si="18"/>
        <v>0</v>
      </c>
      <c r="AT18" s="27">
        <f t="shared" si="18"/>
        <v>0</v>
      </c>
      <c r="AU18" s="27">
        <f t="shared" si="18"/>
        <v>0</v>
      </c>
      <c r="AV18" s="27">
        <f t="shared" si="18"/>
        <v>0</v>
      </c>
      <c r="AW18" s="27">
        <f t="shared" si="18"/>
        <v>0</v>
      </c>
      <c r="AX18" s="27">
        <f t="shared" si="18"/>
        <v>0</v>
      </c>
      <c r="AY18" s="27">
        <f t="shared" si="18"/>
        <v>0</v>
      </c>
      <c r="AZ18" s="27">
        <f t="shared" si="18"/>
        <v>0</v>
      </c>
      <c r="BA18" s="27">
        <f t="shared" si="18"/>
        <v>0</v>
      </c>
    </row>
    <row r="19" spans="1:53" ht="15" customHeight="1" x14ac:dyDescent="0.25">
      <c r="A19" s="15"/>
      <c r="B19" s="162" t="str">
        <f>IF(Equipas!I22="","",Folha3!D12)</f>
        <v/>
      </c>
      <c r="C19" s="159" t="str">
        <f>Equipas!S22</f>
        <v/>
      </c>
      <c r="D19" s="11"/>
      <c r="E19" s="119"/>
      <c r="F19" s="120" t="str">
        <f t="shared" si="0"/>
        <v/>
      </c>
      <c r="G19" s="69"/>
      <c r="H19" s="119"/>
      <c r="I19" s="121" t="str">
        <f t="shared" si="1"/>
        <v/>
      </c>
      <c r="J19" s="69"/>
      <c r="K19" s="123"/>
      <c r="L19" s="121" t="str">
        <f t="shared" si="2"/>
        <v/>
      </c>
      <c r="M19" s="10"/>
      <c r="N19" s="119"/>
      <c r="O19" s="121" t="str">
        <f t="shared" si="3"/>
        <v/>
      </c>
      <c r="P19" s="10"/>
      <c r="Q19" s="125" t="str">
        <f t="shared" si="11"/>
        <v/>
      </c>
      <c r="R19" s="73"/>
      <c r="S19" s="127" t="str">
        <f t="shared" si="4"/>
        <v/>
      </c>
      <c r="T19" s="29"/>
      <c r="U19" s="36" t="str">
        <f t="shared" si="5"/>
        <v/>
      </c>
      <c r="V19" s="37" t="str">
        <f t="shared" si="12"/>
        <v/>
      </c>
      <c r="W19" s="37" t="str">
        <f t="shared" si="13"/>
        <v/>
      </c>
      <c r="X19" s="38" t="str">
        <f t="shared" si="14"/>
        <v/>
      </c>
      <c r="Y19" s="40" t="str">
        <f t="shared" si="15"/>
        <v/>
      </c>
      <c r="Z19" s="38" t="str">
        <f t="shared" si="6"/>
        <v/>
      </c>
      <c r="AA19" s="35" t="str">
        <f t="shared" si="7"/>
        <v/>
      </c>
      <c r="AB19" s="152" t="str">
        <f t="shared" si="8"/>
        <v/>
      </c>
      <c r="AC19" s="33">
        <f t="shared" si="16"/>
        <v>0</v>
      </c>
      <c r="AD19" s="27">
        <f t="shared" si="17"/>
        <v>0</v>
      </c>
      <c r="AE19" s="27">
        <f t="shared" si="17"/>
        <v>0</v>
      </c>
      <c r="AF19" s="27">
        <f t="shared" si="17"/>
        <v>0</v>
      </c>
      <c r="AG19" s="27">
        <f t="shared" si="17"/>
        <v>0</v>
      </c>
      <c r="AH19" s="27">
        <f t="shared" si="17"/>
        <v>0</v>
      </c>
      <c r="AI19" s="27">
        <f t="shared" si="17"/>
        <v>0</v>
      </c>
      <c r="AJ19" s="27">
        <f t="shared" si="17"/>
        <v>0</v>
      </c>
      <c r="AK19" s="27">
        <f t="shared" si="17"/>
        <v>0</v>
      </c>
      <c r="AL19" s="27">
        <f t="shared" si="17"/>
        <v>0</v>
      </c>
      <c r="AM19" s="27">
        <f t="shared" si="17"/>
        <v>0</v>
      </c>
      <c r="AN19" s="27">
        <f t="shared" si="18"/>
        <v>0</v>
      </c>
      <c r="AO19" s="27">
        <f t="shared" si="18"/>
        <v>0</v>
      </c>
      <c r="AP19" s="27">
        <f t="shared" si="18"/>
        <v>0</v>
      </c>
      <c r="AQ19" s="27">
        <f t="shared" si="18"/>
        <v>0</v>
      </c>
      <c r="AR19" s="27">
        <f t="shared" si="18"/>
        <v>0</v>
      </c>
      <c r="AS19" s="27">
        <f t="shared" si="18"/>
        <v>0</v>
      </c>
      <c r="AT19" s="27">
        <f t="shared" si="18"/>
        <v>0</v>
      </c>
      <c r="AU19" s="27">
        <f t="shared" si="18"/>
        <v>0</v>
      </c>
      <c r="AV19" s="27">
        <f t="shared" si="18"/>
        <v>0</v>
      </c>
      <c r="AW19" s="27">
        <f t="shared" si="18"/>
        <v>0</v>
      </c>
      <c r="AX19" s="27">
        <f t="shared" si="18"/>
        <v>0</v>
      </c>
      <c r="AY19" s="27">
        <f t="shared" si="18"/>
        <v>0</v>
      </c>
      <c r="AZ19" s="27">
        <f t="shared" si="18"/>
        <v>0</v>
      </c>
      <c r="BA19" s="27">
        <f t="shared" si="18"/>
        <v>0</v>
      </c>
    </row>
    <row r="20" spans="1:53" ht="15" customHeight="1" x14ac:dyDescent="0.25">
      <c r="A20" s="15"/>
      <c r="B20" s="162" t="str">
        <f>IF(Equipas!I23="","",Folha3!D13)</f>
        <v/>
      </c>
      <c r="C20" s="159" t="str">
        <f>Equipas!S23</f>
        <v/>
      </c>
      <c r="D20" s="11"/>
      <c r="E20" s="119"/>
      <c r="F20" s="120" t="str">
        <f t="shared" si="0"/>
        <v/>
      </c>
      <c r="G20" s="69"/>
      <c r="H20" s="119"/>
      <c r="I20" s="121" t="str">
        <f t="shared" si="1"/>
        <v/>
      </c>
      <c r="J20" s="69"/>
      <c r="K20" s="123"/>
      <c r="L20" s="121" t="str">
        <f t="shared" si="2"/>
        <v/>
      </c>
      <c r="M20" s="10"/>
      <c r="N20" s="119"/>
      <c r="O20" s="121" t="str">
        <f t="shared" si="3"/>
        <v/>
      </c>
      <c r="P20" s="10"/>
      <c r="Q20" s="125" t="str">
        <f t="shared" si="11"/>
        <v/>
      </c>
      <c r="R20" s="73"/>
      <c r="S20" s="127" t="str">
        <f t="shared" si="4"/>
        <v/>
      </c>
      <c r="T20" s="29"/>
      <c r="U20" s="36" t="str">
        <f t="shared" si="5"/>
        <v/>
      </c>
      <c r="V20" s="37" t="str">
        <f t="shared" si="12"/>
        <v/>
      </c>
      <c r="W20" s="37" t="str">
        <f t="shared" si="13"/>
        <v/>
      </c>
      <c r="X20" s="38" t="str">
        <f t="shared" si="14"/>
        <v/>
      </c>
      <c r="Y20" s="40" t="str">
        <f t="shared" si="15"/>
        <v/>
      </c>
      <c r="Z20" s="38" t="str">
        <f t="shared" si="6"/>
        <v/>
      </c>
      <c r="AA20" s="35" t="str">
        <f t="shared" si="7"/>
        <v/>
      </c>
      <c r="AB20" s="152" t="str">
        <f t="shared" si="8"/>
        <v/>
      </c>
      <c r="AC20" s="33">
        <f t="shared" si="16"/>
        <v>0</v>
      </c>
      <c r="AD20" s="27">
        <f t="shared" si="17"/>
        <v>0</v>
      </c>
      <c r="AE20" s="27">
        <f t="shared" si="17"/>
        <v>0</v>
      </c>
      <c r="AF20" s="27">
        <f t="shared" si="17"/>
        <v>0</v>
      </c>
      <c r="AG20" s="27">
        <f t="shared" si="17"/>
        <v>0</v>
      </c>
      <c r="AH20" s="27">
        <f t="shared" si="17"/>
        <v>0</v>
      </c>
      <c r="AI20" s="27">
        <f t="shared" si="17"/>
        <v>0</v>
      </c>
      <c r="AJ20" s="27">
        <f t="shared" si="17"/>
        <v>0</v>
      </c>
      <c r="AK20" s="27">
        <f t="shared" si="17"/>
        <v>0</v>
      </c>
      <c r="AL20" s="27">
        <f t="shared" si="17"/>
        <v>0</v>
      </c>
      <c r="AM20" s="27">
        <f t="shared" si="17"/>
        <v>0</v>
      </c>
      <c r="AN20" s="27">
        <f t="shared" si="18"/>
        <v>0</v>
      </c>
      <c r="AO20" s="27">
        <f t="shared" si="18"/>
        <v>0</v>
      </c>
      <c r="AP20" s="27">
        <f t="shared" si="18"/>
        <v>0</v>
      </c>
      <c r="AQ20" s="27">
        <f t="shared" si="18"/>
        <v>0</v>
      </c>
      <c r="AR20" s="27">
        <f t="shared" si="18"/>
        <v>0</v>
      </c>
      <c r="AS20" s="27">
        <f t="shared" si="18"/>
        <v>0</v>
      </c>
      <c r="AT20" s="27">
        <f t="shared" si="18"/>
        <v>0</v>
      </c>
      <c r="AU20" s="27">
        <f t="shared" si="18"/>
        <v>0</v>
      </c>
      <c r="AV20" s="27">
        <f t="shared" si="18"/>
        <v>0</v>
      </c>
      <c r="AW20" s="27">
        <f t="shared" si="18"/>
        <v>0</v>
      </c>
      <c r="AX20" s="27">
        <f t="shared" si="18"/>
        <v>0</v>
      </c>
      <c r="AY20" s="27">
        <f t="shared" si="18"/>
        <v>0</v>
      </c>
      <c r="AZ20" s="27">
        <f t="shared" si="18"/>
        <v>0</v>
      </c>
      <c r="BA20" s="27">
        <f t="shared" si="18"/>
        <v>0</v>
      </c>
    </row>
    <row r="21" spans="1:53" ht="15" customHeight="1" x14ac:dyDescent="0.25">
      <c r="A21" s="9"/>
      <c r="B21" s="162" t="str">
        <f>IF(Equipas!I24="","",Folha3!D14)</f>
        <v/>
      </c>
      <c r="C21" s="159" t="str">
        <f>Equipas!S24</f>
        <v/>
      </c>
      <c r="D21" s="11"/>
      <c r="E21" s="119"/>
      <c r="F21" s="120" t="str">
        <f t="shared" si="0"/>
        <v/>
      </c>
      <c r="G21" s="69"/>
      <c r="H21" s="119"/>
      <c r="I21" s="121" t="str">
        <f t="shared" si="1"/>
        <v/>
      </c>
      <c r="J21" s="69"/>
      <c r="K21" s="123"/>
      <c r="L21" s="121" t="str">
        <f t="shared" si="2"/>
        <v/>
      </c>
      <c r="M21" s="10"/>
      <c r="N21" s="119"/>
      <c r="O21" s="121" t="str">
        <f t="shared" si="3"/>
        <v/>
      </c>
      <c r="P21" s="10"/>
      <c r="Q21" s="125" t="str">
        <f t="shared" si="11"/>
        <v/>
      </c>
      <c r="R21" s="73"/>
      <c r="S21" s="127" t="str">
        <f t="shared" si="4"/>
        <v/>
      </c>
      <c r="T21" s="29"/>
      <c r="U21" s="36" t="str">
        <f t="shared" si="5"/>
        <v/>
      </c>
      <c r="V21" s="37" t="str">
        <f t="shared" si="12"/>
        <v/>
      </c>
      <c r="W21" s="37" t="str">
        <f t="shared" si="13"/>
        <v/>
      </c>
      <c r="X21" s="38" t="str">
        <f t="shared" si="14"/>
        <v/>
      </c>
      <c r="Y21" s="40" t="str">
        <f t="shared" si="15"/>
        <v/>
      </c>
      <c r="Z21" s="38" t="str">
        <f t="shared" si="6"/>
        <v/>
      </c>
      <c r="AA21" s="35" t="str">
        <f t="shared" si="7"/>
        <v/>
      </c>
      <c r="AB21" s="152" t="str">
        <f t="shared" si="8"/>
        <v/>
      </c>
      <c r="AC21" s="33">
        <f t="shared" si="16"/>
        <v>0</v>
      </c>
      <c r="AD21" s="27">
        <f t="shared" si="17"/>
        <v>0</v>
      </c>
      <c r="AE21" s="27">
        <f t="shared" si="17"/>
        <v>0</v>
      </c>
      <c r="AF21" s="27">
        <f t="shared" si="17"/>
        <v>0</v>
      </c>
      <c r="AG21" s="27">
        <f t="shared" si="17"/>
        <v>0</v>
      </c>
      <c r="AH21" s="27">
        <f t="shared" si="17"/>
        <v>0</v>
      </c>
      <c r="AI21" s="27">
        <f t="shared" si="17"/>
        <v>0</v>
      </c>
      <c r="AJ21" s="27">
        <f t="shared" si="17"/>
        <v>0</v>
      </c>
      <c r="AK21" s="27">
        <f t="shared" si="17"/>
        <v>0</v>
      </c>
      <c r="AL21" s="27">
        <f t="shared" si="17"/>
        <v>0</v>
      </c>
      <c r="AM21" s="27">
        <f t="shared" si="17"/>
        <v>0</v>
      </c>
      <c r="AN21" s="27">
        <f t="shared" si="18"/>
        <v>0</v>
      </c>
      <c r="AO21" s="27">
        <f t="shared" si="18"/>
        <v>0</v>
      </c>
      <c r="AP21" s="27">
        <f t="shared" si="18"/>
        <v>0</v>
      </c>
      <c r="AQ21" s="27">
        <f t="shared" si="18"/>
        <v>0</v>
      </c>
      <c r="AR21" s="27">
        <f t="shared" si="18"/>
        <v>0</v>
      </c>
      <c r="AS21" s="27">
        <f t="shared" si="18"/>
        <v>0</v>
      </c>
      <c r="AT21" s="27">
        <f t="shared" si="18"/>
        <v>0</v>
      </c>
      <c r="AU21" s="27">
        <f t="shared" si="18"/>
        <v>0</v>
      </c>
      <c r="AV21" s="27">
        <f t="shared" si="18"/>
        <v>0</v>
      </c>
      <c r="AW21" s="27">
        <f t="shared" si="18"/>
        <v>0</v>
      </c>
      <c r="AX21" s="27">
        <f t="shared" si="18"/>
        <v>0</v>
      </c>
      <c r="AY21" s="27">
        <f t="shared" si="18"/>
        <v>0</v>
      </c>
      <c r="AZ21" s="27">
        <f t="shared" si="18"/>
        <v>0</v>
      </c>
      <c r="BA21" s="27">
        <f t="shared" si="18"/>
        <v>0</v>
      </c>
    </row>
    <row r="22" spans="1:53" ht="15" customHeight="1" x14ac:dyDescent="0.25">
      <c r="A22" s="15"/>
      <c r="B22" s="162" t="str">
        <f>IF(Equipas!I25="","",Folha3!D15)</f>
        <v/>
      </c>
      <c r="C22" s="159" t="str">
        <f>Equipas!S25</f>
        <v/>
      </c>
      <c r="D22" s="11"/>
      <c r="E22" s="119"/>
      <c r="F22" s="120" t="str">
        <f t="shared" si="0"/>
        <v/>
      </c>
      <c r="G22" s="69"/>
      <c r="H22" s="119"/>
      <c r="I22" s="121" t="str">
        <f t="shared" si="1"/>
        <v/>
      </c>
      <c r="J22" s="69"/>
      <c r="K22" s="123"/>
      <c r="L22" s="121" t="str">
        <f t="shared" si="2"/>
        <v/>
      </c>
      <c r="M22" s="10"/>
      <c r="N22" s="119"/>
      <c r="O22" s="121" t="str">
        <f t="shared" si="3"/>
        <v/>
      </c>
      <c r="P22" s="10"/>
      <c r="Q22" s="125" t="str">
        <f t="shared" si="11"/>
        <v/>
      </c>
      <c r="R22" s="73"/>
      <c r="S22" s="127" t="str">
        <f t="shared" si="4"/>
        <v/>
      </c>
      <c r="T22" s="29"/>
      <c r="U22" s="36" t="str">
        <f t="shared" si="5"/>
        <v/>
      </c>
      <c r="V22" s="37" t="str">
        <f t="shared" si="12"/>
        <v/>
      </c>
      <c r="W22" s="37" t="str">
        <f t="shared" si="13"/>
        <v/>
      </c>
      <c r="X22" s="38" t="str">
        <f t="shared" si="14"/>
        <v/>
      </c>
      <c r="Y22" s="40" t="str">
        <f t="shared" si="15"/>
        <v/>
      </c>
      <c r="Z22" s="38" t="str">
        <f t="shared" si="6"/>
        <v/>
      </c>
      <c r="AA22" s="35" t="str">
        <f t="shared" si="7"/>
        <v/>
      </c>
      <c r="AB22" s="152" t="str">
        <f t="shared" si="8"/>
        <v/>
      </c>
      <c r="AC22" s="33">
        <f t="shared" si="16"/>
        <v>0</v>
      </c>
      <c r="AD22" s="27">
        <f t="shared" si="17"/>
        <v>0</v>
      </c>
      <c r="AE22" s="27">
        <f t="shared" si="17"/>
        <v>0</v>
      </c>
      <c r="AF22" s="27">
        <f t="shared" si="17"/>
        <v>0</v>
      </c>
      <c r="AG22" s="27">
        <f t="shared" si="17"/>
        <v>0</v>
      </c>
      <c r="AH22" s="27">
        <f t="shared" si="17"/>
        <v>0</v>
      </c>
      <c r="AI22" s="27">
        <f t="shared" si="17"/>
        <v>0</v>
      </c>
      <c r="AJ22" s="27">
        <f t="shared" si="17"/>
        <v>0</v>
      </c>
      <c r="AK22" s="27">
        <f t="shared" si="17"/>
        <v>0</v>
      </c>
      <c r="AL22" s="27">
        <f t="shared" si="17"/>
        <v>0</v>
      </c>
      <c r="AM22" s="27">
        <f t="shared" si="17"/>
        <v>0</v>
      </c>
      <c r="AN22" s="27">
        <f t="shared" si="18"/>
        <v>0</v>
      </c>
      <c r="AO22" s="27">
        <f t="shared" si="18"/>
        <v>0</v>
      </c>
      <c r="AP22" s="27">
        <f t="shared" si="18"/>
        <v>0</v>
      </c>
      <c r="AQ22" s="27">
        <f t="shared" si="18"/>
        <v>0</v>
      </c>
      <c r="AR22" s="27">
        <f t="shared" si="18"/>
        <v>0</v>
      </c>
      <c r="AS22" s="27">
        <f t="shared" si="18"/>
        <v>0</v>
      </c>
      <c r="AT22" s="27">
        <f t="shared" si="18"/>
        <v>0</v>
      </c>
      <c r="AU22" s="27">
        <f t="shared" si="18"/>
        <v>0</v>
      </c>
      <c r="AV22" s="27">
        <f t="shared" si="18"/>
        <v>0</v>
      </c>
      <c r="AW22" s="27">
        <f t="shared" si="18"/>
        <v>0</v>
      </c>
      <c r="AX22" s="27">
        <f t="shared" si="18"/>
        <v>0</v>
      </c>
      <c r="AY22" s="27">
        <f t="shared" si="18"/>
        <v>0</v>
      </c>
      <c r="AZ22" s="27">
        <f t="shared" si="18"/>
        <v>0</v>
      </c>
      <c r="BA22" s="27">
        <f t="shared" si="18"/>
        <v>0</v>
      </c>
    </row>
    <row r="23" spans="1:53" ht="15" customHeight="1" x14ac:dyDescent="0.25">
      <c r="A23" s="15"/>
      <c r="B23" s="162" t="str">
        <f>IF(Equipas!I26="","",Folha3!D16)</f>
        <v/>
      </c>
      <c r="C23" s="159" t="str">
        <f>Equipas!S26</f>
        <v/>
      </c>
      <c r="D23" s="11"/>
      <c r="E23" s="119"/>
      <c r="F23" s="120" t="str">
        <f t="shared" si="0"/>
        <v/>
      </c>
      <c r="G23" s="69"/>
      <c r="H23" s="119"/>
      <c r="I23" s="121" t="str">
        <f t="shared" si="1"/>
        <v/>
      </c>
      <c r="J23" s="69"/>
      <c r="K23" s="123"/>
      <c r="L23" s="121" t="str">
        <f t="shared" si="2"/>
        <v/>
      </c>
      <c r="M23" s="10"/>
      <c r="N23" s="119"/>
      <c r="O23" s="121" t="str">
        <f t="shared" si="3"/>
        <v/>
      </c>
      <c r="P23" s="10"/>
      <c r="Q23" s="125" t="str">
        <f t="shared" si="11"/>
        <v/>
      </c>
      <c r="R23" s="73"/>
      <c r="S23" s="127" t="str">
        <f t="shared" si="4"/>
        <v/>
      </c>
      <c r="T23" s="29"/>
      <c r="U23" s="36" t="str">
        <f t="shared" si="5"/>
        <v/>
      </c>
      <c r="V23" s="37" t="str">
        <f t="shared" si="12"/>
        <v/>
      </c>
      <c r="W23" s="37" t="str">
        <f t="shared" si="13"/>
        <v/>
      </c>
      <c r="X23" s="38" t="str">
        <f t="shared" si="14"/>
        <v/>
      </c>
      <c r="Y23" s="40" t="str">
        <f t="shared" si="15"/>
        <v/>
      </c>
      <c r="Z23" s="38" t="str">
        <f t="shared" si="6"/>
        <v/>
      </c>
      <c r="AA23" s="35" t="str">
        <f t="shared" si="7"/>
        <v/>
      </c>
      <c r="AB23" s="152" t="str">
        <f t="shared" si="8"/>
        <v/>
      </c>
      <c r="AC23" s="33">
        <f t="shared" si="16"/>
        <v>0</v>
      </c>
      <c r="AD23" s="27">
        <f t="shared" si="17"/>
        <v>0</v>
      </c>
      <c r="AE23" s="27">
        <f t="shared" si="17"/>
        <v>0</v>
      </c>
      <c r="AF23" s="27">
        <f t="shared" si="17"/>
        <v>0</v>
      </c>
      <c r="AG23" s="27">
        <f t="shared" si="17"/>
        <v>0</v>
      </c>
      <c r="AH23" s="27">
        <f t="shared" si="17"/>
        <v>0</v>
      </c>
      <c r="AI23" s="27">
        <f t="shared" si="17"/>
        <v>0</v>
      </c>
      <c r="AJ23" s="27">
        <f t="shared" si="17"/>
        <v>0</v>
      </c>
      <c r="AK23" s="27">
        <f t="shared" si="17"/>
        <v>0</v>
      </c>
      <c r="AL23" s="27">
        <f t="shared" si="17"/>
        <v>0</v>
      </c>
      <c r="AM23" s="27">
        <f t="shared" si="17"/>
        <v>0</v>
      </c>
      <c r="AN23" s="27">
        <f t="shared" si="18"/>
        <v>0</v>
      </c>
      <c r="AO23" s="27">
        <f t="shared" si="18"/>
        <v>0</v>
      </c>
      <c r="AP23" s="27">
        <f t="shared" si="18"/>
        <v>0</v>
      </c>
      <c r="AQ23" s="27">
        <f t="shared" si="18"/>
        <v>0</v>
      </c>
      <c r="AR23" s="27">
        <f t="shared" si="18"/>
        <v>0</v>
      </c>
      <c r="AS23" s="27">
        <f t="shared" si="18"/>
        <v>0</v>
      </c>
      <c r="AT23" s="27">
        <f t="shared" si="18"/>
        <v>0</v>
      </c>
      <c r="AU23" s="27">
        <f t="shared" si="18"/>
        <v>0</v>
      </c>
      <c r="AV23" s="27">
        <f t="shared" si="18"/>
        <v>0</v>
      </c>
      <c r="AW23" s="27">
        <f t="shared" si="18"/>
        <v>0</v>
      </c>
      <c r="AX23" s="27">
        <f t="shared" si="18"/>
        <v>0</v>
      </c>
      <c r="AY23" s="27">
        <f t="shared" si="18"/>
        <v>0</v>
      </c>
      <c r="AZ23" s="27">
        <f t="shared" si="18"/>
        <v>0</v>
      </c>
      <c r="BA23" s="27">
        <f t="shared" si="18"/>
        <v>0</v>
      </c>
    </row>
    <row r="24" spans="1:53" ht="15" customHeight="1" x14ac:dyDescent="0.25">
      <c r="A24" s="15"/>
      <c r="B24" s="162" t="str">
        <f>IF(Equipas!I27="","",Folha3!D17)</f>
        <v/>
      </c>
      <c r="C24" s="159" t="str">
        <f>Equipas!S27</f>
        <v/>
      </c>
      <c r="D24" s="11"/>
      <c r="E24" s="119"/>
      <c r="F24" s="120" t="str">
        <f t="shared" si="0"/>
        <v/>
      </c>
      <c r="G24" s="69"/>
      <c r="H24" s="119"/>
      <c r="I24" s="121" t="str">
        <f t="shared" si="1"/>
        <v/>
      </c>
      <c r="J24" s="69"/>
      <c r="K24" s="123"/>
      <c r="L24" s="121" t="str">
        <f t="shared" si="2"/>
        <v/>
      </c>
      <c r="M24" s="10"/>
      <c r="N24" s="119"/>
      <c r="O24" s="121" t="str">
        <f t="shared" si="3"/>
        <v/>
      </c>
      <c r="P24" s="10"/>
      <c r="Q24" s="125" t="str">
        <f t="shared" si="11"/>
        <v/>
      </c>
      <c r="R24" s="73"/>
      <c r="S24" s="127" t="str">
        <f t="shared" si="4"/>
        <v/>
      </c>
      <c r="T24" s="29"/>
      <c r="U24" s="36" t="str">
        <f t="shared" si="5"/>
        <v/>
      </c>
      <c r="V24" s="37" t="str">
        <f t="shared" si="12"/>
        <v/>
      </c>
      <c r="W24" s="37" t="str">
        <f t="shared" si="13"/>
        <v/>
      </c>
      <c r="X24" s="38" t="str">
        <f t="shared" si="14"/>
        <v/>
      </c>
      <c r="Y24" s="40" t="str">
        <f t="shared" si="15"/>
        <v/>
      </c>
      <c r="Z24" s="38" t="str">
        <f t="shared" si="6"/>
        <v/>
      </c>
      <c r="AA24" s="35" t="str">
        <f t="shared" si="7"/>
        <v/>
      </c>
      <c r="AB24" s="152" t="str">
        <f t="shared" si="8"/>
        <v/>
      </c>
      <c r="AC24" s="33">
        <f t="shared" si="16"/>
        <v>0</v>
      </c>
      <c r="AD24" s="27">
        <f t="shared" si="17"/>
        <v>0</v>
      </c>
      <c r="AE24" s="27">
        <f t="shared" si="17"/>
        <v>0</v>
      </c>
      <c r="AF24" s="27">
        <f t="shared" si="17"/>
        <v>0</v>
      </c>
      <c r="AG24" s="27">
        <f t="shared" si="17"/>
        <v>0</v>
      </c>
      <c r="AH24" s="27">
        <f t="shared" si="17"/>
        <v>0</v>
      </c>
      <c r="AI24" s="27">
        <f t="shared" si="17"/>
        <v>0</v>
      </c>
      <c r="AJ24" s="27">
        <f t="shared" si="17"/>
        <v>0</v>
      </c>
      <c r="AK24" s="27">
        <f t="shared" si="17"/>
        <v>0</v>
      </c>
      <c r="AL24" s="27">
        <f t="shared" si="17"/>
        <v>0</v>
      </c>
      <c r="AM24" s="27">
        <f t="shared" si="17"/>
        <v>0</v>
      </c>
      <c r="AN24" s="27">
        <f t="shared" si="18"/>
        <v>0</v>
      </c>
      <c r="AO24" s="27">
        <f t="shared" si="18"/>
        <v>0</v>
      </c>
      <c r="AP24" s="27">
        <f t="shared" si="18"/>
        <v>0</v>
      </c>
      <c r="AQ24" s="27">
        <f t="shared" si="18"/>
        <v>0</v>
      </c>
      <c r="AR24" s="27">
        <f t="shared" si="18"/>
        <v>0</v>
      </c>
      <c r="AS24" s="27">
        <f t="shared" si="18"/>
        <v>0</v>
      </c>
      <c r="AT24" s="27">
        <f t="shared" si="18"/>
        <v>0</v>
      </c>
      <c r="AU24" s="27">
        <f t="shared" si="18"/>
        <v>0</v>
      </c>
      <c r="AV24" s="27">
        <f t="shared" si="18"/>
        <v>0</v>
      </c>
      <c r="AW24" s="27">
        <f t="shared" si="18"/>
        <v>0</v>
      </c>
      <c r="AX24" s="27">
        <f t="shared" si="18"/>
        <v>0</v>
      </c>
      <c r="AY24" s="27">
        <f t="shared" si="18"/>
        <v>0</v>
      </c>
      <c r="AZ24" s="27">
        <f t="shared" si="18"/>
        <v>0</v>
      </c>
      <c r="BA24" s="27">
        <f t="shared" si="18"/>
        <v>0</v>
      </c>
    </row>
    <row r="25" spans="1:53" ht="15" customHeight="1" x14ac:dyDescent="0.25">
      <c r="A25" s="15"/>
      <c r="B25" s="162" t="str">
        <f>IF(Equipas!I28="","",Folha3!D18)</f>
        <v/>
      </c>
      <c r="C25" s="159" t="str">
        <f>Equipas!S28</f>
        <v/>
      </c>
      <c r="D25" s="11"/>
      <c r="E25" s="119"/>
      <c r="F25" s="120" t="str">
        <f t="shared" si="0"/>
        <v/>
      </c>
      <c r="G25" s="69"/>
      <c r="H25" s="119"/>
      <c r="I25" s="121" t="str">
        <f t="shared" si="1"/>
        <v/>
      </c>
      <c r="J25" s="69"/>
      <c r="K25" s="123"/>
      <c r="L25" s="121" t="str">
        <f t="shared" si="2"/>
        <v/>
      </c>
      <c r="M25" s="10"/>
      <c r="N25" s="119"/>
      <c r="O25" s="121" t="str">
        <f t="shared" si="3"/>
        <v/>
      </c>
      <c r="P25" s="10"/>
      <c r="Q25" s="125" t="str">
        <f t="shared" si="11"/>
        <v/>
      </c>
      <c r="R25" s="73"/>
      <c r="S25" s="127" t="str">
        <f t="shared" si="4"/>
        <v/>
      </c>
      <c r="T25" s="29"/>
      <c r="U25" s="36" t="str">
        <f t="shared" si="5"/>
        <v/>
      </c>
      <c r="V25" s="37" t="str">
        <f t="shared" si="12"/>
        <v/>
      </c>
      <c r="W25" s="37" t="str">
        <f t="shared" si="13"/>
        <v/>
      </c>
      <c r="X25" s="38" t="str">
        <f t="shared" si="14"/>
        <v/>
      </c>
      <c r="Y25" s="40" t="str">
        <f t="shared" si="15"/>
        <v/>
      </c>
      <c r="Z25" s="38" t="str">
        <f t="shared" si="6"/>
        <v/>
      </c>
      <c r="AA25" s="35" t="str">
        <f t="shared" si="7"/>
        <v/>
      </c>
      <c r="AB25" s="152" t="str">
        <f t="shared" si="8"/>
        <v/>
      </c>
      <c r="AC25" s="33">
        <f t="shared" si="16"/>
        <v>0</v>
      </c>
      <c r="AD25" s="27">
        <f t="shared" si="17"/>
        <v>0</v>
      </c>
      <c r="AE25" s="27">
        <f t="shared" si="17"/>
        <v>0</v>
      </c>
      <c r="AF25" s="27">
        <f t="shared" si="17"/>
        <v>0</v>
      </c>
      <c r="AG25" s="27">
        <f t="shared" si="17"/>
        <v>0</v>
      </c>
      <c r="AH25" s="27">
        <f t="shared" si="17"/>
        <v>0</v>
      </c>
      <c r="AI25" s="27">
        <f t="shared" si="17"/>
        <v>0</v>
      </c>
      <c r="AJ25" s="27">
        <f t="shared" si="17"/>
        <v>0</v>
      </c>
      <c r="AK25" s="27">
        <f t="shared" si="17"/>
        <v>0</v>
      </c>
      <c r="AL25" s="27">
        <f t="shared" si="17"/>
        <v>0</v>
      </c>
      <c r="AM25" s="27">
        <f t="shared" si="17"/>
        <v>0</v>
      </c>
      <c r="AN25" s="27">
        <f t="shared" si="18"/>
        <v>0</v>
      </c>
      <c r="AO25" s="27">
        <f t="shared" si="18"/>
        <v>0</v>
      </c>
      <c r="AP25" s="27">
        <f t="shared" si="18"/>
        <v>0</v>
      </c>
      <c r="AQ25" s="27">
        <f t="shared" si="18"/>
        <v>0</v>
      </c>
      <c r="AR25" s="27">
        <f t="shared" si="18"/>
        <v>0</v>
      </c>
      <c r="AS25" s="27">
        <f t="shared" si="18"/>
        <v>0</v>
      </c>
      <c r="AT25" s="27">
        <f t="shared" si="18"/>
        <v>0</v>
      </c>
      <c r="AU25" s="27">
        <f t="shared" si="18"/>
        <v>0</v>
      </c>
      <c r="AV25" s="27">
        <f t="shared" si="18"/>
        <v>0</v>
      </c>
      <c r="AW25" s="27">
        <f t="shared" si="18"/>
        <v>0</v>
      </c>
      <c r="AX25" s="27">
        <f t="shared" si="18"/>
        <v>0</v>
      </c>
      <c r="AY25" s="27">
        <f t="shared" si="18"/>
        <v>0</v>
      </c>
      <c r="AZ25" s="27">
        <f t="shared" si="18"/>
        <v>0</v>
      </c>
      <c r="BA25" s="27">
        <f t="shared" si="18"/>
        <v>0</v>
      </c>
    </row>
    <row r="26" spans="1:53" ht="15" customHeight="1" x14ac:dyDescent="0.25">
      <c r="A26" s="9"/>
      <c r="B26" s="162" t="str">
        <f>IF(Equipas!I29="","",Folha3!D19)</f>
        <v/>
      </c>
      <c r="C26" s="159" t="str">
        <f>Equipas!S29</f>
        <v/>
      </c>
      <c r="D26" s="11"/>
      <c r="E26" s="119"/>
      <c r="F26" s="120" t="str">
        <f t="shared" si="0"/>
        <v/>
      </c>
      <c r="G26" s="69"/>
      <c r="H26" s="119"/>
      <c r="I26" s="121" t="str">
        <f t="shared" si="1"/>
        <v/>
      </c>
      <c r="J26" s="69"/>
      <c r="K26" s="123"/>
      <c r="L26" s="121" t="str">
        <f t="shared" si="2"/>
        <v/>
      </c>
      <c r="M26" s="10"/>
      <c r="N26" s="119"/>
      <c r="O26" s="121" t="str">
        <f t="shared" si="3"/>
        <v/>
      </c>
      <c r="P26" s="10"/>
      <c r="Q26" s="125" t="str">
        <f t="shared" si="11"/>
        <v/>
      </c>
      <c r="R26" s="73"/>
      <c r="S26" s="127" t="str">
        <f t="shared" si="4"/>
        <v/>
      </c>
      <c r="T26" s="29"/>
      <c r="U26" s="36" t="str">
        <f t="shared" si="5"/>
        <v/>
      </c>
      <c r="V26" s="37" t="str">
        <f t="shared" si="12"/>
        <v/>
      </c>
      <c r="W26" s="37" t="str">
        <f t="shared" si="13"/>
        <v/>
      </c>
      <c r="X26" s="38" t="str">
        <f t="shared" si="14"/>
        <v/>
      </c>
      <c r="Y26" s="40" t="str">
        <f t="shared" si="15"/>
        <v/>
      </c>
      <c r="Z26" s="38" t="str">
        <f t="shared" si="6"/>
        <v/>
      </c>
      <c r="AA26" s="35" t="str">
        <f t="shared" si="7"/>
        <v/>
      </c>
      <c r="AB26" s="152" t="str">
        <f t="shared" si="8"/>
        <v/>
      </c>
      <c r="AC26" s="33">
        <f t="shared" si="16"/>
        <v>0</v>
      </c>
      <c r="AD26" s="27">
        <f t="shared" si="17"/>
        <v>0</v>
      </c>
      <c r="AE26" s="27">
        <f t="shared" si="17"/>
        <v>0</v>
      </c>
      <c r="AF26" s="27">
        <f t="shared" si="17"/>
        <v>0</v>
      </c>
      <c r="AG26" s="27">
        <f t="shared" si="17"/>
        <v>0</v>
      </c>
      <c r="AH26" s="27">
        <f t="shared" si="17"/>
        <v>0</v>
      </c>
      <c r="AI26" s="27">
        <f t="shared" si="17"/>
        <v>0</v>
      </c>
      <c r="AJ26" s="27">
        <f t="shared" si="17"/>
        <v>0</v>
      </c>
      <c r="AK26" s="27">
        <f t="shared" si="17"/>
        <v>0</v>
      </c>
      <c r="AL26" s="27">
        <f t="shared" si="17"/>
        <v>0</v>
      </c>
      <c r="AM26" s="27">
        <f t="shared" si="17"/>
        <v>0</v>
      </c>
      <c r="AN26" s="27">
        <f t="shared" si="18"/>
        <v>0</v>
      </c>
      <c r="AO26" s="27">
        <f t="shared" si="18"/>
        <v>0</v>
      </c>
      <c r="AP26" s="27">
        <f t="shared" si="18"/>
        <v>0</v>
      </c>
      <c r="AQ26" s="27">
        <f t="shared" si="18"/>
        <v>0</v>
      </c>
      <c r="AR26" s="27">
        <f t="shared" si="18"/>
        <v>0</v>
      </c>
      <c r="AS26" s="27">
        <f t="shared" si="18"/>
        <v>0</v>
      </c>
      <c r="AT26" s="27">
        <f t="shared" si="18"/>
        <v>0</v>
      </c>
      <c r="AU26" s="27">
        <f t="shared" si="18"/>
        <v>0</v>
      </c>
      <c r="AV26" s="27">
        <f t="shared" si="18"/>
        <v>0</v>
      </c>
      <c r="AW26" s="27">
        <f t="shared" si="18"/>
        <v>0</v>
      </c>
      <c r="AX26" s="27">
        <f t="shared" si="18"/>
        <v>0</v>
      </c>
      <c r="AY26" s="27">
        <f t="shared" si="18"/>
        <v>0</v>
      </c>
      <c r="AZ26" s="27">
        <f t="shared" si="18"/>
        <v>0</v>
      </c>
      <c r="BA26" s="27">
        <f t="shared" si="18"/>
        <v>0</v>
      </c>
    </row>
    <row r="27" spans="1:53" ht="15" customHeight="1" x14ac:dyDescent="0.25">
      <c r="A27" s="9"/>
      <c r="B27" s="162" t="str">
        <f>IF(Equipas!I30="","",Folha3!D20)</f>
        <v/>
      </c>
      <c r="C27" s="159" t="str">
        <f>Equipas!S30</f>
        <v/>
      </c>
      <c r="D27" s="11"/>
      <c r="E27" s="119"/>
      <c r="F27" s="120" t="str">
        <f t="shared" si="0"/>
        <v/>
      </c>
      <c r="G27" s="69"/>
      <c r="H27" s="119"/>
      <c r="I27" s="121" t="str">
        <f t="shared" si="1"/>
        <v/>
      </c>
      <c r="J27" s="69"/>
      <c r="K27" s="123"/>
      <c r="L27" s="121" t="str">
        <f t="shared" si="2"/>
        <v/>
      </c>
      <c r="M27" s="10"/>
      <c r="N27" s="119"/>
      <c r="O27" s="121" t="str">
        <f t="shared" si="3"/>
        <v/>
      </c>
      <c r="P27" s="10"/>
      <c r="Q27" s="125" t="str">
        <f t="shared" si="11"/>
        <v/>
      </c>
      <c r="R27" s="73"/>
      <c r="S27" s="127" t="str">
        <f t="shared" si="4"/>
        <v/>
      </c>
      <c r="T27" s="29"/>
      <c r="U27" s="36" t="str">
        <f t="shared" si="5"/>
        <v/>
      </c>
      <c r="V27" s="37" t="str">
        <f t="shared" si="12"/>
        <v/>
      </c>
      <c r="W27" s="37" t="str">
        <f t="shared" si="13"/>
        <v/>
      </c>
      <c r="X27" s="38" t="str">
        <f t="shared" si="14"/>
        <v/>
      </c>
      <c r="Y27" s="40" t="str">
        <f t="shared" si="15"/>
        <v/>
      </c>
      <c r="Z27" s="38" t="str">
        <f t="shared" si="6"/>
        <v/>
      </c>
      <c r="AA27" s="35" t="str">
        <f t="shared" si="7"/>
        <v/>
      </c>
      <c r="AB27" s="152" t="str">
        <f t="shared" si="8"/>
        <v/>
      </c>
      <c r="AC27" s="33">
        <f t="shared" si="16"/>
        <v>0</v>
      </c>
      <c r="AD27" s="27">
        <f t="shared" si="17"/>
        <v>0</v>
      </c>
      <c r="AE27" s="27">
        <f t="shared" si="17"/>
        <v>0</v>
      </c>
      <c r="AF27" s="27">
        <f t="shared" si="17"/>
        <v>0</v>
      </c>
      <c r="AG27" s="27">
        <f t="shared" si="17"/>
        <v>0</v>
      </c>
      <c r="AH27" s="27">
        <f t="shared" si="17"/>
        <v>0</v>
      </c>
      <c r="AI27" s="27">
        <f t="shared" si="17"/>
        <v>0</v>
      </c>
      <c r="AJ27" s="27">
        <f t="shared" si="17"/>
        <v>0</v>
      </c>
      <c r="AK27" s="27">
        <f t="shared" si="17"/>
        <v>0</v>
      </c>
      <c r="AL27" s="27">
        <f t="shared" si="17"/>
        <v>0</v>
      </c>
      <c r="AM27" s="27">
        <f t="shared" si="17"/>
        <v>0</v>
      </c>
      <c r="AN27" s="27">
        <f t="shared" si="18"/>
        <v>0</v>
      </c>
      <c r="AO27" s="27">
        <f t="shared" si="18"/>
        <v>0</v>
      </c>
      <c r="AP27" s="27">
        <f t="shared" si="18"/>
        <v>0</v>
      </c>
      <c r="AQ27" s="27">
        <f t="shared" si="18"/>
        <v>0</v>
      </c>
      <c r="AR27" s="27">
        <f t="shared" si="18"/>
        <v>0</v>
      </c>
      <c r="AS27" s="27">
        <f t="shared" si="18"/>
        <v>0</v>
      </c>
      <c r="AT27" s="27">
        <f t="shared" si="18"/>
        <v>0</v>
      </c>
      <c r="AU27" s="27">
        <f t="shared" si="18"/>
        <v>0</v>
      </c>
      <c r="AV27" s="27">
        <f t="shared" si="18"/>
        <v>0</v>
      </c>
      <c r="AW27" s="27">
        <f t="shared" si="18"/>
        <v>0</v>
      </c>
      <c r="AX27" s="27">
        <f t="shared" si="18"/>
        <v>0</v>
      </c>
      <c r="AY27" s="27">
        <f t="shared" si="18"/>
        <v>0</v>
      </c>
      <c r="AZ27" s="27">
        <f t="shared" si="18"/>
        <v>0</v>
      </c>
      <c r="BA27" s="27">
        <f t="shared" si="18"/>
        <v>0</v>
      </c>
    </row>
    <row r="28" spans="1:53" ht="15" customHeight="1" x14ac:dyDescent="0.25">
      <c r="A28" s="9"/>
      <c r="B28" s="162" t="str">
        <f>IF(Equipas!I31="","",Folha3!D21)</f>
        <v/>
      </c>
      <c r="C28" s="159" t="str">
        <f>Equipas!S31</f>
        <v/>
      </c>
      <c r="D28" s="11"/>
      <c r="E28" s="119"/>
      <c r="F28" s="120" t="str">
        <f t="shared" si="0"/>
        <v/>
      </c>
      <c r="G28" s="69"/>
      <c r="H28" s="119"/>
      <c r="I28" s="121" t="str">
        <f t="shared" si="1"/>
        <v/>
      </c>
      <c r="J28" s="69"/>
      <c r="K28" s="123"/>
      <c r="L28" s="121" t="str">
        <f t="shared" si="2"/>
        <v/>
      </c>
      <c r="M28" s="10"/>
      <c r="N28" s="119"/>
      <c r="O28" s="121" t="str">
        <f t="shared" si="3"/>
        <v/>
      </c>
      <c r="P28" s="10"/>
      <c r="Q28" s="125" t="str">
        <f t="shared" si="11"/>
        <v/>
      </c>
      <c r="R28" s="73"/>
      <c r="S28" s="127" t="str">
        <f t="shared" si="4"/>
        <v/>
      </c>
      <c r="T28" s="29"/>
      <c r="U28" s="36" t="str">
        <f t="shared" si="5"/>
        <v/>
      </c>
      <c r="V28" s="37" t="str">
        <f t="shared" si="12"/>
        <v/>
      </c>
      <c r="W28" s="37" t="str">
        <f t="shared" si="13"/>
        <v/>
      </c>
      <c r="X28" s="38" t="str">
        <f t="shared" si="14"/>
        <v/>
      </c>
      <c r="Y28" s="40" t="str">
        <f t="shared" si="15"/>
        <v/>
      </c>
      <c r="Z28" s="38" t="str">
        <f t="shared" si="6"/>
        <v/>
      </c>
      <c r="AA28" s="35" t="str">
        <f t="shared" si="7"/>
        <v/>
      </c>
      <c r="AB28" s="152" t="str">
        <f t="shared" si="8"/>
        <v/>
      </c>
      <c r="AC28" s="33">
        <f t="shared" si="16"/>
        <v>0</v>
      </c>
      <c r="AD28" s="27">
        <f t="shared" si="17"/>
        <v>0</v>
      </c>
      <c r="AE28" s="27">
        <f t="shared" si="17"/>
        <v>0</v>
      </c>
      <c r="AF28" s="27">
        <f t="shared" si="17"/>
        <v>0</v>
      </c>
      <c r="AG28" s="27">
        <f t="shared" si="17"/>
        <v>0</v>
      </c>
      <c r="AH28" s="27">
        <f t="shared" si="17"/>
        <v>0</v>
      </c>
      <c r="AI28" s="27">
        <f t="shared" si="17"/>
        <v>0</v>
      </c>
      <c r="AJ28" s="27">
        <f t="shared" si="17"/>
        <v>0</v>
      </c>
      <c r="AK28" s="27">
        <f t="shared" si="17"/>
        <v>0</v>
      </c>
      <c r="AL28" s="27">
        <f t="shared" si="17"/>
        <v>0</v>
      </c>
      <c r="AM28" s="27">
        <f t="shared" si="17"/>
        <v>0</v>
      </c>
      <c r="AN28" s="27">
        <f t="shared" si="18"/>
        <v>0</v>
      </c>
      <c r="AO28" s="27">
        <f t="shared" si="18"/>
        <v>0</v>
      </c>
      <c r="AP28" s="27">
        <f t="shared" si="18"/>
        <v>0</v>
      </c>
      <c r="AQ28" s="27">
        <f t="shared" si="18"/>
        <v>0</v>
      </c>
      <c r="AR28" s="27">
        <f t="shared" si="18"/>
        <v>0</v>
      </c>
      <c r="AS28" s="27">
        <f t="shared" si="18"/>
        <v>0</v>
      </c>
      <c r="AT28" s="27">
        <f t="shared" si="18"/>
        <v>0</v>
      </c>
      <c r="AU28" s="27">
        <f t="shared" si="18"/>
        <v>0</v>
      </c>
      <c r="AV28" s="27">
        <f t="shared" si="18"/>
        <v>0</v>
      </c>
      <c r="AW28" s="27">
        <f t="shared" si="18"/>
        <v>0</v>
      </c>
      <c r="AX28" s="27">
        <f t="shared" si="18"/>
        <v>0</v>
      </c>
      <c r="AY28" s="27">
        <f t="shared" si="18"/>
        <v>0</v>
      </c>
      <c r="AZ28" s="27">
        <f t="shared" si="18"/>
        <v>0</v>
      </c>
      <c r="BA28" s="27">
        <f t="shared" si="18"/>
        <v>0</v>
      </c>
    </row>
    <row r="29" spans="1:53" ht="15" customHeight="1" x14ac:dyDescent="0.25">
      <c r="A29" s="9"/>
      <c r="B29" s="162" t="str">
        <f>IF(Equipas!I32="","",Folha3!D22)</f>
        <v/>
      </c>
      <c r="C29" s="159" t="str">
        <f>Equipas!S32</f>
        <v/>
      </c>
      <c r="D29" s="11"/>
      <c r="E29" s="119"/>
      <c r="F29" s="120" t="str">
        <f t="shared" si="0"/>
        <v/>
      </c>
      <c r="G29" s="69"/>
      <c r="H29" s="119"/>
      <c r="I29" s="121" t="str">
        <f t="shared" si="1"/>
        <v/>
      </c>
      <c r="J29" s="69"/>
      <c r="K29" s="123"/>
      <c r="L29" s="121" t="str">
        <f t="shared" si="2"/>
        <v/>
      </c>
      <c r="M29" s="10"/>
      <c r="N29" s="119"/>
      <c r="O29" s="121" t="str">
        <f t="shared" si="3"/>
        <v/>
      </c>
      <c r="P29" s="10"/>
      <c r="Q29" s="125" t="str">
        <f t="shared" si="11"/>
        <v/>
      </c>
      <c r="R29" s="73"/>
      <c r="S29" s="127" t="str">
        <f t="shared" si="4"/>
        <v/>
      </c>
      <c r="T29" s="29"/>
      <c r="U29" s="36" t="str">
        <f t="shared" si="5"/>
        <v/>
      </c>
      <c r="V29" s="37" t="str">
        <f t="shared" si="12"/>
        <v/>
      </c>
      <c r="W29" s="37" t="str">
        <f t="shared" si="13"/>
        <v/>
      </c>
      <c r="X29" s="38" t="str">
        <f t="shared" si="14"/>
        <v/>
      </c>
      <c r="Y29" s="40" t="str">
        <f t="shared" si="15"/>
        <v/>
      </c>
      <c r="Z29" s="38" t="str">
        <f t="shared" si="6"/>
        <v/>
      </c>
      <c r="AA29" s="35" t="str">
        <f t="shared" si="7"/>
        <v/>
      </c>
      <c r="AB29" s="152" t="str">
        <f t="shared" si="8"/>
        <v/>
      </c>
      <c r="AC29" s="33">
        <f t="shared" si="16"/>
        <v>0</v>
      </c>
      <c r="AD29" s="27">
        <f t="shared" si="17"/>
        <v>0</v>
      </c>
      <c r="AE29" s="27">
        <f t="shared" si="17"/>
        <v>0</v>
      </c>
      <c r="AF29" s="27">
        <f t="shared" si="17"/>
        <v>0</v>
      </c>
      <c r="AG29" s="27">
        <f t="shared" si="17"/>
        <v>0</v>
      </c>
      <c r="AH29" s="27">
        <f t="shared" si="17"/>
        <v>0</v>
      </c>
      <c r="AI29" s="27">
        <f t="shared" si="17"/>
        <v>0</v>
      </c>
      <c r="AJ29" s="27">
        <f t="shared" si="17"/>
        <v>0</v>
      </c>
      <c r="AK29" s="27">
        <f t="shared" si="17"/>
        <v>0</v>
      </c>
      <c r="AL29" s="27">
        <f t="shared" si="17"/>
        <v>0</v>
      </c>
      <c r="AM29" s="27">
        <f t="shared" si="17"/>
        <v>0</v>
      </c>
      <c r="AN29" s="27">
        <f t="shared" si="18"/>
        <v>0</v>
      </c>
      <c r="AO29" s="27">
        <f t="shared" si="18"/>
        <v>0</v>
      </c>
      <c r="AP29" s="27">
        <f t="shared" si="18"/>
        <v>0</v>
      </c>
      <c r="AQ29" s="27">
        <f t="shared" si="18"/>
        <v>0</v>
      </c>
      <c r="AR29" s="27">
        <f t="shared" si="18"/>
        <v>0</v>
      </c>
      <c r="AS29" s="27">
        <f t="shared" si="18"/>
        <v>0</v>
      </c>
      <c r="AT29" s="27">
        <f t="shared" si="18"/>
        <v>0</v>
      </c>
      <c r="AU29" s="27">
        <f t="shared" si="18"/>
        <v>0</v>
      </c>
      <c r="AV29" s="27">
        <f t="shared" si="18"/>
        <v>0</v>
      </c>
      <c r="AW29" s="27">
        <f t="shared" si="18"/>
        <v>0</v>
      </c>
      <c r="AX29" s="27">
        <f t="shared" si="18"/>
        <v>0</v>
      </c>
      <c r="AY29" s="27">
        <f t="shared" si="18"/>
        <v>0</v>
      </c>
      <c r="AZ29" s="27">
        <f t="shared" si="18"/>
        <v>0</v>
      </c>
      <c r="BA29" s="27">
        <f t="shared" si="18"/>
        <v>0</v>
      </c>
    </row>
    <row r="30" spans="1:53" ht="15" customHeight="1" x14ac:dyDescent="0.25">
      <c r="A30" s="9"/>
      <c r="B30" s="162" t="str">
        <f>IF(Equipas!I33="","",Folha3!D23)</f>
        <v/>
      </c>
      <c r="C30" s="159" t="str">
        <f>Equipas!S33</f>
        <v/>
      </c>
      <c r="D30" s="11"/>
      <c r="E30" s="119"/>
      <c r="F30" s="120" t="str">
        <f t="shared" si="0"/>
        <v/>
      </c>
      <c r="G30" s="69"/>
      <c r="H30" s="119"/>
      <c r="I30" s="121" t="str">
        <f t="shared" si="1"/>
        <v/>
      </c>
      <c r="J30" s="69"/>
      <c r="K30" s="123"/>
      <c r="L30" s="121" t="str">
        <f t="shared" si="2"/>
        <v/>
      </c>
      <c r="M30" s="10"/>
      <c r="N30" s="119"/>
      <c r="O30" s="121" t="str">
        <f t="shared" si="3"/>
        <v/>
      </c>
      <c r="P30" s="10"/>
      <c r="Q30" s="125" t="str">
        <f t="shared" si="11"/>
        <v/>
      </c>
      <c r="R30" s="73"/>
      <c r="S30" s="127" t="str">
        <f t="shared" si="4"/>
        <v/>
      </c>
      <c r="T30" s="29"/>
      <c r="U30" s="36" t="str">
        <f t="shared" si="5"/>
        <v/>
      </c>
      <c r="V30" s="37" t="str">
        <f t="shared" si="12"/>
        <v/>
      </c>
      <c r="W30" s="37" t="str">
        <f t="shared" si="13"/>
        <v/>
      </c>
      <c r="X30" s="38" t="str">
        <f t="shared" si="14"/>
        <v/>
      </c>
      <c r="Y30" s="40" t="str">
        <f t="shared" si="15"/>
        <v/>
      </c>
      <c r="Z30" s="38" t="str">
        <f t="shared" si="6"/>
        <v/>
      </c>
      <c r="AA30" s="35" t="str">
        <f t="shared" si="7"/>
        <v/>
      </c>
      <c r="AB30" s="152" t="str">
        <f t="shared" si="8"/>
        <v/>
      </c>
      <c r="AC30" s="33">
        <f t="shared" si="16"/>
        <v>0</v>
      </c>
      <c r="AD30" s="27">
        <f t="shared" si="17"/>
        <v>0</v>
      </c>
      <c r="AE30" s="27">
        <f t="shared" si="17"/>
        <v>0</v>
      </c>
      <c r="AF30" s="27">
        <f t="shared" si="17"/>
        <v>0</v>
      </c>
      <c r="AG30" s="27">
        <f t="shared" si="17"/>
        <v>0</v>
      </c>
      <c r="AH30" s="27">
        <f t="shared" si="17"/>
        <v>0</v>
      </c>
      <c r="AI30" s="27">
        <f t="shared" si="17"/>
        <v>0</v>
      </c>
      <c r="AJ30" s="27">
        <f t="shared" si="17"/>
        <v>0</v>
      </c>
      <c r="AK30" s="27">
        <f t="shared" si="17"/>
        <v>0</v>
      </c>
      <c r="AL30" s="27">
        <f t="shared" si="17"/>
        <v>0</v>
      </c>
      <c r="AM30" s="27">
        <f t="shared" si="17"/>
        <v>0</v>
      </c>
      <c r="AN30" s="27">
        <f t="shared" si="18"/>
        <v>0</v>
      </c>
      <c r="AO30" s="27">
        <f t="shared" si="18"/>
        <v>0</v>
      </c>
      <c r="AP30" s="27">
        <f t="shared" si="18"/>
        <v>0</v>
      </c>
      <c r="AQ30" s="27">
        <f t="shared" si="18"/>
        <v>0</v>
      </c>
      <c r="AR30" s="27">
        <f t="shared" si="18"/>
        <v>0</v>
      </c>
      <c r="AS30" s="27">
        <f t="shared" si="18"/>
        <v>0</v>
      </c>
      <c r="AT30" s="27">
        <f t="shared" si="18"/>
        <v>0</v>
      </c>
      <c r="AU30" s="27">
        <f t="shared" si="18"/>
        <v>0</v>
      </c>
      <c r="AV30" s="27">
        <f t="shared" si="18"/>
        <v>0</v>
      </c>
      <c r="AW30" s="27">
        <f t="shared" si="18"/>
        <v>0</v>
      </c>
      <c r="AX30" s="27">
        <f t="shared" si="18"/>
        <v>0</v>
      </c>
      <c r="AY30" s="27">
        <f t="shared" si="18"/>
        <v>0</v>
      </c>
      <c r="AZ30" s="27">
        <f t="shared" si="18"/>
        <v>0</v>
      </c>
      <c r="BA30" s="27">
        <f t="shared" si="18"/>
        <v>0</v>
      </c>
    </row>
    <row r="31" spans="1:53" ht="15" customHeight="1" x14ac:dyDescent="0.25">
      <c r="A31" s="9"/>
      <c r="B31" s="163" t="str">
        <f>IF(Equipas!I34="","",Folha3!D24)</f>
        <v/>
      </c>
      <c r="C31" s="160" t="str">
        <f>Equipas!S34</f>
        <v/>
      </c>
      <c r="D31" s="11"/>
      <c r="E31" s="119"/>
      <c r="F31" s="120" t="str">
        <f t="shared" si="0"/>
        <v/>
      </c>
      <c r="G31" s="69"/>
      <c r="H31" s="119"/>
      <c r="I31" s="122" t="str">
        <f t="shared" si="1"/>
        <v/>
      </c>
      <c r="J31" s="69"/>
      <c r="K31" s="123"/>
      <c r="L31" s="122" t="str">
        <f t="shared" si="2"/>
        <v/>
      </c>
      <c r="M31" s="10"/>
      <c r="N31" s="119"/>
      <c r="O31" s="122" t="str">
        <f t="shared" si="3"/>
        <v/>
      </c>
      <c r="P31" s="10"/>
      <c r="Q31" s="125" t="str">
        <f t="shared" si="11"/>
        <v/>
      </c>
      <c r="R31" s="74"/>
      <c r="S31" s="127" t="str">
        <f t="shared" si="4"/>
        <v/>
      </c>
      <c r="T31" s="29"/>
      <c r="U31" s="36" t="str">
        <f t="shared" si="5"/>
        <v/>
      </c>
      <c r="V31" s="37" t="str">
        <f t="shared" si="12"/>
        <v/>
      </c>
      <c r="W31" s="37" t="str">
        <f t="shared" si="13"/>
        <v/>
      </c>
      <c r="X31" s="38" t="str">
        <f t="shared" si="14"/>
        <v/>
      </c>
      <c r="Y31" s="40" t="str">
        <f t="shared" si="15"/>
        <v/>
      </c>
      <c r="Z31" s="38" t="str">
        <f t="shared" si="6"/>
        <v/>
      </c>
      <c r="AA31" s="35" t="str">
        <f t="shared" si="7"/>
        <v/>
      </c>
      <c r="AB31" s="152" t="str">
        <f t="shared" si="8"/>
        <v/>
      </c>
      <c r="AC31" s="33">
        <f t="shared" si="16"/>
        <v>0</v>
      </c>
      <c r="AD31" s="28">
        <f t="shared" si="17"/>
        <v>0</v>
      </c>
      <c r="AE31" s="28">
        <f t="shared" si="17"/>
        <v>0</v>
      </c>
      <c r="AF31" s="28">
        <f t="shared" si="17"/>
        <v>0</v>
      </c>
      <c r="AG31" s="28">
        <f t="shared" si="17"/>
        <v>0</v>
      </c>
      <c r="AH31" s="28">
        <f t="shared" si="17"/>
        <v>0</v>
      </c>
      <c r="AI31" s="28">
        <f t="shared" si="17"/>
        <v>0</v>
      </c>
      <c r="AJ31" s="28">
        <f t="shared" si="17"/>
        <v>0</v>
      </c>
      <c r="AK31" s="28">
        <f t="shared" si="17"/>
        <v>0</v>
      </c>
      <c r="AL31" s="28">
        <f t="shared" si="17"/>
        <v>0</v>
      </c>
      <c r="AM31" s="28">
        <f t="shared" si="17"/>
        <v>0</v>
      </c>
      <c r="AN31" s="28">
        <f t="shared" si="18"/>
        <v>0</v>
      </c>
      <c r="AO31" s="28">
        <f t="shared" si="18"/>
        <v>0</v>
      </c>
      <c r="AP31" s="28">
        <f t="shared" si="18"/>
        <v>0</v>
      </c>
      <c r="AQ31" s="28">
        <f t="shared" si="18"/>
        <v>0</v>
      </c>
      <c r="AR31" s="28">
        <f t="shared" si="18"/>
        <v>0</v>
      </c>
      <c r="AS31" s="28">
        <f t="shared" si="18"/>
        <v>0</v>
      </c>
      <c r="AT31" s="28">
        <f t="shared" si="18"/>
        <v>0</v>
      </c>
      <c r="AU31" s="28">
        <f t="shared" si="18"/>
        <v>0</v>
      </c>
      <c r="AV31" s="28">
        <f t="shared" si="18"/>
        <v>0</v>
      </c>
      <c r="AW31" s="28">
        <f t="shared" si="18"/>
        <v>0</v>
      </c>
      <c r="AX31" s="28">
        <f t="shared" si="18"/>
        <v>0</v>
      </c>
      <c r="AY31" s="28">
        <f t="shared" si="18"/>
        <v>0</v>
      </c>
      <c r="AZ31" s="28">
        <f t="shared" si="18"/>
        <v>0</v>
      </c>
      <c r="BA31" s="28">
        <f t="shared" si="18"/>
        <v>0</v>
      </c>
    </row>
    <row r="32" spans="1:53" ht="15" customHeight="1" x14ac:dyDescent="0.25">
      <c r="A32" s="16"/>
      <c r="B32" s="212" t="s">
        <v>64</v>
      </c>
      <c r="C32" s="212"/>
      <c r="D32" s="1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1:53" ht="15" customHeight="1" x14ac:dyDescent="0.25">
      <c r="A33" s="17"/>
      <c r="B33" s="18"/>
      <c r="C33" s="19"/>
      <c r="D33" s="1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</row>
    <row r="34" spans="1:53" ht="15" customHeight="1" x14ac:dyDescent="0.25">
      <c r="A34" s="7"/>
      <c r="B34" s="7"/>
      <c r="C34" s="7"/>
      <c r="D34" s="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ht="1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3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1:53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</row>
    <row r="39" spans="1:53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</row>
    <row r="41" spans="1:53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1:53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1:53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1:53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1:53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1:53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1:53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1:53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1:53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1:53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1:53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1:53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1:53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1:53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1:53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1:53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3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1:53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1:53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1:53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1:53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1:53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1:53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1:53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</row>
    <row r="65" spans="1:53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1:53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</row>
    <row r="67" spans="1:53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1:53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1:53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1:53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1:53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1:53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1:53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</row>
    <row r="74" spans="1:53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</row>
    <row r="75" spans="1:53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</row>
    <row r="76" spans="1:53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</row>
    <row r="77" spans="1:53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</row>
    <row r="78" spans="1:53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53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3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</row>
    <row r="83" spans="1:53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</row>
    <row r="85" spans="1:53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</row>
    <row r="86" spans="1:53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</row>
    <row r="88" spans="1:53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</row>
    <row r="89" spans="1:53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</row>
    <row r="90" spans="1:53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</row>
    <row r="91" spans="1:53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</row>
    <row r="92" spans="1:53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</row>
    <row r="93" spans="1:53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</row>
    <row r="94" spans="1:53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</row>
    <row r="95" spans="1:53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</row>
    <row r="96" spans="1:53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</row>
    <row r="97" spans="1:53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</row>
    <row r="98" spans="1:53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</row>
    <row r="99" spans="1:53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</row>
    <row r="100" spans="1:53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</row>
    <row r="101" spans="1:53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</row>
    <row r="102" spans="1:53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</row>
    <row r="103" spans="1:53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</row>
    <row r="104" spans="1:53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1:53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</row>
    <row r="106" spans="1:53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</row>
    <row r="107" spans="1:53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</row>
    <row r="108" spans="1:53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</row>
    <row r="109" spans="1:53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</row>
    <row r="110" spans="1:53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</row>
    <row r="111" spans="1:53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</row>
    <row r="112" spans="1:53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</row>
    <row r="113" spans="1:53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</row>
    <row r="114" spans="1:53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</row>
    <row r="115" spans="1:53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16" spans="1:53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</row>
    <row r="117" spans="1:53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</row>
    <row r="118" spans="1:53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</row>
    <row r="119" spans="1:53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</row>
    <row r="120" spans="1:53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</row>
    <row r="121" spans="1:53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</row>
    <row r="122" spans="1:53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</row>
    <row r="123" spans="1:53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</row>
    <row r="124" spans="1:53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</row>
    <row r="125" spans="1:53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</row>
    <row r="126" spans="1:53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</row>
    <row r="127" spans="1:53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</row>
    <row r="128" spans="1:53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</row>
    <row r="129" spans="1:53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</row>
    <row r="130" spans="1:53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</row>
    <row r="131" spans="1:53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</row>
    <row r="132" spans="1:53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</row>
    <row r="133" spans="1:53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</row>
    <row r="134" spans="1:53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</row>
    <row r="135" spans="1:53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</row>
    <row r="136" spans="1:53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</row>
    <row r="137" spans="1:53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</row>
    <row r="138" spans="1:53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</row>
    <row r="139" spans="1:53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</row>
    <row r="140" spans="1:53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</row>
    <row r="141" spans="1:53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</row>
    <row r="142" spans="1:53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</row>
    <row r="143" spans="1:53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</row>
    <row r="144" spans="1:53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</row>
    <row r="145" spans="1:53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</row>
    <row r="146" spans="1:53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</row>
    <row r="147" spans="1:53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</row>
    <row r="148" spans="1:53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</row>
    <row r="149" spans="1:53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</row>
    <row r="150" spans="1:53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</row>
    <row r="151" spans="1:53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</row>
    <row r="152" spans="1:53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</row>
    <row r="153" spans="1:53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</row>
    <row r="154" spans="1:53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</row>
    <row r="155" spans="1:53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</row>
    <row r="156" spans="1:53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</row>
    <row r="157" spans="1:53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</row>
    <row r="158" spans="1:53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</row>
    <row r="159" spans="1:53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</row>
    <row r="160" spans="1:53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</row>
    <row r="161" spans="1:53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</row>
    <row r="162" spans="1:53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</row>
    <row r="163" spans="1:53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</row>
    <row r="164" spans="1:53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</row>
    <row r="165" spans="1:53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</row>
    <row r="166" spans="1:53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</row>
    <row r="167" spans="1:53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</row>
    <row r="168" spans="1:53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</row>
    <row r="169" spans="1:53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</row>
    <row r="170" spans="1:53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</row>
    <row r="171" spans="1:53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</row>
    <row r="172" spans="1:53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</row>
    <row r="173" spans="1:53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</row>
    <row r="174" spans="1:53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</row>
    <row r="175" spans="1:53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</row>
    <row r="176" spans="1:53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</row>
    <row r="177" spans="1:53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</row>
    <row r="178" spans="1:53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</row>
    <row r="179" spans="1:53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</row>
    <row r="180" spans="1:53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</row>
    <row r="181" spans="1:53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</row>
    <row r="182" spans="1:53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</row>
    <row r="183" spans="1:53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</row>
    <row r="184" spans="1:53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</row>
    <row r="185" spans="1:53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</row>
    <row r="186" spans="1:53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</row>
    <row r="187" spans="1:53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</row>
    <row r="188" spans="1:53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</row>
    <row r="189" spans="1:53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</row>
    <row r="190" spans="1:53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</row>
    <row r="191" spans="1:53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</row>
    <row r="192" spans="1:53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</row>
    <row r="193" spans="1:53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</row>
    <row r="194" spans="1:53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</row>
    <row r="195" spans="1:53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</row>
    <row r="196" spans="1:53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</row>
    <row r="197" spans="1:53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</row>
    <row r="198" spans="1:53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</row>
    <row r="199" spans="1:53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</row>
    <row r="200" spans="1:53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</row>
    <row r="201" spans="1:53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</row>
    <row r="202" spans="1:53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</row>
    <row r="203" spans="1:53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</row>
    <row r="204" spans="1:53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</row>
    <row r="205" spans="1:53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</row>
    <row r="206" spans="1:53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</row>
    <row r="207" spans="1:53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</row>
    <row r="208" spans="1:53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</row>
    <row r="209" spans="1:53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</row>
    <row r="210" spans="1:53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</row>
    <row r="211" spans="1:53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</row>
    <row r="212" spans="1:53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</row>
    <row r="213" spans="1:53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</row>
    <row r="214" spans="1:53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</row>
    <row r="215" spans="1:53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</row>
    <row r="216" spans="1:53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</row>
    <row r="217" spans="1:53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</row>
    <row r="218" spans="1:53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</row>
    <row r="219" spans="1:53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</row>
    <row r="220" spans="1:53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</row>
    <row r="221" spans="1:53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</row>
    <row r="222" spans="1:53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</row>
    <row r="223" spans="1:53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</row>
    <row r="224" spans="1:53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</row>
    <row r="225" spans="1:53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</row>
    <row r="226" spans="1:53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</row>
    <row r="227" spans="1:53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</row>
    <row r="228" spans="1:53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</row>
    <row r="229" spans="1:53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</row>
    <row r="230" spans="1:53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</row>
    <row r="231" spans="1:53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</row>
    <row r="232" spans="1:53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</row>
    <row r="233" spans="1:53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</row>
    <row r="234" spans="1:53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</row>
    <row r="235" spans="1:53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</row>
    <row r="236" spans="1:53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</row>
    <row r="237" spans="1:53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</row>
    <row r="238" spans="1:53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</row>
    <row r="239" spans="1:53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</row>
    <row r="240" spans="1:53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</row>
    <row r="241" spans="1:53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</row>
    <row r="242" spans="1:53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</row>
    <row r="243" spans="1:53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</row>
    <row r="244" spans="1:53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</row>
    <row r="245" spans="1:53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</row>
    <row r="246" spans="1:53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</row>
    <row r="247" spans="1:53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</row>
    <row r="248" spans="1:53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</row>
    <row r="249" spans="1:53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</row>
    <row r="250" spans="1:53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</row>
    <row r="251" spans="1:53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</row>
    <row r="252" spans="1:53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</row>
    <row r="253" spans="1:53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</row>
    <row r="254" spans="1:53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</row>
    <row r="255" spans="1:53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</row>
    <row r="256" spans="1:53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</row>
    <row r="257" spans="1:53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</row>
    <row r="258" spans="1:53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</row>
    <row r="259" spans="1:53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</row>
    <row r="260" spans="1:53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</row>
    <row r="261" spans="1:53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</row>
    <row r="262" spans="1:53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</row>
    <row r="263" spans="1:53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</row>
    <row r="264" spans="1:53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</row>
    <row r="265" spans="1:53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</row>
    <row r="266" spans="1:53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</row>
    <row r="267" spans="1:53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</row>
    <row r="268" spans="1:53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</row>
    <row r="269" spans="1:53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</row>
    <row r="270" spans="1:53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</row>
    <row r="271" spans="1:53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</row>
    <row r="272" spans="1:53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</row>
    <row r="273" spans="1:53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</row>
    <row r="274" spans="1:53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</row>
    <row r="275" spans="1:53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</row>
    <row r="276" spans="1:53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</row>
    <row r="277" spans="1:53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</row>
    <row r="278" spans="1:53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</row>
    <row r="279" spans="1:53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</row>
    <row r="280" spans="1:53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</row>
    <row r="281" spans="1:53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</row>
    <row r="282" spans="1:53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</row>
    <row r="283" spans="1:53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</row>
    <row r="284" spans="1:53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</row>
    <row r="285" spans="1:53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</row>
    <row r="286" spans="1:53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</row>
    <row r="287" spans="1:53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</row>
    <row r="288" spans="1:53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</row>
    <row r="289" spans="1:53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</row>
    <row r="290" spans="1:53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</row>
    <row r="291" spans="1:53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</row>
    <row r="292" spans="1:53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</row>
    <row r="293" spans="1:53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</row>
    <row r="294" spans="1:53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</row>
    <row r="295" spans="1:53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</row>
    <row r="296" spans="1:53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</row>
    <row r="297" spans="1:53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</row>
    <row r="298" spans="1:53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</row>
    <row r="299" spans="1:53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</row>
    <row r="300" spans="1:53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</row>
    <row r="301" spans="1:53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</row>
    <row r="302" spans="1:53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</row>
    <row r="303" spans="1:53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</row>
    <row r="304" spans="1:53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</row>
    <row r="305" spans="1:53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</row>
    <row r="306" spans="1:53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</row>
    <row r="307" spans="1:53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</row>
    <row r="308" spans="1:53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</row>
    <row r="309" spans="1:53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</row>
    <row r="310" spans="1:53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</row>
    <row r="311" spans="1:53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</row>
    <row r="312" spans="1:53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</row>
    <row r="313" spans="1:53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</row>
    <row r="314" spans="1:53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</row>
    <row r="315" spans="1:53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</row>
    <row r="316" spans="1:53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</row>
    <row r="317" spans="1:53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</row>
    <row r="318" spans="1:53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</row>
    <row r="319" spans="1:53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</row>
    <row r="320" spans="1:53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</row>
    <row r="321" spans="1:53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</row>
    <row r="322" spans="1:53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</row>
    <row r="323" spans="1:53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</row>
    <row r="324" spans="1:53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</row>
    <row r="325" spans="1:53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</row>
    <row r="326" spans="1:53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</row>
    <row r="327" spans="1:53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</row>
    <row r="328" spans="1:53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</row>
    <row r="329" spans="1:53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</row>
    <row r="330" spans="1:53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</row>
    <row r="331" spans="1:53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</row>
    <row r="332" spans="1:53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</row>
    <row r="333" spans="1:53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</row>
    <row r="334" spans="1:53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</row>
    <row r="335" spans="1:53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</row>
    <row r="336" spans="1:53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</row>
    <row r="337" spans="1:53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</row>
    <row r="338" spans="1:53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</row>
    <row r="339" spans="1:53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</row>
    <row r="340" spans="1:53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</row>
    <row r="341" spans="1:53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</row>
    <row r="342" spans="1:53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</row>
    <row r="343" spans="1:53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</row>
    <row r="344" spans="1:53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</row>
    <row r="345" spans="1:53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</row>
    <row r="346" spans="1:53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</row>
    <row r="347" spans="1:53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</row>
    <row r="348" spans="1:53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</row>
    <row r="349" spans="1:53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</row>
    <row r="350" spans="1:53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</row>
    <row r="351" spans="1:53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</row>
    <row r="352" spans="1:53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</row>
    <row r="353" spans="1:53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</row>
    <row r="354" spans="1:53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</row>
    <row r="355" spans="1:53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</row>
    <row r="356" spans="1:53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</row>
    <row r="357" spans="1:53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</row>
    <row r="358" spans="1:53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</row>
    <row r="359" spans="1:53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</row>
    <row r="360" spans="1:53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</row>
    <row r="361" spans="1:53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</row>
    <row r="362" spans="1:53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</row>
    <row r="363" spans="1:53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</row>
    <row r="364" spans="1:53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</row>
    <row r="365" spans="1:53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</row>
    <row r="366" spans="1:53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</row>
    <row r="367" spans="1:53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</row>
    <row r="368" spans="1:53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</row>
    <row r="369" spans="1:53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</row>
    <row r="370" spans="1:53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</row>
    <row r="371" spans="1:53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</row>
    <row r="372" spans="1:53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</row>
    <row r="373" spans="1:53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</row>
    <row r="374" spans="1:53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</row>
    <row r="375" spans="1:53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</row>
    <row r="376" spans="1:53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</row>
    <row r="377" spans="1:53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</row>
    <row r="378" spans="1:53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</row>
    <row r="379" spans="1:53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</row>
    <row r="380" spans="1:53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</row>
    <row r="381" spans="1:53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</row>
    <row r="382" spans="1:53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</row>
    <row r="383" spans="1:53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</row>
    <row r="384" spans="1:53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</row>
    <row r="385" spans="1:53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</row>
    <row r="386" spans="1:53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</row>
    <row r="387" spans="1:53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</row>
    <row r="388" spans="1:53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</row>
    <row r="389" spans="1:53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</row>
    <row r="390" spans="1:53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</row>
    <row r="391" spans="1:53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</row>
    <row r="392" spans="1:53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</row>
    <row r="393" spans="1:53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</row>
    <row r="394" spans="1:53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</row>
    <row r="395" spans="1:53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</row>
    <row r="396" spans="1:53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</row>
    <row r="397" spans="1:53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</row>
    <row r="398" spans="1:53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</row>
    <row r="399" spans="1:53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</row>
    <row r="400" spans="1:53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</row>
    <row r="401" spans="1:53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</row>
    <row r="402" spans="1:53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</row>
    <row r="403" spans="1:53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</row>
    <row r="404" spans="1:53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</row>
    <row r="405" spans="1:53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</row>
    <row r="406" spans="1:53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</row>
    <row r="407" spans="1:53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</row>
    <row r="408" spans="1:53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</row>
    <row r="409" spans="1:53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</row>
    <row r="410" spans="1:53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</row>
    <row r="411" spans="1:53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</row>
    <row r="412" spans="1:53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</row>
    <row r="413" spans="1:53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</row>
    <row r="414" spans="1:53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</row>
    <row r="415" spans="1:53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</row>
    <row r="416" spans="1:53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</row>
    <row r="417" spans="1:53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</row>
    <row r="418" spans="1:53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</row>
    <row r="419" spans="1:53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</row>
    <row r="420" spans="1:53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</row>
    <row r="421" spans="1:53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</row>
    <row r="422" spans="1:53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</row>
    <row r="423" spans="1:53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</row>
    <row r="424" spans="1:53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</row>
    <row r="425" spans="1:53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</row>
    <row r="426" spans="1:53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</row>
    <row r="427" spans="1:53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</row>
    <row r="428" spans="1:53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</row>
    <row r="429" spans="1:53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</row>
    <row r="430" spans="1:53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</row>
    <row r="431" spans="1:53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</row>
    <row r="432" spans="1:53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</row>
    <row r="433" spans="1:53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</row>
    <row r="434" spans="1:53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</row>
    <row r="435" spans="1:53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</row>
    <row r="436" spans="1:53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</row>
    <row r="437" spans="1:53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</row>
    <row r="438" spans="1:53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</row>
    <row r="439" spans="1:53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</row>
    <row r="440" spans="1:53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</row>
    <row r="441" spans="1:53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</row>
    <row r="442" spans="1:53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</row>
    <row r="443" spans="1:53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</row>
    <row r="444" spans="1:53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</row>
    <row r="445" spans="1:53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</row>
    <row r="446" spans="1:53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</row>
    <row r="447" spans="1:53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</row>
    <row r="448" spans="1:53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</row>
    <row r="449" spans="1:53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</row>
    <row r="450" spans="1:53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</row>
    <row r="451" spans="1:53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</row>
    <row r="452" spans="1:53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</row>
    <row r="453" spans="1:53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</row>
    <row r="454" spans="1:53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</row>
    <row r="455" spans="1:53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</row>
    <row r="456" spans="1:53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</row>
    <row r="457" spans="1:53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</row>
    <row r="458" spans="1:53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</row>
    <row r="459" spans="1:53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</row>
    <row r="460" spans="1:53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</row>
    <row r="461" spans="1:53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</row>
    <row r="462" spans="1:53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</row>
    <row r="463" spans="1:53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</row>
    <row r="464" spans="1:53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</row>
    <row r="465" spans="1:53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</row>
    <row r="466" spans="1:53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</row>
    <row r="467" spans="1:53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</row>
    <row r="468" spans="1:53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</row>
    <row r="469" spans="1:53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</row>
    <row r="470" spans="1:53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</row>
    <row r="471" spans="1:53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</row>
    <row r="472" spans="1:53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</row>
    <row r="473" spans="1:53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</row>
    <row r="474" spans="1:53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</row>
    <row r="475" spans="1:53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</row>
    <row r="476" spans="1:53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</row>
    <row r="477" spans="1:53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</row>
    <row r="478" spans="1:53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</row>
    <row r="479" spans="1:53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</row>
    <row r="480" spans="1:53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</row>
    <row r="481" spans="1:53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</row>
    <row r="482" spans="1:53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</row>
    <row r="483" spans="1:53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</row>
    <row r="484" spans="1:53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</row>
    <row r="485" spans="1:53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</row>
    <row r="486" spans="1:53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</row>
    <row r="487" spans="1:53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</row>
    <row r="488" spans="1:53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</row>
    <row r="489" spans="1:53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</row>
    <row r="490" spans="1:53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</row>
    <row r="491" spans="1:53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</row>
    <row r="492" spans="1:53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</row>
    <row r="493" spans="1:53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</row>
    <row r="494" spans="1:53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</row>
    <row r="495" spans="1:53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</row>
    <row r="496" spans="1:53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</row>
    <row r="497" spans="1:53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</row>
    <row r="498" spans="1:53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</row>
    <row r="499" spans="1:53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</row>
    <row r="500" spans="1:53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</row>
    <row r="501" spans="1:53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</row>
    <row r="502" spans="1:53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</row>
    <row r="503" spans="1:53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</row>
    <row r="504" spans="1:53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</row>
    <row r="505" spans="1:53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</row>
    <row r="506" spans="1:53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</row>
    <row r="507" spans="1:53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</row>
    <row r="508" spans="1:53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</row>
    <row r="509" spans="1:53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</row>
    <row r="510" spans="1:53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</row>
    <row r="511" spans="1:53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</row>
    <row r="512" spans="1:53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</row>
    <row r="513" spans="1:53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</row>
    <row r="514" spans="1:53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</row>
    <row r="515" spans="1:53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</row>
    <row r="516" spans="1:53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</row>
    <row r="517" spans="1:53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</row>
    <row r="518" spans="1:53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</row>
    <row r="519" spans="1:53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</row>
    <row r="520" spans="1:53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</row>
    <row r="521" spans="1:53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</row>
    <row r="522" spans="1:53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</row>
    <row r="523" spans="1:53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</row>
    <row r="524" spans="1:53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</row>
    <row r="525" spans="1:53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</row>
    <row r="526" spans="1:53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</row>
    <row r="527" spans="1:53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</row>
    <row r="528" spans="1:53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</row>
    <row r="529" spans="1:53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</row>
    <row r="530" spans="1:53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</row>
    <row r="531" spans="1:53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</row>
    <row r="532" spans="1:53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</row>
    <row r="533" spans="1:53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</row>
    <row r="534" spans="1:53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</row>
    <row r="535" spans="1:53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</row>
    <row r="536" spans="1:53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</row>
    <row r="537" spans="1:53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</row>
    <row r="538" spans="1:53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</row>
    <row r="539" spans="1:53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</row>
    <row r="540" spans="1:53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</row>
    <row r="541" spans="1:53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</row>
    <row r="542" spans="1:53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</row>
    <row r="543" spans="1:53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</row>
    <row r="544" spans="1:53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</row>
    <row r="545" spans="1:53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</row>
    <row r="546" spans="1:53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</row>
    <row r="547" spans="1:53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</row>
    <row r="548" spans="1:53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</row>
    <row r="549" spans="1:53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</row>
    <row r="550" spans="1:53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</row>
    <row r="551" spans="1:53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</row>
    <row r="552" spans="1:53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</row>
    <row r="553" spans="1:53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</row>
    <row r="554" spans="1:53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</row>
    <row r="555" spans="1:53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</row>
    <row r="556" spans="1:53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</row>
    <row r="557" spans="1:53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</row>
    <row r="558" spans="1:53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</row>
    <row r="559" spans="1:53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</row>
    <row r="560" spans="1:53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</row>
    <row r="561" spans="1:53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</row>
    <row r="562" spans="1:53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</row>
    <row r="563" spans="1:53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</row>
    <row r="564" spans="1:53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</row>
    <row r="565" spans="1:53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</row>
    <row r="566" spans="1:53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</row>
    <row r="567" spans="1:53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</row>
    <row r="568" spans="1:53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</row>
    <row r="569" spans="1:53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</row>
    <row r="570" spans="1:53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</row>
    <row r="571" spans="1:53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</row>
    <row r="572" spans="1:53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</row>
    <row r="573" spans="1:53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</row>
    <row r="574" spans="1:53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</row>
    <row r="575" spans="1:53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</row>
    <row r="576" spans="1:53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</row>
    <row r="577" spans="1:53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</row>
    <row r="578" spans="1:53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</row>
    <row r="579" spans="1:53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</row>
    <row r="580" spans="1:53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</row>
    <row r="581" spans="1:53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</row>
    <row r="582" spans="1:53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</row>
    <row r="583" spans="1:53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</row>
    <row r="584" spans="1:53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</row>
    <row r="585" spans="1:53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</row>
    <row r="586" spans="1:53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</row>
    <row r="587" spans="1:53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</row>
    <row r="588" spans="1:53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</row>
    <row r="589" spans="1:53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</row>
    <row r="590" spans="1:53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</row>
    <row r="591" spans="1:53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</row>
    <row r="592" spans="1:53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</row>
    <row r="593" spans="1:53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</row>
    <row r="594" spans="1:53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</row>
    <row r="595" spans="1:53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</row>
    <row r="596" spans="1:53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</row>
    <row r="597" spans="1:53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</row>
    <row r="598" spans="1:53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</row>
    <row r="599" spans="1:53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</row>
    <row r="600" spans="1:53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</row>
    <row r="601" spans="1:53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</row>
    <row r="602" spans="1:53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</row>
    <row r="603" spans="1:53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</row>
    <row r="604" spans="1:53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</row>
    <row r="605" spans="1:53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</row>
    <row r="606" spans="1:53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</row>
    <row r="607" spans="1:53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</row>
    <row r="608" spans="1:53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</row>
    <row r="609" spans="1:53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</row>
    <row r="610" spans="1:53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</row>
    <row r="611" spans="1:53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</row>
    <row r="612" spans="1:53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</row>
    <row r="613" spans="1:53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</row>
    <row r="614" spans="1:53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</row>
    <row r="615" spans="1:53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</row>
    <row r="616" spans="1:53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</row>
    <row r="617" spans="1:53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</row>
    <row r="618" spans="1:53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</row>
    <row r="619" spans="1:53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</row>
    <row r="620" spans="1:53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</row>
    <row r="621" spans="1:53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</row>
    <row r="622" spans="1:53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</row>
    <row r="623" spans="1:53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</row>
    <row r="624" spans="1:53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</row>
    <row r="625" spans="1:53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</row>
    <row r="626" spans="1:53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</row>
    <row r="627" spans="1:53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</row>
    <row r="628" spans="1:53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</row>
    <row r="629" spans="1:53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</row>
    <row r="630" spans="1:53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</row>
    <row r="631" spans="1:53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</row>
    <row r="632" spans="1:53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</row>
    <row r="633" spans="1:53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</row>
    <row r="634" spans="1:53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</row>
    <row r="635" spans="1:53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</row>
    <row r="636" spans="1:53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</row>
    <row r="637" spans="1:53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</row>
    <row r="638" spans="1:53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</row>
    <row r="639" spans="1:53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</row>
    <row r="640" spans="1:53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</row>
    <row r="641" spans="1:53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</row>
    <row r="642" spans="1:53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</row>
    <row r="643" spans="1:53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</row>
    <row r="644" spans="1:53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</row>
    <row r="645" spans="1:53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</row>
    <row r="646" spans="1:53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</row>
    <row r="647" spans="1:53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</row>
    <row r="648" spans="1:53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</row>
    <row r="649" spans="1:53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</row>
    <row r="650" spans="1:53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</row>
    <row r="651" spans="1:53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</row>
    <row r="652" spans="1:53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</row>
    <row r="653" spans="1:53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</row>
    <row r="654" spans="1:53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</row>
    <row r="655" spans="1:53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</row>
    <row r="656" spans="1:53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</row>
    <row r="657" spans="1:53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</row>
    <row r="658" spans="1:53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</row>
    <row r="659" spans="1:53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</row>
    <row r="660" spans="1:53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</row>
    <row r="661" spans="1:53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</row>
    <row r="662" spans="1:53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</row>
    <row r="663" spans="1:53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</row>
    <row r="664" spans="1:53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</row>
    <row r="665" spans="1:53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</row>
    <row r="666" spans="1:53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</row>
    <row r="667" spans="1:53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</row>
    <row r="668" spans="1:53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</row>
    <row r="669" spans="1:53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</row>
    <row r="670" spans="1:53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</row>
    <row r="671" spans="1:53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</row>
    <row r="672" spans="1:53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</row>
    <row r="673" spans="1:53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</row>
    <row r="674" spans="1:53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</row>
    <row r="675" spans="1:53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</row>
    <row r="676" spans="1:53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</row>
    <row r="677" spans="1:53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</row>
    <row r="678" spans="1:53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</row>
    <row r="679" spans="1:53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</row>
    <row r="680" spans="1:53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</row>
    <row r="681" spans="1:53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</row>
    <row r="682" spans="1:53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</row>
    <row r="683" spans="1:53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</row>
    <row r="684" spans="1:53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</row>
    <row r="685" spans="1:53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</row>
    <row r="686" spans="1:53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</row>
    <row r="687" spans="1:53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</row>
    <row r="688" spans="1:53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</row>
    <row r="689" spans="1:53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</row>
    <row r="690" spans="1:53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</row>
    <row r="691" spans="1:53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</row>
    <row r="692" spans="1:53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</row>
    <row r="693" spans="1:53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</row>
    <row r="694" spans="1:53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</row>
    <row r="695" spans="1:53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</row>
    <row r="696" spans="1:53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</row>
    <row r="697" spans="1:53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</row>
    <row r="698" spans="1:53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</row>
    <row r="699" spans="1:53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</row>
    <row r="700" spans="1:53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</row>
    <row r="701" spans="1:53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</row>
    <row r="702" spans="1:53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</row>
    <row r="703" spans="1:53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</row>
    <row r="704" spans="1:53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</row>
    <row r="705" spans="1:53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</row>
    <row r="706" spans="1:53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</row>
    <row r="707" spans="1:53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</row>
    <row r="708" spans="1:53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</row>
    <row r="709" spans="1:53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</row>
    <row r="710" spans="1:53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</row>
    <row r="711" spans="1:53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</row>
    <row r="712" spans="1:53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</row>
    <row r="713" spans="1:53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</row>
    <row r="714" spans="1:53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</row>
    <row r="715" spans="1:53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</row>
    <row r="716" spans="1:53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</row>
    <row r="717" spans="1:53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</row>
    <row r="718" spans="1:53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</row>
    <row r="719" spans="1:53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</row>
    <row r="720" spans="1:53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</row>
    <row r="721" spans="1:53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</row>
    <row r="722" spans="1:53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</row>
    <row r="723" spans="1:53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</row>
    <row r="724" spans="1:53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</row>
    <row r="725" spans="1:53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</row>
    <row r="726" spans="1:53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</row>
    <row r="727" spans="1:53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</row>
    <row r="728" spans="1:53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</row>
    <row r="729" spans="1:53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</row>
    <row r="730" spans="1:53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</row>
    <row r="731" spans="1:53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</row>
    <row r="732" spans="1:53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</row>
    <row r="733" spans="1:53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</row>
    <row r="734" spans="1:53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</row>
    <row r="735" spans="1:53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</row>
    <row r="736" spans="1:53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</row>
    <row r="737" spans="1:53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</row>
    <row r="738" spans="1:53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</row>
    <row r="739" spans="1:53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</row>
    <row r="740" spans="1:53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</row>
    <row r="741" spans="1:53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</row>
    <row r="742" spans="1:53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</row>
    <row r="743" spans="1:53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</row>
    <row r="744" spans="1:53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</row>
    <row r="745" spans="1:53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</row>
    <row r="746" spans="1:53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</row>
    <row r="747" spans="1:53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</row>
    <row r="748" spans="1:53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</row>
    <row r="749" spans="1:53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</row>
    <row r="750" spans="1:53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</row>
    <row r="751" spans="1:53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</row>
    <row r="752" spans="1:53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</row>
    <row r="753" spans="1:53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</row>
    <row r="754" spans="1:53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</row>
    <row r="755" spans="1:53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</row>
    <row r="756" spans="1:53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</row>
    <row r="757" spans="1:53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</row>
    <row r="758" spans="1:53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</row>
    <row r="759" spans="1:53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</row>
    <row r="760" spans="1:53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</row>
    <row r="761" spans="1:53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</row>
    <row r="762" spans="1:53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</row>
    <row r="763" spans="1:53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</row>
    <row r="764" spans="1:53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</row>
    <row r="765" spans="1:53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</row>
    <row r="766" spans="1:53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</row>
    <row r="767" spans="1:53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</row>
    <row r="768" spans="1:53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</row>
    <row r="769" spans="1:53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</row>
    <row r="770" spans="1:53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</row>
    <row r="771" spans="1:53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</row>
    <row r="772" spans="1:53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</row>
    <row r="773" spans="1:53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</row>
    <row r="774" spans="1:53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</row>
    <row r="775" spans="1:53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</row>
    <row r="776" spans="1:53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</row>
    <row r="777" spans="1:53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</row>
    <row r="778" spans="1:53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</row>
    <row r="779" spans="1:53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</row>
    <row r="780" spans="1:53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</row>
    <row r="781" spans="1:53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</row>
    <row r="782" spans="1:53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</row>
    <row r="783" spans="1:53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</row>
    <row r="784" spans="1:53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</row>
    <row r="785" spans="1:53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</row>
    <row r="786" spans="1:53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</row>
    <row r="787" spans="1:53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</row>
    <row r="788" spans="1:53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</row>
    <row r="789" spans="1:53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</row>
    <row r="790" spans="1:53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</row>
    <row r="791" spans="1:53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</row>
    <row r="792" spans="1:53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</row>
    <row r="793" spans="1:53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</row>
    <row r="794" spans="1:53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</row>
    <row r="795" spans="1:53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</row>
    <row r="796" spans="1:53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</row>
    <row r="797" spans="1:53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</row>
    <row r="798" spans="1:53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</row>
    <row r="799" spans="1:53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</row>
    <row r="800" spans="1:53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</row>
    <row r="801" spans="1:53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</row>
    <row r="802" spans="1:53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</row>
    <row r="803" spans="1:53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</row>
    <row r="804" spans="1:53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</row>
    <row r="805" spans="1:53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</row>
    <row r="806" spans="1:53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</row>
    <row r="807" spans="1:53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</row>
    <row r="808" spans="1:53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</row>
    <row r="809" spans="1:53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</row>
    <row r="810" spans="1:53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</row>
    <row r="811" spans="1:53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</row>
    <row r="812" spans="1:53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</row>
    <row r="813" spans="1:53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</row>
    <row r="814" spans="1:53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</row>
    <row r="815" spans="1:53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</row>
    <row r="816" spans="1:53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</row>
    <row r="817" spans="1:53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</row>
    <row r="818" spans="1:53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</row>
    <row r="819" spans="1:53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</row>
    <row r="820" spans="1:53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</row>
    <row r="821" spans="1:53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</row>
    <row r="822" spans="1:53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</row>
    <row r="823" spans="1:53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</row>
    <row r="824" spans="1:53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</row>
    <row r="825" spans="1:53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</row>
    <row r="826" spans="1:53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</row>
    <row r="827" spans="1:53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</row>
    <row r="828" spans="1:53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</row>
    <row r="829" spans="1:53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</row>
    <row r="830" spans="1:53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</row>
    <row r="831" spans="1:53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</row>
    <row r="832" spans="1:53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</row>
    <row r="833" spans="1:53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</row>
    <row r="834" spans="1:53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</row>
    <row r="835" spans="1:53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</row>
    <row r="836" spans="1:53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</row>
    <row r="837" spans="1:53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</row>
    <row r="838" spans="1:53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</row>
    <row r="839" spans="1:53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</row>
    <row r="840" spans="1:53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</row>
    <row r="841" spans="1:53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</row>
    <row r="842" spans="1:53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</row>
    <row r="843" spans="1:53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</row>
    <row r="844" spans="1:53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</row>
    <row r="845" spans="1:53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</row>
    <row r="846" spans="1:53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</row>
    <row r="847" spans="1:53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</row>
    <row r="848" spans="1:53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</row>
    <row r="849" spans="1:53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</row>
    <row r="850" spans="1:53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</row>
    <row r="851" spans="1:53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</row>
    <row r="852" spans="1:53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</row>
    <row r="853" spans="1:53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</row>
    <row r="854" spans="1:53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</row>
    <row r="855" spans="1:53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</row>
    <row r="856" spans="1:53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</row>
    <row r="857" spans="1:53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</row>
    <row r="858" spans="1:53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</row>
    <row r="859" spans="1:53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</row>
    <row r="860" spans="1:53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</row>
    <row r="861" spans="1:53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</row>
    <row r="862" spans="1:53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</row>
    <row r="863" spans="1:53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</row>
    <row r="864" spans="1:53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</row>
    <row r="865" spans="1:53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</row>
    <row r="866" spans="1:53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</row>
    <row r="867" spans="1:53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</row>
    <row r="868" spans="1:53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</row>
    <row r="869" spans="1:53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</row>
    <row r="870" spans="1:53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</row>
    <row r="871" spans="1:53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</row>
    <row r="872" spans="1:53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</row>
    <row r="873" spans="1:53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</row>
    <row r="874" spans="1:53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</row>
    <row r="875" spans="1:53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</row>
    <row r="876" spans="1:53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</row>
    <row r="877" spans="1:53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</row>
    <row r="878" spans="1:53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</row>
    <row r="879" spans="1:53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</row>
    <row r="880" spans="1:53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</row>
    <row r="881" spans="1:53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</row>
    <row r="882" spans="1:53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</row>
    <row r="883" spans="1:53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</row>
    <row r="884" spans="1:53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</row>
    <row r="885" spans="1:53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</row>
    <row r="886" spans="1:53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</row>
    <row r="887" spans="1:53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</row>
    <row r="888" spans="1:53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</row>
    <row r="889" spans="1:53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</row>
    <row r="890" spans="1:53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</row>
    <row r="891" spans="1:53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</row>
    <row r="892" spans="1:53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</row>
    <row r="893" spans="1:53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</row>
    <row r="894" spans="1:53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</row>
    <row r="895" spans="1:53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</row>
    <row r="896" spans="1:53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</row>
    <row r="897" spans="1:53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</row>
    <row r="898" spans="1:53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</row>
    <row r="899" spans="1:53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</row>
    <row r="900" spans="1:53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</row>
    <row r="901" spans="1:53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</row>
    <row r="902" spans="1:53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</row>
    <row r="903" spans="1:53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</row>
    <row r="904" spans="1:53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</row>
    <row r="905" spans="1:53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</row>
    <row r="906" spans="1:53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</row>
    <row r="907" spans="1:53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</row>
    <row r="908" spans="1:53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</row>
    <row r="909" spans="1:53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</row>
    <row r="910" spans="1:53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</row>
    <row r="911" spans="1:53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</row>
    <row r="912" spans="1:53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</row>
    <row r="913" spans="1:53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</row>
    <row r="914" spans="1:53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</row>
    <row r="915" spans="1:53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</row>
    <row r="916" spans="1:53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</row>
    <row r="917" spans="1:53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</row>
    <row r="918" spans="1:53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</row>
    <row r="919" spans="1:53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</row>
    <row r="920" spans="1:53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</row>
    <row r="921" spans="1:53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</row>
    <row r="922" spans="1:53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</row>
    <row r="923" spans="1:53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</row>
    <row r="924" spans="1:53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</row>
    <row r="925" spans="1:53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</row>
    <row r="926" spans="1:53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</row>
    <row r="927" spans="1:53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</row>
    <row r="928" spans="1:53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</row>
    <row r="929" spans="1:53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</row>
    <row r="930" spans="1:53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</row>
    <row r="931" spans="1:53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</row>
    <row r="932" spans="1:53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</row>
    <row r="933" spans="1:53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</row>
    <row r="934" spans="1:53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</row>
    <row r="935" spans="1:53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</row>
    <row r="936" spans="1:53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</row>
    <row r="937" spans="1:53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</row>
    <row r="938" spans="1:53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</row>
    <row r="939" spans="1:53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</row>
    <row r="940" spans="1:53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</row>
    <row r="941" spans="1:53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</row>
    <row r="942" spans="1:53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</row>
    <row r="943" spans="1:53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</row>
    <row r="944" spans="1:53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</row>
    <row r="945" spans="1:53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</row>
    <row r="946" spans="1:53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</row>
    <row r="947" spans="1:53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</row>
    <row r="948" spans="1:53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</row>
    <row r="949" spans="1:53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</row>
    <row r="950" spans="1:53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</row>
    <row r="951" spans="1:53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</row>
    <row r="952" spans="1:53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</row>
    <row r="953" spans="1:53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</row>
    <row r="954" spans="1:53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</row>
    <row r="955" spans="1:53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</row>
    <row r="956" spans="1:53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</row>
    <row r="957" spans="1:53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</row>
    <row r="958" spans="1:53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</row>
    <row r="959" spans="1:53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</row>
    <row r="960" spans="1:53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</row>
    <row r="961" spans="1:53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</row>
    <row r="962" spans="1:53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</row>
    <row r="963" spans="1:53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</row>
    <row r="964" spans="1:53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</row>
    <row r="965" spans="1:53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</row>
    <row r="966" spans="1:53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</row>
    <row r="967" spans="1:53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</row>
    <row r="968" spans="1:53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</row>
    <row r="969" spans="1:53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</row>
    <row r="970" spans="1:53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</row>
    <row r="971" spans="1:53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</row>
    <row r="972" spans="1:53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</row>
    <row r="973" spans="1:53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</row>
    <row r="974" spans="1:53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</row>
    <row r="975" spans="1:53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</row>
    <row r="976" spans="1:53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</row>
    <row r="977" spans="1:53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</row>
    <row r="978" spans="1:53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</row>
    <row r="979" spans="1:53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</row>
    <row r="980" spans="1:53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</row>
    <row r="981" spans="1:53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</row>
    <row r="982" spans="1:53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</row>
    <row r="983" spans="1:53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</row>
    <row r="984" spans="1:53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</row>
    <row r="985" spans="1:53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</row>
    <row r="986" spans="1:53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</row>
    <row r="987" spans="1:53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</row>
    <row r="988" spans="1:53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</row>
    <row r="989" spans="1:53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</row>
    <row r="990" spans="1:53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</row>
    <row r="991" spans="1:53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</row>
    <row r="992" spans="1:53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</row>
    <row r="993" spans="1:53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</row>
    <row r="994" spans="1:53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</row>
    <row r="995" spans="1:53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</row>
    <row r="996" spans="1:53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</row>
    <row r="997" spans="1:53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</row>
    <row r="998" spans="1:53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</row>
    <row r="999" spans="1:53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</row>
    <row r="1000" spans="1:53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</row>
    <row r="1001" spans="1:53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</row>
    <row r="1002" spans="1:53" ht="15.7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</row>
  </sheetData>
  <sheetProtection sheet="1" selectLockedCells="1"/>
  <dataConsolidate/>
  <mergeCells count="19">
    <mergeCell ref="A1:A2"/>
    <mergeCell ref="B6:C7"/>
    <mergeCell ref="F3:H3"/>
    <mergeCell ref="N6:O6"/>
    <mergeCell ref="S6:S7"/>
    <mergeCell ref="E6:F6"/>
    <mergeCell ref="K6:L6"/>
    <mergeCell ref="H6:I6"/>
    <mergeCell ref="I3:K3"/>
    <mergeCell ref="B1:S2"/>
    <mergeCell ref="B32:C32"/>
    <mergeCell ref="K4:S4"/>
    <mergeCell ref="AC6:AC7"/>
    <mergeCell ref="Z6:Z7"/>
    <mergeCell ref="Y6:Y7"/>
    <mergeCell ref="V6:V7"/>
    <mergeCell ref="U6:U7"/>
    <mergeCell ref="AB2:AB6"/>
    <mergeCell ref="X6:X7"/>
  </mergeCells>
  <phoneticPr fontId="16" type="noConversion"/>
  <conditionalFormatting sqref="C33">
    <cfRule type="expression" dxfId="13" priority="6" stopIfTrue="1">
      <formula>#REF!="3º"</formula>
    </cfRule>
    <cfRule type="expression" dxfId="12" priority="7" stopIfTrue="1">
      <formula>#REF!="2º"</formula>
    </cfRule>
    <cfRule type="expression" dxfId="11" priority="8" stopIfTrue="1">
      <formula>#REF!="1º"</formula>
    </cfRule>
  </conditionalFormatting>
  <conditionalFormatting sqref="C8:S31">
    <cfRule type="expression" dxfId="10" priority="11" stopIfTrue="1">
      <formula>$S8=1</formula>
    </cfRule>
    <cfRule type="expression" dxfId="9" priority="15" stopIfTrue="1">
      <formula>$S8=2</formula>
    </cfRule>
    <cfRule type="expression" dxfId="8" priority="16" stopIfTrue="1">
      <formula>$S8=3</formula>
    </cfRule>
  </conditionalFormatting>
  <conditionalFormatting sqref="E8:S31">
    <cfRule type="cellIs" dxfId="7" priority="1" operator="equal">
      <formula>"DESCL."</formula>
    </cfRule>
    <cfRule type="cellIs" dxfId="6" priority="2" operator="equal">
      <formula>"NP"</formula>
    </cfRule>
  </conditionalFormatting>
  <printOptions horizontalCentered="1"/>
  <pageMargins left="0.31496062992125984" right="0.31496062992125984" top="0.35433070866141736" bottom="0.35433070866141736" header="0" footer="0"/>
  <pageSetup paperSize="9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95E280-BEE3-4903-A0A7-0382CF3AADDD}">
          <x14:formula1>
            <xm:f>Folha3!$E$1:$E$26</xm:f>
          </x14:formula1>
          <xm:sqref>E8:E31 H8:H31 K8:K31</xm:sqref>
        </x14:dataValidation>
        <x14:dataValidation type="list" allowBlank="1" showErrorMessage="1" xr:uid="{FAB88328-118D-42E5-B253-10DC2D63F21B}">
          <x14:formula1>
            <xm:f>Folha3!$E$1:$E$26</xm:f>
          </x14:formula1>
          <xm:sqref>N8:N31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1806-DA1D-4C24-8267-F7D9116A1E7B}">
  <sheetPr>
    <tabColor rgb="FFFF9799"/>
    <pageSetUpPr fitToPage="1"/>
  </sheetPr>
  <dimension ref="A1:AM1003"/>
  <sheetViews>
    <sheetView showGridLines="0" zoomScale="110" zoomScaleNormal="110" workbookViewId="0">
      <selection activeCell="AL11" sqref="AL11"/>
    </sheetView>
  </sheetViews>
  <sheetFormatPr defaultColWidth="14.42578125" defaultRowHeight="15" customHeight="1" x14ac:dyDescent="0.25"/>
  <cols>
    <col min="1" max="1" width="10.5703125" style="44" customWidth="1"/>
    <col min="2" max="2" width="8.85546875" style="44" customWidth="1"/>
    <col min="3" max="3" width="46.5703125" style="44" customWidth="1"/>
    <col min="4" max="4" width="1.5703125" style="44" customWidth="1"/>
    <col min="5" max="6" width="10" style="44" customWidth="1"/>
    <col min="7" max="7" width="0.85546875" style="44" customWidth="1"/>
    <col min="8" max="9" width="10" style="44" customWidth="1"/>
    <col min="10" max="10" width="0.85546875" style="44" customWidth="1"/>
    <col min="11" max="12" width="10" style="44" customWidth="1"/>
    <col min="13" max="13" width="0.85546875" style="44" customWidth="1"/>
    <col min="14" max="15" width="10" style="44" customWidth="1"/>
    <col min="16" max="16" width="1.5703125" style="44" customWidth="1"/>
    <col min="17" max="17" width="12.85546875" style="44" customWidth="1"/>
    <col min="18" max="18" width="3.42578125" style="44" customWidth="1"/>
    <col min="19" max="19" width="21.28515625" style="44" hidden="1" customWidth="1"/>
    <col min="20" max="29" width="7.7109375" style="44" hidden="1" customWidth="1"/>
    <col min="30" max="30" width="11.5703125" style="44" hidden="1" customWidth="1"/>
    <col min="31" max="32" width="12.42578125" style="44" hidden="1" customWidth="1"/>
    <col min="33" max="33" width="10.85546875" style="44" hidden="1" customWidth="1"/>
    <col min="34" max="34" width="5.140625" style="44" hidden="1" customWidth="1"/>
    <col min="35" max="35" width="4.140625" style="44" hidden="1" customWidth="1"/>
    <col min="36" max="36" width="8.28515625" style="44" hidden="1" customWidth="1"/>
    <col min="37" max="37" width="7.7109375" style="44" hidden="1" customWidth="1"/>
    <col min="38" max="40" width="7.7109375" style="44" customWidth="1"/>
    <col min="41" max="16384" width="14.42578125" style="44"/>
  </cols>
  <sheetData>
    <row r="1" spans="1:39" x14ac:dyDescent="0.25">
      <c r="A1" s="226"/>
    </row>
    <row r="2" spans="1:39" ht="26.25" x14ac:dyDescent="0.4">
      <c r="A2" s="226"/>
      <c r="B2" s="241" t="s">
        <v>60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75"/>
    </row>
    <row r="3" spans="1:39" ht="23.1" customHeight="1" x14ac:dyDescent="0.25">
      <c r="B3" s="64"/>
      <c r="C3" s="65"/>
      <c r="D3" s="65"/>
      <c r="E3" s="247" t="s">
        <v>14</v>
      </c>
      <c r="F3" s="247"/>
      <c r="G3" s="248" t="str">
        <f>IF(Equipas!K3="","",Equipas!K3)</f>
        <v>2024/2025</v>
      </c>
      <c r="H3" s="248"/>
      <c r="I3" s="248"/>
      <c r="J3" s="65"/>
      <c r="K3" s="65"/>
      <c r="L3" s="65"/>
      <c r="M3" s="65"/>
      <c r="N3" s="65"/>
      <c r="O3" s="65"/>
      <c r="P3" s="65"/>
      <c r="Q3" s="76"/>
      <c r="R3" s="65"/>
    </row>
    <row r="4" spans="1:39" ht="30" customHeight="1" x14ac:dyDescent="0.25">
      <c r="A4" s="137"/>
      <c r="B4" s="136"/>
      <c r="C4" s="156" t="str">
        <f>IF(Equipas!$C$7="","","Fase: "&amp; Equipas!$C$7)</f>
        <v>Fase: CLDE</v>
      </c>
      <c r="D4" s="78"/>
      <c r="E4" s="136"/>
      <c r="F4" s="138"/>
      <c r="G4" s="138"/>
      <c r="H4" s="138"/>
      <c r="I4" s="242" t="str">
        <f>IF(Equipas!I7="","",IF(OR(Equipas!C7="CLDE",Equipas!C7="NACIONAL"),"CLDE ORGANIZADORA: "&amp;Equipas!$I$7,"Local: "&amp;Equipas!I7))</f>
        <v/>
      </c>
      <c r="J4" s="242"/>
      <c r="K4" s="242"/>
      <c r="L4" s="242"/>
      <c r="M4" s="242"/>
      <c r="N4" s="242"/>
      <c r="O4" s="242"/>
      <c r="P4" s="242"/>
      <c r="Q4" s="242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</row>
    <row r="5" spans="1:39" ht="15.95" customHeight="1" x14ac:dyDescent="0.25">
      <c r="A5" s="137"/>
      <c r="B5" s="79"/>
      <c r="C5" s="80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G5" s="77"/>
      <c r="AH5" s="77"/>
      <c r="AI5" s="77"/>
      <c r="AJ5" s="77"/>
      <c r="AK5" s="77"/>
      <c r="AL5" s="77"/>
      <c r="AM5" s="77"/>
    </row>
    <row r="6" spans="1:39" ht="20.45" customHeight="1" x14ac:dyDescent="0.25">
      <c r="A6" s="82"/>
      <c r="B6" s="245" t="s">
        <v>56</v>
      </c>
      <c r="C6" s="243" t="s">
        <v>45</v>
      </c>
      <c r="D6" s="83"/>
      <c r="E6" s="239" t="str">
        <f>IF(Totais!E6="","",Totais!E6)</f>
        <v>BADMINTON</v>
      </c>
      <c r="F6" s="240"/>
      <c r="G6" s="84"/>
      <c r="H6" s="239" t="str">
        <f>IF(Totais!H6="","",Totais!H6)</f>
        <v>FUTEBOL</v>
      </c>
      <c r="I6" s="240"/>
      <c r="J6" s="84"/>
      <c r="K6" s="239" t="str">
        <f>IF(Totais!K6="","",Totais!K6)</f>
        <v>GINÁSTICA</v>
      </c>
      <c r="L6" s="240"/>
      <c r="M6" s="84"/>
      <c r="N6" s="239" t="str">
        <f>IF(Totais!N6="","",Totais!N6)</f>
        <v>VOLEIBOL</v>
      </c>
      <c r="O6" s="240"/>
      <c r="P6" s="84"/>
      <c r="Q6" s="135" t="s">
        <v>18</v>
      </c>
      <c r="R6" s="85"/>
      <c r="S6" s="81"/>
      <c r="T6" s="252" t="s">
        <v>15</v>
      </c>
      <c r="U6" s="255" t="str">
        <f>IF(Totais!E6="","",Totais!E6)</f>
        <v>BADMINTON</v>
      </c>
      <c r="V6" s="256"/>
      <c r="W6" s="255" t="str">
        <f>IF(Totais!H6="","",Totais!H6)</f>
        <v>FUTEBOL</v>
      </c>
      <c r="X6" s="256"/>
      <c r="Y6" s="255" t="str">
        <f>IF(Totais!K6="","",Totais!K6)</f>
        <v>GINÁSTICA</v>
      </c>
      <c r="Z6" s="256"/>
      <c r="AA6" s="255" t="str">
        <f>IF(Totais!N6="","",Totais!N6)</f>
        <v>VOLEIBOL</v>
      </c>
      <c r="AB6" s="256"/>
      <c r="AC6" s="86" t="s">
        <v>18</v>
      </c>
      <c r="AD6" s="86" t="s">
        <v>18</v>
      </c>
      <c r="AE6" s="249" t="s">
        <v>55</v>
      </c>
      <c r="AF6" s="249" t="s">
        <v>54</v>
      </c>
      <c r="AG6" s="250"/>
      <c r="AH6" s="77"/>
      <c r="AI6" s="77"/>
      <c r="AJ6" s="77"/>
      <c r="AK6" s="77"/>
      <c r="AL6" s="77"/>
      <c r="AM6" s="77"/>
    </row>
    <row r="7" spans="1:39" ht="15.95" customHeight="1" x14ac:dyDescent="0.25">
      <c r="A7" s="87"/>
      <c r="B7" s="246"/>
      <c r="C7" s="244"/>
      <c r="D7" s="83"/>
      <c r="E7" s="131" t="s">
        <v>19</v>
      </c>
      <c r="F7" s="132" t="s">
        <v>20</v>
      </c>
      <c r="G7" s="84"/>
      <c r="H7" s="131" t="s">
        <v>19</v>
      </c>
      <c r="I7" s="132" t="s">
        <v>20</v>
      </c>
      <c r="J7" s="84"/>
      <c r="K7" s="131" t="s">
        <v>19</v>
      </c>
      <c r="L7" s="132" t="s">
        <v>20</v>
      </c>
      <c r="M7" s="84"/>
      <c r="N7" s="131" t="s">
        <v>19</v>
      </c>
      <c r="O7" s="132" t="s">
        <v>20</v>
      </c>
      <c r="P7" s="84"/>
      <c r="Q7" s="134" t="s">
        <v>50</v>
      </c>
      <c r="R7" s="88"/>
      <c r="S7" s="81"/>
      <c r="T7" s="253"/>
      <c r="U7" s="89" t="s">
        <v>19</v>
      </c>
      <c r="V7" s="90" t="s">
        <v>20</v>
      </c>
      <c r="W7" s="89" t="s">
        <v>19</v>
      </c>
      <c r="X7" s="90" t="s">
        <v>20</v>
      </c>
      <c r="Y7" s="89" t="s">
        <v>16</v>
      </c>
      <c r="Z7" s="90" t="s">
        <v>17</v>
      </c>
      <c r="AA7" s="89" t="s">
        <v>16</v>
      </c>
      <c r="AB7" s="90" t="s">
        <v>17</v>
      </c>
      <c r="AC7" s="91" t="s">
        <v>50</v>
      </c>
      <c r="AD7" s="91" t="s">
        <v>50</v>
      </c>
      <c r="AE7" s="254"/>
      <c r="AF7" s="249"/>
      <c r="AG7" s="251"/>
      <c r="AH7" s="77"/>
      <c r="AI7" s="77"/>
      <c r="AJ7" s="77"/>
      <c r="AK7" s="77"/>
      <c r="AL7" s="77"/>
      <c r="AM7" s="77"/>
    </row>
    <row r="8" spans="1:39" ht="15" customHeight="1" x14ac:dyDescent="0.25">
      <c r="A8" s="87"/>
      <c r="B8" s="149" t="str">
        <f t="shared" ref="B8:B31" si="0">IF($AI$8&lt;AH8,"",T33)</f>
        <v/>
      </c>
      <c r="C8" s="92" t="str">
        <f>IF(B8="","",S33)</f>
        <v/>
      </c>
      <c r="D8" s="81"/>
      <c r="E8" s="150" t="str">
        <f t="shared" ref="E8:E31" si="1">IF(B8="","",U33)</f>
        <v/>
      </c>
      <c r="F8" s="94" t="str">
        <f t="shared" ref="F8:F31" si="2">IF(B8="","",V33)</f>
        <v/>
      </c>
      <c r="G8" s="84"/>
      <c r="H8" s="93" t="str">
        <f t="shared" ref="H8:H31" si="3">IF(B8="","",W33)</f>
        <v/>
      </c>
      <c r="I8" s="94" t="str">
        <f t="shared" ref="I8:I31" si="4">IF(B8="","",X33)</f>
        <v/>
      </c>
      <c r="J8" s="84"/>
      <c r="K8" s="93" t="str">
        <f t="shared" ref="K8:K31" si="5">IF(B8="","",Y33)</f>
        <v/>
      </c>
      <c r="L8" s="94" t="str">
        <f t="shared" ref="L8:L31" si="6">IF(B8="","",Z33)</f>
        <v/>
      </c>
      <c r="M8" s="84"/>
      <c r="N8" s="93" t="str">
        <f t="shared" ref="N8:N31" si="7">IF(B8="","",AA33)</f>
        <v/>
      </c>
      <c r="O8" s="94" t="str">
        <f t="shared" ref="O8:O31" si="8">IF(B8="","",AB33)</f>
        <v/>
      </c>
      <c r="P8" s="84"/>
      <c r="Q8" s="95" t="str">
        <f>IF(B8="","",AC33)</f>
        <v/>
      </c>
      <c r="R8" s="151" t="str">
        <f t="shared" ref="R8:R31" si="9">IF(B8="","",IF(AE33="DESCL.","*",""))</f>
        <v/>
      </c>
      <c r="S8" s="140" t="str">
        <f>IF(Totais!C8="","",Totais!C8)</f>
        <v/>
      </c>
      <c r="T8" s="96" t="str">
        <f t="shared" ref="T8:T31" si="10">IF(AG8="","",RANK(AG8,$AG$8:$AG$31))</f>
        <v/>
      </c>
      <c r="U8" s="97" t="str">
        <f>IF(Totais!E8="","",Totais!E8)</f>
        <v/>
      </c>
      <c r="V8" s="98" t="str">
        <f>IF(Totais!F8="","",Totais!F8)</f>
        <v/>
      </c>
      <c r="W8" s="97" t="str">
        <f>IF(Totais!H8="","",Totais!H8)</f>
        <v/>
      </c>
      <c r="X8" s="98" t="str">
        <f>IF(Totais!I8="","",Totais!I8)</f>
        <v/>
      </c>
      <c r="Y8" s="97" t="str">
        <f>IF(Totais!K8="","",Totais!K8)</f>
        <v/>
      </c>
      <c r="Z8" s="98" t="str">
        <f>IF(Totais!L8="","",Totais!L8)</f>
        <v/>
      </c>
      <c r="AA8" s="97" t="str">
        <f>IF(Totais!N8="","",Totais!N8)</f>
        <v/>
      </c>
      <c r="AB8" s="98" t="str">
        <f>IF(Totais!O8="","",Totais!O8)</f>
        <v/>
      </c>
      <c r="AC8" s="96" t="str">
        <f>IF(Totais!Q8="","",Totais!Q8)</f>
        <v/>
      </c>
      <c r="AD8" s="99" t="str">
        <f>IF(Totais!AA8="","",Totais!AA8)</f>
        <v/>
      </c>
      <c r="AE8" s="100" t="str">
        <f>IF(Totais!S8="","",Totais!S8)</f>
        <v/>
      </c>
      <c r="AF8" s="101" t="str">
        <f>IF(Totais!Y8="","",Totais!Y8)</f>
        <v/>
      </c>
      <c r="AG8" s="152" t="str">
        <f>IF(AD8="","",AD8+(IF(Totais!S8="DESCL.",0,1000)))</f>
        <v/>
      </c>
      <c r="AH8" s="77">
        <v>1</v>
      </c>
      <c r="AI8" s="102">
        <f>24-COUNTBLANK(AD8:AD31)</f>
        <v>0</v>
      </c>
      <c r="AK8" s="77"/>
      <c r="AL8" s="77"/>
      <c r="AM8" s="77"/>
    </row>
    <row r="9" spans="1:39" ht="15" customHeight="1" x14ac:dyDescent="0.25">
      <c r="A9" s="87"/>
      <c r="B9" s="149" t="str">
        <f t="shared" si="0"/>
        <v/>
      </c>
      <c r="C9" s="103" t="str">
        <f>IF(B9="","",S34)</f>
        <v/>
      </c>
      <c r="D9" s="81"/>
      <c r="E9" s="150" t="str">
        <f t="shared" si="1"/>
        <v/>
      </c>
      <c r="F9" s="94" t="str">
        <f t="shared" si="2"/>
        <v/>
      </c>
      <c r="G9" s="84"/>
      <c r="H9" s="93" t="str">
        <f t="shared" si="3"/>
        <v/>
      </c>
      <c r="I9" s="94" t="str">
        <f t="shared" si="4"/>
        <v/>
      </c>
      <c r="J9" s="84"/>
      <c r="K9" s="93" t="str">
        <f t="shared" si="5"/>
        <v/>
      </c>
      <c r="L9" s="94" t="str">
        <f t="shared" si="6"/>
        <v/>
      </c>
      <c r="M9" s="84"/>
      <c r="N9" s="93" t="str">
        <f t="shared" si="7"/>
        <v/>
      </c>
      <c r="O9" s="94" t="str">
        <f t="shared" si="8"/>
        <v/>
      </c>
      <c r="P9" s="84"/>
      <c r="Q9" s="95" t="str">
        <f t="shared" ref="Q9:Q31" si="11">IF(B9="","",AC34)</f>
        <v/>
      </c>
      <c r="R9" s="151" t="str">
        <f t="shared" si="9"/>
        <v/>
      </c>
      <c r="S9" s="141" t="str">
        <f>IF(Totais!C9="","",Totais!C9)</f>
        <v/>
      </c>
      <c r="T9" s="96" t="str">
        <f t="shared" si="10"/>
        <v/>
      </c>
      <c r="U9" s="97" t="str">
        <f>IF(Totais!E9="","",Totais!E9)</f>
        <v/>
      </c>
      <c r="V9" s="98" t="str">
        <f>IF(Totais!F9="","",Totais!F9)</f>
        <v/>
      </c>
      <c r="W9" s="97" t="str">
        <f>IF(Totais!H9="","",Totais!H9)</f>
        <v/>
      </c>
      <c r="X9" s="98" t="str">
        <f>IF(Totais!I9="","",Totais!I9)</f>
        <v/>
      </c>
      <c r="Y9" s="97" t="str">
        <f>IF(Totais!K9="","",Totais!K9)</f>
        <v/>
      </c>
      <c r="Z9" s="98" t="str">
        <f>IF(Totais!L9="","",Totais!L9)</f>
        <v/>
      </c>
      <c r="AA9" s="97" t="str">
        <f>IF(Totais!N9="","",Totais!N9)</f>
        <v/>
      </c>
      <c r="AB9" s="98" t="str">
        <f>IF(Totais!O9="","",Totais!O9)</f>
        <v/>
      </c>
      <c r="AC9" s="96" t="str">
        <f>IF(Totais!Q9="","",Totais!Q9)</f>
        <v/>
      </c>
      <c r="AD9" s="99" t="str">
        <f>IF(Totais!AA9="","",Totais!AA9)</f>
        <v/>
      </c>
      <c r="AE9" s="104" t="str">
        <f>IF(Totais!S9="","",Totais!S9)</f>
        <v/>
      </c>
      <c r="AF9" s="105" t="str">
        <f>IF(Totais!Y9="","",Totais!Y9)</f>
        <v/>
      </c>
      <c r="AG9" s="152" t="str">
        <f>IF(AD9="","",AD9+(IF(Totais!S9="DESCL.",0,1000)))</f>
        <v/>
      </c>
      <c r="AH9" s="77">
        <v>2</v>
      </c>
      <c r="AI9" s="77"/>
      <c r="AK9" s="77"/>
      <c r="AL9" s="77"/>
      <c r="AM9" s="77"/>
    </row>
    <row r="10" spans="1:39" ht="15" customHeight="1" x14ac:dyDescent="0.25">
      <c r="A10" s="87"/>
      <c r="B10" s="149" t="str">
        <f t="shared" si="0"/>
        <v/>
      </c>
      <c r="C10" s="103" t="str">
        <f t="shared" ref="C10:C31" si="12">IF(B10="","",S35)</f>
        <v/>
      </c>
      <c r="D10" s="81"/>
      <c r="E10" s="150" t="str">
        <f t="shared" si="1"/>
        <v/>
      </c>
      <c r="F10" s="94" t="str">
        <f t="shared" si="2"/>
        <v/>
      </c>
      <c r="G10" s="84"/>
      <c r="H10" s="93" t="str">
        <f t="shared" si="3"/>
        <v/>
      </c>
      <c r="I10" s="94" t="str">
        <f t="shared" si="4"/>
        <v/>
      </c>
      <c r="J10" s="84"/>
      <c r="K10" s="93" t="str">
        <f t="shared" si="5"/>
        <v/>
      </c>
      <c r="L10" s="94" t="str">
        <f t="shared" si="6"/>
        <v/>
      </c>
      <c r="M10" s="84"/>
      <c r="N10" s="93" t="str">
        <f t="shared" si="7"/>
        <v/>
      </c>
      <c r="O10" s="94" t="str">
        <f t="shared" si="8"/>
        <v/>
      </c>
      <c r="P10" s="84"/>
      <c r="Q10" s="95" t="str">
        <f t="shared" si="11"/>
        <v/>
      </c>
      <c r="R10" s="151" t="str">
        <f t="shared" si="9"/>
        <v/>
      </c>
      <c r="S10" s="141" t="str">
        <f>IF(Totais!C10="","",Totais!C10)</f>
        <v/>
      </c>
      <c r="T10" s="96" t="str">
        <f t="shared" si="10"/>
        <v/>
      </c>
      <c r="U10" s="97" t="str">
        <f>IF(Totais!E10="","",Totais!E10)</f>
        <v/>
      </c>
      <c r="V10" s="98" t="str">
        <f>IF(Totais!F10="","",Totais!F10)</f>
        <v/>
      </c>
      <c r="W10" s="97" t="str">
        <f>IF(Totais!H10="","",Totais!H10)</f>
        <v/>
      </c>
      <c r="X10" s="98" t="str">
        <f>IF(Totais!I10="","",Totais!I10)</f>
        <v/>
      </c>
      <c r="Y10" s="97" t="str">
        <f>IF(Totais!K10="","",Totais!K10)</f>
        <v/>
      </c>
      <c r="Z10" s="98" t="str">
        <f>IF(Totais!L10="","",Totais!L10)</f>
        <v/>
      </c>
      <c r="AA10" s="97" t="str">
        <f>IF(Totais!N10="","",Totais!N10)</f>
        <v/>
      </c>
      <c r="AB10" s="98" t="str">
        <f>IF(Totais!O10="","",Totais!O10)</f>
        <v/>
      </c>
      <c r="AC10" s="96" t="str">
        <f>IF(Totais!Q10="","",Totais!Q10)</f>
        <v/>
      </c>
      <c r="AD10" s="99" t="str">
        <f>IF(Totais!AA10="","",Totais!AA10)</f>
        <v/>
      </c>
      <c r="AE10" s="104" t="str">
        <f>IF(Totais!S10="","",Totais!S10)</f>
        <v/>
      </c>
      <c r="AF10" s="105" t="str">
        <f>IF(Totais!Y10="","",Totais!Y10)</f>
        <v/>
      </c>
      <c r="AG10" s="152" t="str">
        <f>IF(AD10="","",AD10+(IF(Totais!S10="DESCL.",0,1000)))</f>
        <v/>
      </c>
      <c r="AH10" s="77">
        <v>3</v>
      </c>
      <c r="AI10" s="77"/>
      <c r="AK10" s="77"/>
      <c r="AL10" s="77"/>
      <c r="AM10" s="77"/>
    </row>
    <row r="11" spans="1:39" ht="15" customHeight="1" x14ac:dyDescent="0.25">
      <c r="A11" s="87"/>
      <c r="B11" s="149" t="str">
        <f t="shared" si="0"/>
        <v/>
      </c>
      <c r="C11" s="103" t="str">
        <f t="shared" si="12"/>
        <v/>
      </c>
      <c r="D11" s="81"/>
      <c r="E11" s="150" t="str">
        <f t="shared" si="1"/>
        <v/>
      </c>
      <c r="F11" s="94" t="str">
        <f t="shared" si="2"/>
        <v/>
      </c>
      <c r="G11" s="84"/>
      <c r="H11" s="93" t="str">
        <f t="shared" si="3"/>
        <v/>
      </c>
      <c r="I11" s="94" t="str">
        <f t="shared" si="4"/>
        <v/>
      </c>
      <c r="J11" s="84"/>
      <c r="K11" s="93" t="str">
        <f t="shared" si="5"/>
        <v/>
      </c>
      <c r="L11" s="94" t="str">
        <f t="shared" si="6"/>
        <v/>
      </c>
      <c r="M11" s="84"/>
      <c r="N11" s="93" t="str">
        <f t="shared" si="7"/>
        <v/>
      </c>
      <c r="O11" s="94" t="str">
        <f t="shared" si="8"/>
        <v/>
      </c>
      <c r="P11" s="84"/>
      <c r="Q11" s="95" t="str">
        <f t="shared" si="11"/>
        <v/>
      </c>
      <c r="R11" s="151" t="str">
        <f t="shared" si="9"/>
        <v/>
      </c>
      <c r="S11" s="141" t="str">
        <f>IF(Totais!C11="","",Totais!C11)</f>
        <v/>
      </c>
      <c r="T11" s="96" t="str">
        <f t="shared" si="10"/>
        <v/>
      </c>
      <c r="U11" s="97" t="str">
        <f>IF(Totais!E11="","",Totais!E11)</f>
        <v/>
      </c>
      <c r="V11" s="98" t="str">
        <f>IF(Totais!F11="","",Totais!F11)</f>
        <v/>
      </c>
      <c r="W11" s="97" t="str">
        <f>IF(Totais!H11="","",Totais!H11)</f>
        <v/>
      </c>
      <c r="X11" s="98" t="str">
        <f>IF(Totais!I11="","",Totais!I11)</f>
        <v/>
      </c>
      <c r="Y11" s="97" t="str">
        <f>IF(Totais!K11="","",Totais!K11)</f>
        <v/>
      </c>
      <c r="Z11" s="98" t="str">
        <f>IF(Totais!L11="","",Totais!L11)</f>
        <v/>
      </c>
      <c r="AA11" s="97" t="str">
        <f>IF(Totais!N11="","",Totais!N11)</f>
        <v/>
      </c>
      <c r="AB11" s="98" t="str">
        <f>IF(Totais!O11="","",Totais!O11)</f>
        <v/>
      </c>
      <c r="AC11" s="96" t="str">
        <f>IF(Totais!Q11="","",Totais!Q11)</f>
        <v/>
      </c>
      <c r="AD11" s="99" t="str">
        <f>IF(Totais!AA11="","",Totais!AA11)</f>
        <v/>
      </c>
      <c r="AE11" s="104" t="str">
        <f>IF(Totais!S11="","",Totais!S11)</f>
        <v/>
      </c>
      <c r="AF11" s="105" t="str">
        <f>IF(Totais!Y11="","",Totais!Y11)</f>
        <v/>
      </c>
      <c r="AG11" s="152" t="str">
        <f>IF(AD11="","",AD11+(IF(Totais!S11="DESCL.",0,1000)))</f>
        <v/>
      </c>
      <c r="AH11" s="77">
        <v>4</v>
      </c>
      <c r="AI11" s="77"/>
      <c r="AK11" s="77"/>
      <c r="AL11" s="77"/>
      <c r="AM11" s="77"/>
    </row>
    <row r="12" spans="1:39" ht="15" customHeight="1" x14ac:dyDescent="0.25">
      <c r="A12" s="87"/>
      <c r="B12" s="149" t="str">
        <f t="shared" si="0"/>
        <v/>
      </c>
      <c r="C12" s="103" t="str">
        <f t="shared" si="12"/>
        <v/>
      </c>
      <c r="D12" s="81"/>
      <c r="E12" s="150" t="str">
        <f t="shared" si="1"/>
        <v/>
      </c>
      <c r="F12" s="94" t="str">
        <f t="shared" si="2"/>
        <v/>
      </c>
      <c r="G12" s="84"/>
      <c r="H12" s="93" t="str">
        <f t="shared" si="3"/>
        <v/>
      </c>
      <c r="I12" s="94" t="str">
        <f t="shared" si="4"/>
        <v/>
      </c>
      <c r="J12" s="84"/>
      <c r="K12" s="93" t="str">
        <f t="shared" si="5"/>
        <v/>
      </c>
      <c r="L12" s="94" t="str">
        <f t="shared" si="6"/>
        <v/>
      </c>
      <c r="M12" s="84"/>
      <c r="N12" s="93" t="str">
        <f t="shared" si="7"/>
        <v/>
      </c>
      <c r="O12" s="94" t="str">
        <f t="shared" si="8"/>
        <v/>
      </c>
      <c r="P12" s="84"/>
      <c r="Q12" s="95" t="str">
        <f t="shared" si="11"/>
        <v/>
      </c>
      <c r="R12" s="151" t="str">
        <f t="shared" si="9"/>
        <v/>
      </c>
      <c r="S12" s="141" t="str">
        <f>IF(Totais!C12="","",Totais!C12)</f>
        <v/>
      </c>
      <c r="T12" s="96" t="str">
        <f t="shared" si="10"/>
        <v/>
      </c>
      <c r="U12" s="97" t="str">
        <f>IF(Totais!E12="","",Totais!E12)</f>
        <v/>
      </c>
      <c r="V12" s="98" t="str">
        <f>IF(Totais!F12="","",Totais!F12)</f>
        <v/>
      </c>
      <c r="W12" s="97" t="str">
        <f>IF(Totais!H12="","",Totais!H12)</f>
        <v/>
      </c>
      <c r="X12" s="98" t="str">
        <f>IF(Totais!I12="","",Totais!I12)</f>
        <v/>
      </c>
      <c r="Y12" s="97" t="str">
        <f>IF(Totais!K12="","",Totais!K12)</f>
        <v/>
      </c>
      <c r="Z12" s="98" t="str">
        <f>IF(Totais!L12="","",Totais!L12)</f>
        <v/>
      </c>
      <c r="AA12" s="97" t="str">
        <f>IF(Totais!N12="","",Totais!N12)</f>
        <v/>
      </c>
      <c r="AB12" s="98" t="str">
        <f>IF(Totais!O12="","",Totais!O12)</f>
        <v/>
      </c>
      <c r="AC12" s="96" t="str">
        <f>IF(Totais!Q12="","",Totais!Q12)</f>
        <v/>
      </c>
      <c r="AD12" s="99" t="str">
        <f>IF(Totais!AA12="","",Totais!AA12)</f>
        <v/>
      </c>
      <c r="AE12" s="104" t="str">
        <f>IF(Totais!S12="","",Totais!S12)</f>
        <v/>
      </c>
      <c r="AF12" s="105" t="str">
        <f>IF(Totais!Y12="","",Totais!Y12)</f>
        <v/>
      </c>
      <c r="AG12" s="152" t="str">
        <f>IF(AD12="","",AD12+(IF(Totais!S12="DESCL.",0,1000)))</f>
        <v/>
      </c>
      <c r="AH12" s="77">
        <v>5</v>
      </c>
      <c r="AI12" s="77"/>
      <c r="AK12" s="77"/>
      <c r="AL12" s="77"/>
      <c r="AM12" s="77"/>
    </row>
    <row r="13" spans="1:39" ht="15" customHeight="1" x14ac:dyDescent="0.25">
      <c r="A13" s="87"/>
      <c r="B13" s="149" t="str">
        <f t="shared" si="0"/>
        <v/>
      </c>
      <c r="C13" s="103" t="str">
        <f t="shared" si="12"/>
        <v/>
      </c>
      <c r="D13" s="81"/>
      <c r="E13" s="150" t="str">
        <f t="shared" si="1"/>
        <v/>
      </c>
      <c r="F13" s="94" t="str">
        <f t="shared" si="2"/>
        <v/>
      </c>
      <c r="G13" s="84"/>
      <c r="H13" s="93" t="str">
        <f t="shared" si="3"/>
        <v/>
      </c>
      <c r="I13" s="94" t="str">
        <f t="shared" si="4"/>
        <v/>
      </c>
      <c r="J13" s="84"/>
      <c r="K13" s="93" t="str">
        <f t="shared" si="5"/>
        <v/>
      </c>
      <c r="L13" s="94" t="str">
        <f t="shared" si="6"/>
        <v/>
      </c>
      <c r="M13" s="84"/>
      <c r="N13" s="93" t="str">
        <f t="shared" si="7"/>
        <v/>
      </c>
      <c r="O13" s="94" t="str">
        <f t="shared" si="8"/>
        <v/>
      </c>
      <c r="P13" s="84"/>
      <c r="Q13" s="95" t="str">
        <f t="shared" si="11"/>
        <v/>
      </c>
      <c r="R13" s="151" t="str">
        <f t="shared" si="9"/>
        <v/>
      </c>
      <c r="S13" s="141" t="str">
        <f>IF(Totais!C13="","",Totais!C13)</f>
        <v/>
      </c>
      <c r="T13" s="96" t="str">
        <f t="shared" si="10"/>
        <v/>
      </c>
      <c r="U13" s="97" t="str">
        <f>IF(Totais!E13="","",Totais!E13)</f>
        <v/>
      </c>
      <c r="V13" s="98" t="str">
        <f>IF(Totais!F13="","",Totais!F13)</f>
        <v/>
      </c>
      <c r="W13" s="97" t="str">
        <f>IF(Totais!H13="","",Totais!H13)</f>
        <v/>
      </c>
      <c r="X13" s="98" t="str">
        <f>IF(Totais!I13="","",Totais!I13)</f>
        <v/>
      </c>
      <c r="Y13" s="97" t="str">
        <f>IF(Totais!K13="","",Totais!K13)</f>
        <v/>
      </c>
      <c r="Z13" s="98" t="str">
        <f>IF(Totais!L13="","",Totais!L13)</f>
        <v/>
      </c>
      <c r="AA13" s="97" t="str">
        <f>IF(Totais!N13="","",Totais!N13)</f>
        <v/>
      </c>
      <c r="AB13" s="98" t="str">
        <f>IF(Totais!O13="","",Totais!O13)</f>
        <v/>
      </c>
      <c r="AC13" s="96" t="str">
        <f>IF(Totais!Q13="","",Totais!Q13)</f>
        <v/>
      </c>
      <c r="AD13" s="99" t="str">
        <f>IF(Totais!AA13="","",Totais!AA13)</f>
        <v/>
      </c>
      <c r="AE13" s="104" t="str">
        <f>IF(Totais!S13="","",Totais!S13)</f>
        <v/>
      </c>
      <c r="AF13" s="105" t="str">
        <f>IF(Totais!Y13="","",Totais!Y13)</f>
        <v/>
      </c>
      <c r="AG13" s="152" t="str">
        <f>IF(AD13="","",AD13+(IF(Totais!S13="DESCL.",0,1000)))</f>
        <v/>
      </c>
      <c r="AH13" s="77">
        <v>6</v>
      </c>
      <c r="AI13" s="77"/>
      <c r="AK13" s="77"/>
      <c r="AL13" s="77"/>
      <c r="AM13" s="77"/>
    </row>
    <row r="14" spans="1:39" ht="15" customHeight="1" x14ac:dyDescent="0.25">
      <c r="A14" s="87"/>
      <c r="B14" s="149" t="str">
        <f t="shared" si="0"/>
        <v/>
      </c>
      <c r="C14" s="103" t="str">
        <f t="shared" si="12"/>
        <v/>
      </c>
      <c r="D14" s="81"/>
      <c r="E14" s="150" t="str">
        <f t="shared" si="1"/>
        <v/>
      </c>
      <c r="F14" s="94" t="str">
        <f t="shared" si="2"/>
        <v/>
      </c>
      <c r="G14" s="84"/>
      <c r="H14" s="93" t="str">
        <f t="shared" si="3"/>
        <v/>
      </c>
      <c r="I14" s="94" t="str">
        <f t="shared" si="4"/>
        <v/>
      </c>
      <c r="J14" s="84"/>
      <c r="K14" s="93" t="str">
        <f t="shared" si="5"/>
        <v/>
      </c>
      <c r="L14" s="94" t="str">
        <f t="shared" si="6"/>
        <v/>
      </c>
      <c r="M14" s="84"/>
      <c r="N14" s="93" t="str">
        <f t="shared" si="7"/>
        <v/>
      </c>
      <c r="O14" s="94" t="str">
        <f t="shared" si="8"/>
        <v/>
      </c>
      <c r="P14" s="84"/>
      <c r="Q14" s="95" t="str">
        <f t="shared" si="11"/>
        <v/>
      </c>
      <c r="R14" s="151" t="str">
        <f t="shared" si="9"/>
        <v/>
      </c>
      <c r="S14" s="141" t="str">
        <f>IF(Totais!C14="","",Totais!C14)</f>
        <v/>
      </c>
      <c r="T14" s="96" t="str">
        <f t="shared" si="10"/>
        <v/>
      </c>
      <c r="U14" s="97" t="str">
        <f>IF(Totais!E14="","",Totais!E14)</f>
        <v/>
      </c>
      <c r="V14" s="98" t="str">
        <f>IF(Totais!F14="","",Totais!F14)</f>
        <v/>
      </c>
      <c r="W14" s="97" t="str">
        <f>IF(Totais!H14="","",Totais!H14)</f>
        <v/>
      </c>
      <c r="X14" s="98" t="str">
        <f>IF(Totais!I14="","",Totais!I14)</f>
        <v/>
      </c>
      <c r="Y14" s="97" t="str">
        <f>IF(Totais!K14="","",Totais!K14)</f>
        <v/>
      </c>
      <c r="Z14" s="98" t="str">
        <f>IF(Totais!L14="","",Totais!L14)</f>
        <v/>
      </c>
      <c r="AA14" s="97" t="str">
        <f>IF(Totais!N14="","",Totais!N14)</f>
        <v/>
      </c>
      <c r="AB14" s="98" t="str">
        <f>IF(Totais!O14="","",Totais!O14)</f>
        <v/>
      </c>
      <c r="AC14" s="96" t="str">
        <f>IF(Totais!Q14="","",Totais!Q14)</f>
        <v/>
      </c>
      <c r="AD14" s="99" t="str">
        <f>IF(Totais!AA14="","",Totais!AA14)</f>
        <v/>
      </c>
      <c r="AE14" s="104" t="str">
        <f>IF(Totais!S14="","",Totais!S14)</f>
        <v/>
      </c>
      <c r="AF14" s="105" t="str">
        <f>IF(Totais!Y14="","",Totais!Y14)</f>
        <v/>
      </c>
      <c r="AG14" s="152" t="str">
        <f>IF(AD14="","",AD14+(IF(Totais!S14="DESCL.",0,1000)))</f>
        <v/>
      </c>
      <c r="AH14" s="77">
        <v>7</v>
      </c>
      <c r="AI14" s="77"/>
      <c r="AK14" s="77"/>
      <c r="AL14" s="77"/>
      <c r="AM14" s="77"/>
    </row>
    <row r="15" spans="1:39" ht="15" customHeight="1" x14ac:dyDescent="0.25">
      <c r="A15" s="106"/>
      <c r="B15" s="149" t="str">
        <f t="shared" si="0"/>
        <v/>
      </c>
      <c r="C15" s="103" t="str">
        <f t="shared" si="12"/>
        <v/>
      </c>
      <c r="D15" s="81"/>
      <c r="E15" s="150" t="str">
        <f t="shared" si="1"/>
        <v/>
      </c>
      <c r="F15" s="94" t="str">
        <f t="shared" si="2"/>
        <v/>
      </c>
      <c r="G15" s="84"/>
      <c r="H15" s="93" t="str">
        <f t="shared" si="3"/>
        <v/>
      </c>
      <c r="I15" s="94" t="str">
        <f t="shared" si="4"/>
        <v/>
      </c>
      <c r="J15" s="84"/>
      <c r="K15" s="93" t="str">
        <f t="shared" si="5"/>
        <v/>
      </c>
      <c r="L15" s="94" t="str">
        <f t="shared" si="6"/>
        <v/>
      </c>
      <c r="M15" s="84"/>
      <c r="N15" s="93" t="str">
        <f t="shared" si="7"/>
        <v/>
      </c>
      <c r="O15" s="94" t="str">
        <f t="shared" si="8"/>
        <v/>
      </c>
      <c r="P15" s="84"/>
      <c r="Q15" s="95" t="str">
        <f t="shared" si="11"/>
        <v/>
      </c>
      <c r="R15" s="151" t="str">
        <f t="shared" si="9"/>
        <v/>
      </c>
      <c r="S15" s="141" t="str">
        <f>IF(Totais!C15="","",Totais!C15)</f>
        <v/>
      </c>
      <c r="T15" s="96" t="str">
        <f t="shared" si="10"/>
        <v/>
      </c>
      <c r="U15" s="97" t="str">
        <f>IF(Totais!E15="","",Totais!E15)</f>
        <v/>
      </c>
      <c r="V15" s="98" t="str">
        <f>IF(Totais!F15="","",Totais!F15)</f>
        <v/>
      </c>
      <c r="W15" s="97" t="str">
        <f>IF(Totais!H15="","",Totais!H15)</f>
        <v/>
      </c>
      <c r="X15" s="98" t="str">
        <f>IF(Totais!I15="","",Totais!I15)</f>
        <v/>
      </c>
      <c r="Y15" s="97" t="str">
        <f>IF(Totais!K15="","",Totais!K15)</f>
        <v/>
      </c>
      <c r="Z15" s="98" t="str">
        <f>IF(Totais!L15="","",Totais!L15)</f>
        <v/>
      </c>
      <c r="AA15" s="97" t="str">
        <f>IF(Totais!N15="","",Totais!N15)</f>
        <v/>
      </c>
      <c r="AB15" s="98" t="str">
        <f>IF(Totais!O15="","",Totais!O15)</f>
        <v/>
      </c>
      <c r="AC15" s="96" t="str">
        <f>IF(Totais!Q15="","",Totais!Q15)</f>
        <v/>
      </c>
      <c r="AD15" s="99" t="str">
        <f>IF(Totais!AA15="","",Totais!AA15)</f>
        <v/>
      </c>
      <c r="AE15" s="104" t="str">
        <f>IF(Totais!S15="","",Totais!S15)</f>
        <v/>
      </c>
      <c r="AF15" s="105" t="str">
        <f>IF(Totais!Y15="","",Totais!Y15)</f>
        <v/>
      </c>
      <c r="AG15" s="152" t="str">
        <f>IF(AD15="","",AD15+(IF(Totais!S15="DESCL.",0,1000)))</f>
        <v/>
      </c>
      <c r="AH15" s="77">
        <v>8</v>
      </c>
      <c r="AI15" s="77"/>
      <c r="AK15" s="77"/>
      <c r="AL15" s="77"/>
      <c r="AM15" s="77"/>
    </row>
    <row r="16" spans="1:39" ht="15" customHeight="1" x14ac:dyDescent="0.25">
      <c r="A16" s="106"/>
      <c r="B16" s="149" t="str">
        <f t="shared" si="0"/>
        <v/>
      </c>
      <c r="C16" s="103" t="str">
        <f t="shared" si="12"/>
        <v/>
      </c>
      <c r="D16" s="81"/>
      <c r="E16" s="150" t="str">
        <f t="shared" si="1"/>
        <v/>
      </c>
      <c r="F16" s="94" t="str">
        <f t="shared" si="2"/>
        <v/>
      </c>
      <c r="G16" s="84"/>
      <c r="H16" s="93" t="str">
        <f t="shared" si="3"/>
        <v/>
      </c>
      <c r="I16" s="94" t="str">
        <f t="shared" si="4"/>
        <v/>
      </c>
      <c r="J16" s="84"/>
      <c r="K16" s="93" t="str">
        <f t="shared" si="5"/>
        <v/>
      </c>
      <c r="L16" s="94" t="str">
        <f t="shared" si="6"/>
        <v/>
      </c>
      <c r="M16" s="84"/>
      <c r="N16" s="93" t="str">
        <f t="shared" si="7"/>
        <v/>
      </c>
      <c r="O16" s="94" t="str">
        <f t="shared" si="8"/>
        <v/>
      </c>
      <c r="P16" s="84"/>
      <c r="Q16" s="95" t="str">
        <f t="shared" si="11"/>
        <v/>
      </c>
      <c r="R16" s="151" t="str">
        <f t="shared" si="9"/>
        <v/>
      </c>
      <c r="S16" s="141" t="str">
        <f>IF(Totais!C16="","",Totais!C16)</f>
        <v/>
      </c>
      <c r="T16" s="96" t="str">
        <f t="shared" si="10"/>
        <v/>
      </c>
      <c r="U16" s="97" t="str">
        <f>IF(Totais!E16="","",Totais!E16)</f>
        <v/>
      </c>
      <c r="V16" s="98" t="str">
        <f>IF(Totais!F16="","",Totais!F16)</f>
        <v/>
      </c>
      <c r="W16" s="97" t="str">
        <f>IF(Totais!H16="","",Totais!H16)</f>
        <v/>
      </c>
      <c r="X16" s="98" t="str">
        <f>IF(Totais!I16="","",Totais!I16)</f>
        <v/>
      </c>
      <c r="Y16" s="97" t="str">
        <f>IF(Totais!K16="","",Totais!K16)</f>
        <v/>
      </c>
      <c r="Z16" s="98" t="str">
        <f>IF(Totais!L16="","",Totais!L16)</f>
        <v/>
      </c>
      <c r="AA16" s="97" t="str">
        <f>IF(Totais!N16="","",Totais!N16)</f>
        <v/>
      </c>
      <c r="AB16" s="98" t="str">
        <f>IF(Totais!O16="","",Totais!O16)</f>
        <v/>
      </c>
      <c r="AC16" s="96" t="str">
        <f>IF(Totais!Q16="","",Totais!Q16)</f>
        <v/>
      </c>
      <c r="AD16" s="99" t="str">
        <f>IF(Totais!AA16="","",Totais!AA16)</f>
        <v/>
      </c>
      <c r="AE16" s="104" t="str">
        <f>IF(Totais!S16="","",Totais!S16)</f>
        <v/>
      </c>
      <c r="AF16" s="105" t="str">
        <f>IF(Totais!Y16="","",Totais!Y16)</f>
        <v/>
      </c>
      <c r="AG16" s="152" t="str">
        <f>IF(AD16="","",AD16+(IF(Totais!S16="DESCL.",0,1000)))</f>
        <v/>
      </c>
      <c r="AH16" s="77">
        <v>9</v>
      </c>
      <c r="AI16" s="77"/>
      <c r="AK16" s="77"/>
      <c r="AL16" s="77"/>
      <c r="AM16" s="77"/>
    </row>
    <row r="17" spans="1:39" ht="15" customHeight="1" x14ac:dyDescent="0.25">
      <c r="A17" s="107"/>
      <c r="B17" s="149" t="str">
        <f t="shared" si="0"/>
        <v/>
      </c>
      <c r="C17" s="103" t="str">
        <f t="shared" si="12"/>
        <v/>
      </c>
      <c r="D17" s="81"/>
      <c r="E17" s="150" t="str">
        <f t="shared" si="1"/>
        <v/>
      </c>
      <c r="F17" s="94" t="str">
        <f t="shared" si="2"/>
        <v/>
      </c>
      <c r="G17" s="84"/>
      <c r="H17" s="93" t="str">
        <f t="shared" si="3"/>
        <v/>
      </c>
      <c r="I17" s="94" t="str">
        <f t="shared" si="4"/>
        <v/>
      </c>
      <c r="J17" s="84"/>
      <c r="K17" s="93" t="str">
        <f t="shared" si="5"/>
        <v/>
      </c>
      <c r="L17" s="94" t="str">
        <f t="shared" si="6"/>
        <v/>
      </c>
      <c r="M17" s="84"/>
      <c r="N17" s="93" t="str">
        <f t="shared" si="7"/>
        <v/>
      </c>
      <c r="O17" s="94" t="str">
        <f t="shared" si="8"/>
        <v/>
      </c>
      <c r="P17" s="84"/>
      <c r="Q17" s="95" t="str">
        <f t="shared" si="11"/>
        <v/>
      </c>
      <c r="R17" s="151" t="str">
        <f t="shared" si="9"/>
        <v/>
      </c>
      <c r="S17" s="141" t="str">
        <f>IF(Totais!C17="","",Totais!C17)</f>
        <v/>
      </c>
      <c r="T17" s="96" t="str">
        <f t="shared" si="10"/>
        <v/>
      </c>
      <c r="U17" s="97" t="str">
        <f>IF(Totais!E17="","",Totais!E17)</f>
        <v/>
      </c>
      <c r="V17" s="98" t="str">
        <f>IF(Totais!F17="","",Totais!F17)</f>
        <v/>
      </c>
      <c r="W17" s="97" t="str">
        <f>IF(Totais!H17="","",Totais!H17)</f>
        <v/>
      </c>
      <c r="X17" s="98" t="str">
        <f>IF(Totais!I17="","",Totais!I17)</f>
        <v/>
      </c>
      <c r="Y17" s="97" t="str">
        <f>IF(Totais!K17="","",Totais!K17)</f>
        <v/>
      </c>
      <c r="Z17" s="98" t="str">
        <f>IF(Totais!L17="","",Totais!L17)</f>
        <v/>
      </c>
      <c r="AA17" s="97" t="str">
        <f>IF(Totais!N17="","",Totais!N17)</f>
        <v/>
      </c>
      <c r="AB17" s="98" t="str">
        <f>IF(Totais!O17="","",Totais!O17)</f>
        <v/>
      </c>
      <c r="AC17" s="96" t="str">
        <f>IF(Totais!Q17="","",Totais!Q17)</f>
        <v/>
      </c>
      <c r="AD17" s="99" t="str">
        <f>IF(Totais!AA17="","",Totais!AA17)</f>
        <v/>
      </c>
      <c r="AE17" s="104" t="str">
        <f>IF(Totais!S17="","",Totais!S17)</f>
        <v/>
      </c>
      <c r="AF17" s="105" t="str">
        <f>IF(Totais!Y17="","",Totais!Y17)</f>
        <v/>
      </c>
      <c r="AG17" s="152" t="str">
        <f>IF(AD17="","",AD17+(IF(Totais!S17="DESCL.",0,1000)))</f>
        <v/>
      </c>
      <c r="AH17" s="77">
        <v>10</v>
      </c>
      <c r="AI17" s="77"/>
      <c r="AK17" s="77"/>
      <c r="AL17" s="77"/>
      <c r="AM17" s="77"/>
    </row>
    <row r="18" spans="1:39" ht="15" customHeight="1" x14ac:dyDescent="0.25">
      <c r="A18" s="107"/>
      <c r="B18" s="149" t="str">
        <f t="shared" si="0"/>
        <v/>
      </c>
      <c r="C18" s="103" t="str">
        <f t="shared" si="12"/>
        <v/>
      </c>
      <c r="D18" s="81"/>
      <c r="E18" s="150" t="str">
        <f t="shared" si="1"/>
        <v/>
      </c>
      <c r="F18" s="94" t="str">
        <f t="shared" si="2"/>
        <v/>
      </c>
      <c r="G18" s="84"/>
      <c r="H18" s="93" t="str">
        <f t="shared" si="3"/>
        <v/>
      </c>
      <c r="I18" s="94" t="str">
        <f t="shared" si="4"/>
        <v/>
      </c>
      <c r="J18" s="84"/>
      <c r="K18" s="93" t="str">
        <f t="shared" si="5"/>
        <v/>
      </c>
      <c r="L18" s="94" t="str">
        <f t="shared" si="6"/>
        <v/>
      </c>
      <c r="M18" s="84"/>
      <c r="N18" s="93" t="str">
        <f t="shared" si="7"/>
        <v/>
      </c>
      <c r="O18" s="94" t="str">
        <f t="shared" si="8"/>
        <v/>
      </c>
      <c r="P18" s="84"/>
      <c r="Q18" s="95" t="str">
        <f t="shared" si="11"/>
        <v/>
      </c>
      <c r="R18" s="151" t="str">
        <f t="shared" si="9"/>
        <v/>
      </c>
      <c r="S18" s="141" t="str">
        <f>IF(Totais!C18="","",Totais!C18)</f>
        <v/>
      </c>
      <c r="T18" s="96" t="str">
        <f t="shared" si="10"/>
        <v/>
      </c>
      <c r="U18" s="97" t="str">
        <f>IF(Totais!E18="","",Totais!E18)</f>
        <v/>
      </c>
      <c r="V18" s="98" t="str">
        <f>IF(Totais!F18="","",Totais!F18)</f>
        <v/>
      </c>
      <c r="W18" s="97" t="str">
        <f>IF(Totais!H18="","",Totais!H18)</f>
        <v/>
      </c>
      <c r="X18" s="98" t="str">
        <f>IF(Totais!I18="","",Totais!I18)</f>
        <v/>
      </c>
      <c r="Y18" s="97" t="str">
        <f>IF(Totais!K18="","",Totais!K18)</f>
        <v/>
      </c>
      <c r="Z18" s="98" t="str">
        <f>IF(Totais!L18="","",Totais!L18)</f>
        <v/>
      </c>
      <c r="AA18" s="97" t="str">
        <f>IF(Totais!N18="","",Totais!N18)</f>
        <v/>
      </c>
      <c r="AB18" s="98" t="str">
        <f>IF(Totais!O18="","",Totais!O18)</f>
        <v/>
      </c>
      <c r="AC18" s="96" t="str">
        <f>IF(Totais!Q18="","",Totais!Q18)</f>
        <v/>
      </c>
      <c r="AD18" s="99" t="str">
        <f>IF(Totais!AA18="","",Totais!AA18)</f>
        <v/>
      </c>
      <c r="AE18" s="104" t="str">
        <f>IF(Totais!S18="","",Totais!S18)</f>
        <v/>
      </c>
      <c r="AF18" s="105" t="str">
        <f>IF(Totais!Y18="","",Totais!Y18)</f>
        <v/>
      </c>
      <c r="AG18" s="152" t="str">
        <f>IF(AD18="","",AD18+(IF(Totais!S18="DESCL.",0,1000)))</f>
        <v/>
      </c>
      <c r="AH18" s="77">
        <v>11</v>
      </c>
      <c r="AI18" s="77"/>
      <c r="AK18" s="77"/>
      <c r="AL18" s="77"/>
      <c r="AM18" s="77"/>
    </row>
    <row r="19" spans="1:39" ht="15" customHeight="1" x14ac:dyDescent="0.25">
      <c r="A19" s="108"/>
      <c r="B19" s="149" t="str">
        <f t="shared" si="0"/>
        <v/>
      </c>
      <c r="C19" s="103" t="str">
        <f t="shared" si="12"/>
        <v/>
      </c>
      <c r="D19" s="81"/>
      <c r="E19" s="150" t="str">
        <f t="shared" si="1"/>
        <v/>
      </c>
      <c r="F19" s="94" t="str">
        <f t="shared" si="2"/>
        <v/>
      </c>
      <c r="G19" s="84"/>
      <c r="H19" s="93" t="str">
        <f t="shared" si="3"/>
        <v/>
      </c>
      <c r="I19" s="94" t="str">
        <f t="shared" si="4"/>
        <v/>
      </c>
      <c r="J19" s="84"/>
      <c r="K19" s="93" t="str">
        <f t="shared" si="5"/>
        <v/>
      </c>
      <c r="L19" s="94" t="str">
        <f t="shared" si="6"/>
        <v/>
      </c>
      <c r="M19" s="84"/>
      <c r="N19" s="93" t="str">
        <f t="shared" si="7"/>
        <v/>
      </c>
      <c r="O19" s="94" t="str">
        <f t="shared" si="8"/>
        <v/>
      </c>
      <c r="P19" s="84"/>
      <c r="Q19" s="95" t="str">
        <f t="shared" si="11"/>
        <v/>
      </c>
      <c r="R19" s="151" t="str">
        <f t="shared" si="9"/>
        <v/>
      </c>
      <c r="S19" s="141" t="str">
        <f>IF(Totais!C19="","",Totais!C19)</f>
        <v/>
      </c>
      <c r="T19" s="96" t="str">
        <f t="shared" si="10"/>
        <v/>
      </c>
      <c r="U19" s="97" t="str">
        <f>IF(Totais!E19="","",Totais!E19)</f>
        <v/>
      </c>
      <c r="V19" s="98" t="str">
        <f>IF(Totais!F19="","",Totais!F19)</f>
        <v/>
      </c>
      <c r="W19" s="97" t="str">
        <f>IF(Totais!H19="","",Totais!H19)</f>
        <v/>
      </c>
      <c r="X19" s="98" t="str">
        <f>IF(Totais!I19="","",Totais!I19)</f>
        <v/>
      </c>
      <c r="Y19" s="97" t="str">
        <f>IF(Totais!K19="","",Totais!K19)</f>
        <v/>
      </c>
      <c r="Z19" s="98" t="str">
        <f>IF(Totais!L19="","",Totais!L19)</f>
        <v/>
      </c>
      <c r="AA19" s="97" t="str">
        <f>IF(Totais!N19="","",Totais!N19)</f>
        <v/>
      </c>
      <c r="AB19" s="98" t="str">
        <f>IF(Totais!O19="","",Totais!O19)</f>
        <v/>
      </c>
      <c r="AC19" s="96" t="str">
        <f>IF(Totais!Q19="","",Totais!Q19)</f>
        <v/>
      </c>
      <c r="AD19" s="99" t="str">
        <f>IF(Totais!AA19="","",Totais!AA19)</f>
        <v/>
      </c>
      <c r="AE19" s="104" t="str">
        <f>IF(Totais!S19="","",Totais!S19)</f>
        <v/>
      </c>
      <c r="AF19" s="105" t="str">
        <f>IF(Totais!Y19="","",Totais!Y19)</f>
        <v/>
      </c>
      <c r="AG19" s="152" t="str">
        <f>IF(AD19="","",AD19+(IF(Totais!S19="DESCL.",0,1000)))</f>
        <v/>
      </c>
      <c r="AH19" s="77">
        <v>12</v>
      </c>
      <c r="AI19" s="77"/>
      <c r="AK19" s="77"/>
      <c r="AL19" s="77"/>
      <c r="AM19" s="77"/>
    </row>
    <row r="20" spans="1:39" ht="15" customHeight="1" x14ac:dyDescent="0.25">
      <c r="A20" s="108"/>
      <c r="B20" s="149" t="str">
        <f t="shared" si="0"/>
        <v/>
      </c>
      <c r="C20" s="103" t="str">
        <f t="shared" si="12"/>
        <v/>
      </c>
      <c r="D20" s="81"/>
      <c r="E20" s="150" t="str">
        <f t="shared" si="1"/>
        <v/>
      </c>
      <c r="F20" s="94" t="str">
        <f t="shared" si="2"/>
        <v/>
      </c>
      <c r="G20" s="84"/>
      <c r="H20" s="93" t="str">
        <f t="shared" si="3"/>
        <v/>
      </c>
      <c r="I20" s="94" t="str">
        <f t="shared" si="4"/>
        <v/>
      </c>
      <c r="J20" s="84"/>
      <c r="K20" s="93" t="str">
        <f t="shared" si="5"/>
        <v/>
      </c>
      <c r="L20" s="94" t="str">
        <f t="shared" si="6"/>
        <v/>
      </c>
      <c r="M20" s="84"/>
      <c r="N20" s="93" t="str">
        <f t="shared" si="7"/>
        <v/>
      </c>
      <c r="O20" s="94" t="str">
        <f t="shared" si="8"/>
        <v/>
      </c>
      <c r="P20" s="84"/>
      <c r="Q20" s="95" t="str">
        <f t="shared" si="11"/>
        <v/>
      </c>
      <c r="R20" s="151" t="str">
        <f t="shared" si="9"/>
        <v/>
      </c>
      <c r="S20" s="141" t="str">
        <f>IF(Totais!C20="","",Totais!C20)</f>
        <v/>
      </c>
      <c r="T20" s="96" t="str">
        <f t="shared" si="10"/>
        <v/>
      </c>
      <c r="U20" s="97" t="str">
        <f>IF(Totais!E20="","",Totais!E20)</f>
        <v/>
      </c>
      <c r="V20" s="98" t="str">
        <f>IF(Totais!F20="","",Totais!F20)</f>
        <v/>
      </c>
      <c r="W20" s="97" t="str">
        <f>IF(Totais!H20="","",Totais!H20)</f>
        <v/>
      </c>
      <c r="X20" s="98" t="str">
        <f>IF(Totais!I20="","",Totais!I20)</f>
        <v/>
      </c>
      <c r="Y20" s="97" t="str">
        <f>IF(Totais!K20="","",Totais!K20)</f>
        <v/>
      </c>
      <c r="Z20" s="98" t="str">
        <f>IF(Totais!L20="","",Totais!L20)</f>
        <v/>
      </c>
      <c r="AA20" s="97" t="str">
        <f>IF(Totais!N20="","",Totais!N20)</f>
        <v/>
      </c>
      <c r="AB20" s="98" t="str">
        <f>IF(Totais!O20="","",Totais!O20)</f>
        <v/>
      </c>
      <c r="AC20" s="96" t="str">
        <f>IF(Totais!Q20="","",Totais!Q20)</f>
        <v/>
      </c>
      <c r="AD20" s="99" t="str">
        <f>IF(Totais!AA20="","",Totais!AA20)</f>
        <v/>
      </c>
      <c r="AE20" s="104" t="str">
        <f>IF(Totais!S20="","",Totais!S20)</f>
        <v/>
      </c>
      <c r="AF20" s="105" t="str">
        <f>IF(Totais!Y20="","",Totais!Y20)</f>
        <v/>
      </c>
      <c r="AG20" s="152" t="str">
        <f>IF(AD20="","",AD20+(IF(Totais!S20="DESCL.",0,1000)))</f>
        <v/>
      </c>
      <c r="AH20" s="77">
        <v>13</v>
      </c>
      <c r="AI20" s="77"/>
      <c r="AK20" s="77"/>
      <c r="AL20" s="77"/>
      <c r="AM20" s="77"/>
    </row>
    <row r="21" spans="1:39" ht="15" customHeight="1" x14ac:dyDescent="0.25">
      <c r="A21" s="82"/>
      <c r="B21" s="149" t="str">
        <f t="shared" si="0"/>
        <v/>
      </c>
      <c r="C21" s="103" t="str">
        <f t="shared" si="12"/>
        <v/>
      </c>
      <c r="D21" s="81"/>
      <c r="E21" s="150" t="str">
        <f t="shared" si="1"/>
        <v/>
      </c>
      <c r="F21" s="94" t="str">
        <f t="shared" si="2"/>
        <v/>
      </c>
      <c r="G21" s="84"/>
      <c r="H21" s="93" t="str">
        <f t="shared" si="3"/>
        <v/>
      </c>
      <c r="I21" s="94" t="str">
        <f t="shared" si="4"/>
        <v/>
      </c>
      <c r="J21" s="84"/>
      <c r="K21" s="93" t="str">
        <f t="shared" si="5"/>
        <v/>
      </c>
      <c r="L21" s="94" t="str">
        <f t="shared" si="6"/>
        <v/>
      </c>
      <c r="M21" s="84"/>
      <c r="N21" s="93" t="str">
        <f t="shared" si="7"/>
        <v/>
      </c>
      <c r="O21" s="94" t="str">
        <f t="shared" si="8"/>
        <v/>
      </c>
      <c r="P21" s="84"/>
      <c r="Q21" s="95" t="str">
        <f t="shared" si="11"/>
        <v/>
      </c>
      <c r="R21" s="151" t="str">
        <f t="shared" si="9"/>
        <v/>
      </c>
      <c r="S21" s="141" t="str">
        <f>IF(Totais!C21="","",Totais!C21)</f>
        <v/>
      </c>
      <c r="T21" s="96" t="str">
        <f t="shared" si="10"/>
        <v/>
      </c>
      <c r="U21" s="97" t="str">
        <f>IF(Totais!E21="","",Totais!E21)</f>
        <v/>
      </c>
      <c r="V21" s="98" t="str">
        <f>IF(Totais!F21="","",Totais!F21)</f>
        <v/>
      </c>
      <c r="W21" s="97" t="str">
        <f>IF(Totais!H21="","",Totais!H21)</f>
        <v/>
      </c>
      <c r="X21" s="98" t="str">
        <f>IF(Totais!I21="","",Totais!I21)</f>
        <v/>
      </c>
      <c r="Y21" s="97" t="str">
        <f>IF(Totais!K21="","",Totais!K21)</f>
        <v/>
      </c>
      <c r="Z21" s="98" t="str">
        <f>IF(Totais!L21="","",Totais!L21)</f>
        <v/>
      </c>
      <c r="AA21" s="97" t="str">
        <f>IF(Totais!N21="","",Totais!N21)</f>
        <v/>
      </c>
      <c r="AB21" s="98" t="str">
        <f>IF(Totais!O21="","",Totais!O21)</f>
        <v/>
      </c>
      <c r="AC21" s="96" t="str">
        <f>IF(Totais!Q21="","",Totais!Q21)</f>
        <v/>
      </c>
      <c r="AD21" s="99" t="str">
        <f>IF(Totais!AA21="","",Totais!AA21)</f>
        <v/>
      </c>
      <c r="AE21" s="104" t="str">
        <f>IF(Totais!S21="","",Totais!S21)</f>
        <v/>
      </c>
      <c r="AF21" s="105" t="str">
        <f>IF(Totais!Y21="","",Totais!Y21)</f>
        <v/>
      </c>
      <c r="AG21" s="152" t="str">
        <f>IF(AD21="","",AD21+(IF(Totais!S21="DESCL.",0,1000)))</f>
        <v/>
      </c>
      <c r="AH21" s="77">
        <v>14</v>
      </c>
      <c r="AI21" s="77"/>
      <c r="AK21" s="77"/>
      <c r="AL21" s="77"/>
      <c r="AM21" s="77"/>
    </row>
    <row r="22" spans="1:39" ht="15" customHeight="1" x14ac:dyDescent="0.25">
      <c r="A22" s="108"/>
      <c r="B22" s="149" t="str">
        <f t="shared" si="0"/>
        <v/>
      </c>
      <c r="C22" s="103" t="str">
        <f t="shared" si="12"/>
        <v/>
      </c>
      <c r="D22" s="81"/>
      <c r="E22" s="150" t="str">
        <f t="shared" si="1"/>
        <v/>
      </c>
      <c r="F22" s="94" t="str">
        <f t="shared" si="2"/>
        <v/>
      </c>
      <c r="G22" s="84"/>
      <c r="H22" s="93" t="str">
        <f t="shared" si="3"/>
        <v/>
      </c>
      <c r="I22" s="94" t="str">
        <f t="shared" si="4"/>
        <v/>
      </c>
      <c r="J22" s="84"/>
      <c r="K22" s="93" t="str">
        <f t="shared" si="5"/>
        <v/>
      </c>
      <c r="L22" s="94" t="str">
        <f t="shared" si="6"/>
        <v/>
      </c>
      <c r="M22" s="84"/>
      <c r="N22" s="93" t="str">
        <f t="shared" si="7"/>
        <v/>
      </c>
      <c r="O22" s="94" t="str">
        <f t="shared" si="8"/>
        <v/>
      </c>
      <c r="P22" s="84"/>
      <c r="Q22" s="95" t="str">
        <f t="shared" si="11"/>
        <v/>
      </c>
      <c r="R22" s="151" t="str">
        <f t="shared" si="9"/>
        <v/>
      </c>
      <c r="S22" s="141" t="str">
        <f>IF(Totais!C22="","",Totais!C22)</f>
        <v/>
      </c>
      <c r="T22" s="96" t="str">
        <f t="shared" si="10"/>
        <v/>
      </c>
      <c r="U22" s="97" t="str">
        <f>IF(Totais!E22="","",Totais!E22)</f>
        <v/>
      </c>
      <c r="V22" s="98" t="str">
        <f>IF(Totais!F22="","",Totais!F22)</f>
        <v/>
      </c>
      <c r="W22" s="97" t="str">
        <f>IF(Totais!H22="","",Totais!H22)</f>
        <v/>
      </c>
      <c r="X22" s="98" t="str">
        <f>IF(Totais!I22="","",Totais!I22)</f>
        <v/>
      </c>
      <c r="Y22" s="97" t="str">
        <f>IF(Totais!K22="","",Totais!K22)</f>
        <v/>
      </c>
      <c r="Z22" s="98" t="str">
        <f>IF(Totais!L22="","",Totais!L22)</f>
        <v/>
      </c>
      <c r="AA22" s="97" t="str">
        <f>IF(Totais!N22="","",Totais!N22)</f>
        <v/>
      </c>
      <c r="AB22" s="98" t="str">
        <f>IF(Totais!O22="","",Totais!O22)</f>
        <v/>
      </c>
      <c r="AC22" s="96" t="str">
        <f>IF(Totais!Q22="","",Totais!Q22)</f>
        <v/>
      </c>
      <c r="AD22" s="99" t="str">
        <f>IF(Totais!AA22="","",Totais!AA22)</f>
        <v/>
      </c>
      <c r="AE22" s="104" t="str">
        <f>IF(Totais!S22="","",Totais!S22)</f>
        <v/>
      </c>
      <c r="AF22" s="105" t="str">
        <f>IF(Totais!Y22="","",Totais!Y22)</f>
        <v/>
      </c>
      <c r="AG22" s="152" t="str">
        <f>IF(AD22="","",AD22+(IF(Totais!S22="DESCL.",0,1000)))</f>
        <v/>
      </c>
      <c r="AH22" s="77">
        <v>15</v>
      </c>
      <c r="AI22" s="77"/>
      <c r="AK22" s="77"/>
      <c r="AL22" s="77"/>
      <c r="AM22" s="77"/>
    </row>
    <row r="23" spans="1:39" ht="15" customHeight="1" x14ac:dyDescent="0.25">
      <c r="A23" s="108"/>
      <c r="B23" s="149" t="str">
        <f t="shared" si="0"/>
        <v/>
      </c>
      <c r="C23" s="103" t="str">
        <f t="shared" si="12"/>
        <v/>
      </c>
      <c r="D23" s="81"/>
      <c r="E23" s="150" t="str">
        <f t="shared" si="1"/>
        <v/>
      </c>
      <c r="F23" s="94" t="str">
        <f t="shared" si="2"/>
        <v/>
      </c>
      <c r="G23" s="84"/>
      <c r="H23" s="93" t="str">
        <f t="shared" si="3"/>
        <v/>
      </c>
      <c r="I23" s="94" t="str">
        <f t="shared" si="4"/>
        <v/>
      </c>
      <c r="J23" s="84"/>
      <c r="K23" s="93" t="str">
        <f t="shared" si="5"/>
        <v/>
      </c>
      <c r="L23" s="94" t="str">
        <f t="shared" si="6"/>
        <v/>
      </c>
      <c r="M23" s="84"/>
      <c r="N23" s="93" t="str">
        <f t="shared" si="7"/>
        <v/>
      </c>
      <c r="O23" s="94" t="str">
        <f t="shared" si="8"/>
        <v/>
      </c>
      <c r="P23" s="84"/>
      <c r="Q23" s="95" t="str">
        <f t="shared" si="11"/>
        <v/>
      </c>
      <c r="R23" s="151" t="str">
        <f t="shared" si="9"/>
        <v/>
      </c>
      <c r="S23" s="141" t="str">
        <f>IF(Totais!C23="","",Totais!C23)</f>
        <v/>
      </c>
      <c r="T23" s="96" t="str">
        <f t="shared" si="10"/>
        <v/>
      </c>
      <c r="U23" s="97" t="str">
        <f>IF(Totais!E23="","",Totais!E23)</f>
        <v/>
      </c>
      <c r="V23" s="98" t="str">
        <f>IF(Totais!F23="","",Totais!F23)</f>
        <v/>
      </c>
      <c r="W23" s="97" t="str">
        <f>IF(Totais!H23="","",Totais!H23)</f>
        <v/>
      </c>
      <c r="X23" s="98" t="str">
        <f>IF(Totais!I23="","",Totais!I23)</f>
        <v/>
      </c>
      <c r="Y23" s="97" t="str">
        <f>IF(Totais!K23="","",Totais!K23)</f>
        <v/>
      </c>
      <c r="Z23" s="98" t="str">
        <f>IF(Totais!L23="","",Totais!L23)</f>
        <v/>
      </c>
      <c r="AA23" s="97" t="str">
        <f>IF(Totais!N23="","",Totais!N23)</f>
        <v/>
      </c>
      <c r="AB23" s="98" t="str">
        <f>IF(Totais!O23="","",Totais!O23)</f>
        <v/>
      </c>
      <c r="AC23" s="96" t="str">
        <f>IF(Totais!Q23="","",Totais!Q23)</f>
        <v/>
      </c>
      <c r="AD23" s="99" t="str">
        <f>IF(Totais!AA23="","",Totais!AA23)</f>
        <v/>
      </c>
      <c r="AE23" s="104" t="str">
        <f>IF(Totais!S23="","",Totais!S23)</f>
        <v/>
      </c>
      <c r="AF23" s="105" t="str">
        <f>IF(Totais!Y23="","",Totais!Y23)</f>
        <v/>
      </c>
      <c r="AG23" s="152" t="str">
        <f>IF(AD23="","",AD23+(IF(Totais!S23="DESCL.",0,1000)))</f>
        <v/>
      </c>
      <c r="AH23" s="77">
        <v>16</v>
      </c>
      <c r="AI23" s="77"/>
      <c r="AK23" s="77"/>
      <c r="AL23" s="77"/>
    </row>
    <row r="24" spans="1:39" ht="15" customHeight="1" x14ac:dyDescent="0.25">
      <c r="A24" s="108"/>
      <c r="B24" s="149" t="str">
        <f t="shared" si="0"/>
        <v/>
      </c>
      <c r="C24" s="103" t="str">
        <f t="shared" si="12"/>
        <v/>
      </c>
      <c r="D24" s="81"/>
      <c r="E24" s="150" t="str">
        <f t="shared" si="1"/>
        <v/>
      </c>
      <c r="F24" s="94" t="str">
        <f t="shared" si="2"/>
        <v/>
      </c>
      <c r="G24" s="84"/>
      <c r="H24" s="93" t="str">
        <f t="shared" si="3"/>
        <v/>
      </c>
      <c r="I24" s="94" t="str">
        <f t="shared" si="4"/>
        <v/>
      </c>
      <c r="J24" s="84"/>
      <c r="K24" s="93" t="str">
        <f t="shared" si="5"/>
        <v/>
      </c>
      <c r="L24" s="94" t="str">
        <f t="shared" si="6"/>
        <v/>
      </c>
      <c r="M24" s="84"/>
      <c r="N24" s="93" t="str">
        <f t="shared" si="7"/>
        <v/>
      </c>
      <c r="O24" s="94" t="str">
        <f t="shared" si="8"/>
        <v/>
      </c>
      <c r="P24" s="84"/>
      <c r="Q24" s="95" t="str">
        <f t="shared" si="11"/>
        <v/>
      </c>
      <c r="R24" s="151" t="str">
        <f t="shared" si="9"/>
        <v/>
      </c>
      <c r="S24" s="141" t="str">
        <f>IF(Totais!C24="","",Totais!C24)</f>
        <v/>
      </c>
      <c r="T24" s="96" t="str">
        <f t="shared" si="10"/>
        <v/>
      </c>
      <c r="U24" s="97" t="str">
        <f>IF(Totais!E24="","",Totais!E24)</f>
        <v/>
      </c>
      <c r="V24" s="98" t="str">
        <f>IF(Totais!F24="","",Totais!F24)</f>
        <v/>
      </c>
      <c r="W24" s="97" t="str">
        <f>IF(Totais!H24="","",Totais!H24)</f>
        <v/>
      </c>
      <c r="X24" s="98" t="str">
        <f>IF(Totais!I24="","",Totais!I24)</f>
        <v/>
      </c>
      <c r="Y24" s="97" t="str">
        <f>IF(Totais!K24="","",Totais!K24)</f>
        <v/>
      </c>
      <c r="Z24" s="98" t="str">
        <f>IF(Totais!L24="","",Totais!L24)</f>
        <v/>
      </c>
      <c r="AA24" s="97" t="str">
        <f>IF(Totais!N24="","",Totais!N24)</f>
        <v/>
      </c>
      <c r="AB24" s="98" t="str">
        <f>IF(Totais!O24="","",Totais!O24)</f>
        <v/>
      </c>
      <c r="AC24" s="96" t="str">
        <f>IF(Totais!Q24="","",Totais!Q24)</f>
        <v/>
      </c>
      <c r="AD24" s="99" t="str">
        <f>IF(Totais!AA24="","",Totais!AA24)</f>
        <v/>
      </c>
      <c r="AE24" s="104" t="str">
        <f>IF(Totais!S24="","",Totais!S24)</f>
        <v/>
      </c>
      <c r="AF24" s="105" t="str">
        <f>IF(Totais!Y24="","",Totais!Y24)</f>
        <v/>
      </c>
      <c r="AG24" s="152" t="str">
        <f>IF(AD24="","",AD24+(IF(Totais!S24="DESCL.",0,1000)))</f>
        <v/>
      </c>
      <c r="AH24" s="77">
        <v>17</v>
      </c>
      <c r="AI24" s="77"/>
      <c r="AK24" s="77"/>
      <c r="AL24" s="77"/>
      <c r="AM24" s="77"/>
    </row>
    <row r="25" spans="1:39" ht="15" customHeight="1" x14ac:dyDescent="0.25">
      <c r="A25" s="108"/>
      <c r="B25" s="149" t="str">
        <f t="shared" si="0"/>
        <v/>
      </c>
      <c r="C25" s="103" t="str">
        <f t="shared" si="12"/>
        <v/>
      </c>
      <c r="D25" s="81"/>
      <c r="E25" s="150" t="str">
        <f t="shared" si="1"/>
        <v/>
      </c>
      <c r="F25" s="94" t="str">
        <f t="shared" si="2"/>
        <v/>
      </c>
      <c r="G25" s="84"/>
      <c r="H25" s="93" t="str">
        <f t="shared" si="3"/>
        <v/>
      </c>
      <c r="I25" s="94" t="str">
        <f t="shared" si="4"/>
        <v/>
      </c>
      <c r="J25" s="84"/>
      <c r="K25" s="93" t="str">
        <f t="shared" si="5"/>
        <v/>
      </c>
      <c r="L25" s="94" t="str">
        <f t="shared" si="6"/>
        <v/>
      </c>
      <c r="M25" s="84"/>
      <c r="N25" s="93" t="str">
        <f t="shared" si="7"/>
        <v/>
      </c>
      <c r="O25" s="94" t="str">
        <f t="shared" si="8"/>
        <v/>
      </c>
      <c r="P25" s="84"/>
      <c r="Q25" s="95" t="str">
        <f t="shared" si="11"/>
        <v/>
      </c>
      <c r="R25" s="151" t="str">
        <f t="shared" si="9"/>
        <v/>
      </c>
      <c r="S25" s="141" t="str">
        <f>IF(Totais!C25="","",Totais!C25)</f>
        <v/>
      </c>
      <c r="T25" s="96" t="str">
        <f t="shared" si="10"/>
        <v/>
      </c>
      <c r="U25" s="97" t="str">
        <f>IF(Totais!E25="","",Totais!E25)</f>
        <v/>
      </c>
      <c r="V25" s="98" t="str">
        <f>IF(Totais!F25="","",Totais!F25)</f>
        <v/>
      </c>
      <c r="W25" s="97" t="str">
        <f>IF(Totais!H25="","",Totais!H25)</f>
        <v/>
      </c>
      <c r="X25" s="98" t="str">
        <f>IF(Totais!I25="","",Totais!I25)</f>
        <v/>
      </c>
      <c r="Y25" s="97" t="str">
        <f>IF(Totais!K25="","",Totais!K25)</f>
        <v/>
      </c>
      <c r="Z25" s="98" t="str">
        <f>IF(Totais!L25="","",Totais!L25)</f>
        <v/>
      </c>
      <c r="AA25" s="97" t="str">
        <f>IF(Totais!N25="","",Totais!N25)</f>
        <v/>
      </c>
      <c r="AB25" s="98" t="str">
        <f>IF(Totais!O25="","",Totais!O25)</f>
        <v/>
      </c>
      <c r="AC25" s="96" t="str">
        <f>IF(Totais!Q25="","",Totais!Q25)</f>
        <v/>
      </c>
      <c r="AD25" s="99" t="str">
        <f>IF(Totais!AA25="","",Totais!AA25)</f>
        <v/>
      </c>
      <c r="AE25" s="104" t="str">
        <f>IF(Totais!S25="","",Totais!S25)</f>
        <v/>
      </c>
      <c r="AF25" s="105" t="str">
        <f>IF(Totais!Y25="","",Totais!Y25)</f>
        <v/>
      </c>
      <c r="AG25" s="152" t="str">
        <f>IF(AD25="","",AD25+(IF(Totais!S25="DESCL.",0,1000)))</f>
        <v/>
      </c>
      <c r="AH25" s="77">
        <v>18</v>
      </c>
      <c r="AI25" s="77"/>
      <c r="AK25" s="77"/>
      <c r="AL25" s="77"/>
      <c r="AM25" s="77"/>
    </row>
    <row r="26" spans="1:39" ht="15" customHeight="1" x14ac:dyDescent="0.25">
      <c r="A26" s="82"/>
      <c r="B26" s="149" t="str">
        <f t="shared" si="0"/>
        <v/>
      </c>
      <c r="C26" s="103" t="str">
        <f t="shared" si="12"/>
        <v/>
      </c>
      <c r="D26" s="81"/>
      <c r="E26" s="150" t="str">
        <f t="shared" si="1"/>
        <v/>
      </c>
      <c r="F26" s="94" t="str">
        <f t="shared" si="2"/>
        <v/>
      </c>
      <c r="G26" s="84"/>
      <c r="H26" s="93" t="str">
        <f t="shared" si="3"/>
        <v/>
      </c>
      <c r="I26" s="94" t="str">
        <f t="shared" si="4"/>
        <v/>
      </c>
      <c r="J26" s="84"/>
      <c r="K26" s="93" t="str">
        <f t="shared" si="5"/>
        <v/>
      </c>
      <c r="L26" s="94" t="str">
        <f t="shared" si="6"/>
        <v/>
      </c>
      <c r="M26" s="84"/>
      <c r="N26" s="93" t="str">
        <f t="shared" si="7"/>
        <v/>
      </c>
      <c r="O26" s="94" t="str">
        <f t="shared" si="8"/>
        <v/>
      </c>
      <c r="P26" s="84"/>
      <c r="Q26" s="95" t="str">
        <f t="shared" si="11"/>
        <v/>
      </c>
      <c r="R26" s="151" t="str">
        <f t="shared" si="9"/>
        <v/>
      </c>
      <c r="S26" s="141" t="str">
        <f>IF(Totais!C26="","",Totais!C26)</f>
        <v/>
      </c>
      <c r="T26" s="96" t="str">
        <f t="shared" si="10"/>
        <v/>
      </c>
      <c r="U26" s="97" t="str">
        <f>IF(Totais!E26="","",Totais!E26)</f>
        <v/>
      </c>
      <c r="V26" s="98" t="str">
        <f>IF(Totais!F26="","",Totais!F26)</f>
        <v/>
      </c>
      <c r="W26" s="97" t="str">
        <f>IF(Totais!H26="","",Totais!H26)</f>
        <v/>
      </c>
      <c r="X26" s="98" t="str">
        <f>IF(Totais!I26="","",Totais!I26)</f>
        <v/>
      </c>
      <c r="Y26" s="97" t="str">
        <f>IF(Totais!K26="","",Totais!K26)</f>
        <v/>
      </c>
      <c r="Z26" s="98" t="str">
        <f>IF(Totais!L26="","",Totais!L26)</f>
        <v/>
      </c>
      <c r="AA26" s="97" t="str">
        <f>IF(Totais!N26="","",Totais!N26)</f>
        <v/>
      </c>
      <c r="AB26" s="98" t="str">
        <f>IF(Totais!O26="","",Totais!O26)</f>
        <v/>
      </c>
      <c r="AC26" s="96" t="str">
        <f>IF(Totais!Q26="","",Totais!Q26)</f>
        <v/>
      </c>
      <c r="AD26" s="99" t="str">
        <f>IF(Totais!AA26="","",Totais!AA26)</f>
        <v/>
      </c>
      <c r="AE26" s="104" t="str">
        <f>IF(Totais!S26="","",Totais!S26)</f>
        <v/>
      </c>
      <c r="AF26" s="105" t="str">
        <f>IF(Totais!Y26="","",Totais!Y26)</f>
        <v/>
      </c>
      <c r="AG26" s="152" t="str">
        <f>IF(AD26="","",AD26+(IF(Totais!S26="DESCL.",0,1000)))</f>
        <v/>
      </c>
      <c r="AH26" s="77">
        <v>19</v>
      </c>
      <c r="AI26" s="77"/>
      <c r="AK26" s="77"/>
      <c r="AL26" s="77"/>
      <c r="AM26" s="77"/>
    </row>
    <row r="27" spans="1:39" ht="15" customHeight="1" x14ac:dyDescent="0.25">
      <c r="A27" s="82"/>
      <c r="B27" s="149" t="str">
        <f t="shared" si="0"/>
        <v/>
      </c>
      <c r="C27" s="103" t="str">
        <f t="shared" si="12"/>
        <v/>
      </c>
      <c r="D27" s="81"/>
      <c r="E27" s="150" t="str">
        <f t="shared" si="1"/>
        <v/>
      </c>
      <c r="F27" s="94" t="str">
        <f t="shared" si="2"/>
        <v/>
      </c>
      <c r="G27" s="84"/>
      <c r="H27" s="93" t="str">
        <f t="shared" si="3"/>
        <v/>
      </c>
      <c r="I27" s="94" t="str">
        <f t="shared" si="4"/>
        <v/>
      </c>
      <c r="J27" s="84"/>
      <c r="K27" s="93" t="str">
        <f t="shared" si="5"/>
        <v/>
      </c>
      <c r="L27" s="94" t="str">
        <f t="shared" si="6"/>
        <v/>
      </c>
      <c r="M27" s="84"/>
      <c r="N27" s="93" t="str">
        <f t="shared" si="7"/>
        <v/>
      </c>
      <c r="O27" s="94" t="str">
        <f t="shared" si="8"/>
        <v/>
      </c>
      <c r="P27" s="84"/>
      <c r="Q27" s="95" t="str">
        <f t="shared" si="11"/>
        <v/>
      </c>
      <c r="R27" s="151" t="str">
        <f t="shared" si="9"/>
        <v/>
      </c>
      <c r="S27" s="141" t="str">
        <f>IF(Totais!C27="","",Totais!C27)</f>
        <v/>
      </c>
      <c r="T27" s="96" t="str">
        <f t="shared" si="10"/>
        <v/>
      </c>
      <c r="U27" s="97" t="str">
        <f>IF(Totais!E27="","",Totais!E27)</f>
        <v/>
      </c>
      <c r="V27" s="98" t="str">
        <f>IF(Totais!F27="","",Totais!F27)</f>
        <v/>
      </c>
      <c r="W27" s="97" t="str">
        <f>IF(Totais!H27="","",Totais!H27)</f>
        <v/>
      </c>
      <c r="X27" s="98" t="str">
        <f>IF(Totais!I27="","",Totais!I27)</f>
        <v/>
      </c>
      <c r="Y27" s="97" t="str">
        <f>IF(Totais!K27="","",Totais!K27)</f>
        <v/>
      </c>
      <c r="Z27" s="98" t="str">
        <f>IF(Totais!L27="","",Totais!L27)</f>
        <v/>
      </c>
      <c r="AA27" s="97" t="str">
        <f>IF(Totais!N27="","",Totais!N27)</f>
        <v/>
      </c>
      <c r="AB27" s="98" t="str">
        <f>IF(Totais!O27="","",Totais!O27)</f>
        <v/>
      </c>
      <c r="AC27" s="96" t="str">
        <f>IF(Totais!Q27="","",Totais!Q27)</f>
        <v/>
      </c>
      <c r="AD27" s="99" t="str">
        <f>IF(Totais!AA27="","",Totais!AA27)</f>
        <v/>
      </c>
      <c r="AE27" s="104" t="str">
        <f>IF(Totais!S27="","",Totais!S27)</f>
        <v/>
      </c>
      <c r="AF27" s="105" t="str">
        <f>IF(Totais!Y27="","",Totais!Y27)</f>
        <v/>
      </c>
      <c r="AG27" s="152" t="str">
        <f>IF(AD27="","",AD27+(IF(Totais!S27="DESCL.",0,1000)))</f>
        <v/>
      </c>
      <c r="AH27" s="77">
        <v>20</v>
      </c>
      <c r="AI27" s="77"/>
      <c r="AK27" s="77"/>
      <c r="AL27" s="77"/>
      <c r="AM27" s="77"/>
    </row>
    <row r="28" spans="1:39" ht="15" customHeight="1" x14ac:dyDescent="0.25">
      <c r="A28" s="82"/>
      <c r="B28" s="149" t="str">
        <f t="shared" si="0"/>
        <v/>
      </c>
      <c r="C28" s="103" t="str">
        <f t="shared" si="12"/>
        <v/>
      </c>
      <c r="D28" s="81"/>
      <c r="E28" s="150" t="str">
        <f t="shared" si="1"/>
        <v/>
      </c>
      <c r="F28" s="94" t="str">
        <f t="shared" si="2"/>
        <v/>
      </c>
      <c r="G28" s="84"/>
      <c r="H28" s="93" t="str">
        <f t="shared" si="3"/>
        <v/>
      </c>
      <c r="I28" s="94" t="str">
        <f t="shared" si="4"/>
        <v/>
      </c>
      <c r="J28" s="84"/>
      <c r="K28" s="93" t="str">
        <f t="shared" si="5"/>
        <v/>
      </c>
      <c r="L28" s="94" t="str">
        <f t="shared" si="6"/>
        <v/>
      </c>
      <c r="M28" s="84"/>
      <c r="N28" s="93" t="str">
        <f t="shared" si="7"/>
        <v/>
      </c>
      <c r="O28" s="94" t="str">
        <f t="shared" si="8"/>
        <v/>
      </c>
      <c r="P28" s="84"/>
      <c r="Q28" s="95" t="str">
        <f t="shared" si="11"/>
        <v/>
      </c>
      <c r="R28" s="151" t="str">
        <f t="shared" si="9"/>
        <v/>
      </c>
      <c r="S28" s="141" t="str">
        <f>IF(Totais!C28="","",Totais!C28)</f>
        <v/>
      </c>
      <c r="T28" s="96" t="str">
        <f t="shared" si="10"/>
        <v/>
      </c>
      <c r="U28" s="97" t="str">
        <f>IF(Totais!E28="","",Totais!E28)</f>
        <v/>
      </c>
      <c r="V28" s="98" t="str">
        <f>IF(Totais!F28="","",Totais!F28)</f>
        <v/>
      </c>
      <c r="W28" s="97" t="str">
        <f>IF(Totais!H28="","",Totais!H28)</f>
        <v/>
      </c>
      <c r="X28" s="98" t="str">
        <f>IF(Totais!I28="","",Totais!I28)</f>
        <v/>
      </c>
      <c r="Y28" s="97" t="str">
        <f>IF(Totais!K28="","",Totais!K28)</f>
        <v/>
      </c>
      <c r="Z28" s="98" t="str">
        <f>IF(Totais!L28="","",Totais!L28)</f>
        <v/>
      </c>
      <c r="AA28" s="97" t="str">
        <f>IF(Totais!N28="","",Totais!N28)</f>
        <v/>
      </c>
      <c r="AB28" s="98" t="str">
        <f>IF(Totais!O28="","",Totais!O28)</f>
        <v/>
      </c>
      <c r="AC28" s="96" t="str">
        <f>IF(Totais!Q28="","",Totais!Q28)</f>
        <v/>
      </c>
      <c r="AD28" s="99" t="str">
        <f>IF(Totais!AA28="","",Totais!AA28)</f>
        <v/>
      </c>
      <c r="AE28" s="104" t="str">
        <f>IF(Totais!S28="","",Totais!S28)</f>
        <v/>
      </c>
      <c r="AF28" s="105" t="str">
        <f>IF(Totais!Y28="","",Totais!Y28)</f>
        <v/>
      </c>
      <c r="AG28" s="152" t="str">
        <f>IF(AD28="","",AD28+(IF(Totais!S28="DESCL.",0,1000)))</f>
        <v/>
      </c>
      <c r="AH28" s="77">
        <v>21</v>
      </c>
      <c r="AI28" s="77"/>
      <c r="AK28" s="77"/>
      <c r="AL28" s="77"/>
      <c r="AM28" s="77"/>
    </row>
    <row r="29" spans="1:39" ht="15" customHeight="1" x14ac:dyDescent="0.25">
      <c r="A29" s="82"/>
      <c r="B29" s="149" t="str">
        <f t="shared" si="0"/>
        <v/>
      </c>
      <c r="C29" s="103" t="str">
        <f t="shared" si="12"/>
        <v/>
      </c>
      <c r="D29" s="81"/>
      <c r="E29" s="150" t="str">
        <f t="shared" si="1"/>
        <v/>
      </c>
      <c r="F29" s="94" t="str">
        <f t="shared" si="2"/>
        <v/>
      </c>
      <c r="G29" s="84"/>
      <c r="H29" s="93" t="str">
        <f t="shared" si="3"/>
        <v/>
      </c>
      <c r="I29" s="94" t="str">
        <f t="shared" si="4"/>
        <v/>
      </c>
      <c r="J29" s="84"/>
      <c r="K29" s="93" t="str">
        <f t="shared" si="5"/>
        <v/>
      </c>
      <c r="L29" s="94" t="str">
        <f t="shared" si="6"/>
        <v/>
      </c>
      <c r="M29" s="84"/>
      <c r="N29" s="93" t="str">
        <f t="shared" si="7"/>
        <v/>
      </c>
      <c r="O29" s="94" t="str">
        <f t="shared" si="8"/>
        <v/>
      </c>
      <c r="P29" s="84"/>
      <c r="Q29" s="95" t="str">
        <f t="shared" si="11"/>
        <v/>
      </c>
      <c r="R29" s="151" t="str">
        <f t="shared" si="9"/>
        <v/>
      </c>
      <c r="S29" s="141" t="str">
        <f>IF(Totais!C29="","",Totais!C29)</f>
        <v/>
      </c>
      <c r="T29" s="96" t="str">
        <f t="shared" si="10"/>
        <v/>
      </c>
      <c r="U29" s="97" t="str">
        <f>IF(Totais!E29="","",Totais!E29)</f>
        <v/>
      </c>
      <c r="V29" s="98" t="str">
        <f>IF(Totais!F29="","",Totais!F29)</f>
        <v/>
      </c>
      <c r="W29" s="97" t="str">
        <f>IF(Totais!H29="","",Totais!H29)</f>
        <v/>
      </c>
      <c r="X29" s="98" t="str">
        <f>IF(Totais!I29="","",Totais!I29)</f>
        <v/>
      </c>
      <c r="Y29" s="97" t="str">
        <f>IF(Totais!K29="","",Totais!K29)</f>
        <v/>
      </c>
      <c r="Z29" s="98" t="str">
        <f>IF(Totais!L29="","",Totais!L29)</f>
        <v/>
      </c>
      <c r="AA29" s="97" t="str">
        <f>IF(Totais!N29="","",Totais!N29)</f>
        <v/>
      </c>
      <c r="AB29" s="98" t="str">
        <f>IF(Totais!O29="","",Totais!O29)</f>
        <v/>
      </c>
      <c r="AC29" s="96" t="str">
        <f>IF(Totais!Q29="","",Totais!Q29)</f>
        <v/>
      </c>
      <c r="AD29" s="99" t="str">
        <f>IF(Totais!AA29="","",Totais!AA29)</f>
        <v/>
      </c>
      <c r="AE29" s="104" t="str">
        <f>IF(Totais!S29="","",Totais!S29)</f>
        <v/>
      </c>
      <c r="AF29" s="105" t="str">
        <f>IF(Totais!Y29="","",Totais!Y29)</f>
        <v/>
      </c>
      <c r="AG29" s="152" t="str">
        <f>IF(AD29="","",AD29+(IF(Totais!S29="DESCL.",0,1000)))</f>
        <v/>
      </c>
      <c r="AH29" s="77">
        <v>22</v>
      </c>
      <c r="AI29" s="77"/>
      <c r="AK29" s="77"/>
      <c r="AL29" s="77"/>
      <c r="AM29" s="77"/>
    </row>
    <row r="30" spans="1:39" ht="15" customHeight="1" x14ac:dyDescent="0.25">
      <c r="A30" s="82"/>
      <c r="B30" s="149" t="str">
        <f t="shared" si="0"/>
        <v/>
      </c>
      <c r="C30" s="103" t="str">
        <f t="shared" si="12"/>
        <v/>
      </c>
      <c r="D30" s="81"/>
      <c r="E30" s="150" t="str">
        <f t="shared" si="1"/>
        <v/>
      </c>
      <c r="F30" s="94" t="str">
        <f t="shared" si="2"/>
        <v/>
      </c>
      <c r="G30" s="84"/>
      <c r="H30" s="93" t="str">
        <f t="shared" si="3"/>
        <v/>
      </c>
      <c r="I30" s="94" t="str">
        <f t="shared" si="4"/>
        <v/>
      </c>
      <c r="J30" s="84"/>
      <c r="K30" s="93" t="str">
        <f t="shared" si="5"/>
        <v/>
      </c>
      <c r="L30" s="94" t="str">
        <f t="shared" si="6"/>
        <v/>
      </c>
      <c r="M30" s="84"/>
      <c r="N30" s="93" t="str">
        <f t="shared" si="7"/>
        <v/>
      </c>
      <c r="O30" s="94" t="str">
        <f t="shared" si="8"/>
        <v/>
      </c>
      <c r="P30" s="84"/>
      <c r="Q30" s="95" t="str">
        <f t="shared" si="11"/>
        <v/>
      </c>
      <c r="R30" s="151" t="str">
        <f t="shared" si="9"/>
        <v/>
      </c>
      <c r="S30" s="141" t="str">
        <f>IF(Totais!C30="","",Totais!C30)</f>
        <v/>
      </c>
      <c r="T30" s="96" t="str">
        <f t="shared" si="10"/>
        <v/>
      </c>
      <c r="U30" s="97" t="str">
        <f>IF(Totais!E30="","",Totais!E30)</f>
        <v/>
      </c>
      <c r="V30" s="98" t="str">
        <f>IF(Totais!F30="","",Totais!F30)</f>
        <v/>
      </c>
      <c r="W30" s="97" t="str">
        <f>IF(Totais!H30="","",Totais!H30)</f>
        <v/>
      </c>
      <c r="X30" s="98" t="str">
        <f>IF(Totais!I30="","",Totais!I30)</f>
        <v/>
      </c>
      <c r="Y30" s="97" t="str">
        <f>IF(Totais!K30="","",Totais!K30)</f>
        <v/>
      </c>
      <c r="Z30" s="98" t="str">
        <f>IF(Totais!L30="","",Totais!L30)</f>
        <v/>
      </c>
      <c r="AA30" s="97" t="str">
        <f>IF(Totais!N30="","",Totais!N30)</f>
        <v/>
      </c>
      <c r="AB30" s="98" t="str">
        <f>IF(Totais!O30="","",Totais!O30)</f>
        <v/>
      </c>
      <c r="AC30" s="96" t="str">
        <f>IF(Totais!Q30="","",Totais!Q30)</f>
        <v/>
      </c>
      <c r="AD30" s="99" t="str">
        <f>IF(Totais!AA30="","",Totais!AA30)</f>
        <v/>
      </c>
      <c r="AE30" s="104" t="str">
        <f>IF(Totais!S30="","",Totais!S30)</f>
        <v/>
      </c>
      <c r="AF30" s="105" t="str">
        <f>IF(Totais!Y30="","",Totais!Y30)</f>
        <v/>
      </c>
      <c r="AG30" s="152" t="str">
        <f>IF(AD30="","",AD30+(IF(Totais!S30="DESCL.",0,1000)))</f>
        <v/>
      </c>
      <c r="AH30" s="77">
        <v>23</v>
      </c>
      <c r="AI30" s="77"/>
      <c r="AK30" s="77"/>
      <c r="AL30" s="77"/>
      <c r="AM30" s="77"/>
    </row>
    <row r="31" spans="1:39" ht="15" customHeight="1" x14ac:dyDescent="0.25">
      <c r="A31" s="82"/>
      <c r="B31" s="149" t="str">
        <f t="shared" si="0"/>
        <v/>
      </c>
      <c r="C31" s="103" t="str">
        <f t="shared" si="12"/>
        <v/>
      </c>
      <c r="D31" s="81"/>
      <c r="E31" s="150" t="str">
        <f t="shared" si="1"/>
        <v/>
      </c>
      <c r="F31" s="94" t="str">
        <f t="shared" si="2"/>
        <v/>
      </c>
      <c r="G31" s="84"/>
      <c r="H31" s="93" t="str">
        <f t="shared" si="3"/>
        <v/>
      </c>
      <c r="I31" s="94" t="str">
        <f t="shared" si="4"/>
        <v/>
      </c>
      <c r="J31" s="84"/>
      <c r="K31" s="93" t="str">
        <f t="shared" si="5"/>
        <v/>
      </c>
      <c r="L31" s="94" t="str">
        <f t="shared" si="6"/>
        <v/>
      </c>
      <c r="M31" s="84"/>
      <c r="N31" s="93" t="str">
        <f t="shared" si="7"/>
        <v/>
      </c>
      <c r="O31" s="94" t="str">
        <f t="shared" si="8"/>
        <v/>
      </c>
      <c r="P31" s="84"/>
      <c r="Q31" s="95" t="str">
        <f t="shared" si="11"/>
        <v/>
      </c>
      <c r="R31" s="151" t="str">
        <f t="shared" si="9"/>
        <v/>
      </c>
      <c r="S31" s="141" t="str">
        <f>IF(Totais!C31="","",Totais!C31)</f>
        <v/>
      </c>
      <c r="T31" s="96" t="str">
        <f t="shared" si="10"/>
        <v/>
      </c>
      <c r="U31" s="97" t="str">
        <f>IF(Totais!E31="","",Totais!E31)</f>
        <v/>
      </c>
      <c r="V31" s="98" t="str">
        <f>IF(Totais!F31="","",Totais!F31)</f>
        <v/>
      </c>
      <c r="W31" s="97" t="str">
        <f>IF(Totais!H31="","",Totais!H31)</f>
        <v/>
      </c>
      <c r="X31" s="98" t="str">
        <f>IF(Totais!I31="","",Totais!I31)</f>
        <v/>
      </c>
      <c r="Y31" s="97" t="str">
        <f>IF(Totais!K31="","",Totais!K31)</f>
        <v/>
      </c>
      <c r="Z31" s="98" t="str">
        <f>IF(Totais!L31="","",Totais!L31)</f>
        <v/>
      </c>
      <c r="AA31" s="97" t="str">
        <f>IF(Totais!N31="","",Totais!N31)</f>
        <v/>
      </c>
      <c r="AB31" s="98" t="str">
        <f>IF(Totais!O31="","",Totais!O31)</f>
        <v/>
      </c>
      <c r="AC31" s="96" t="str">
        <f>IF(Totais!Q31="","",Totais!Q31)</f>
        <v/>
      </c>
      <c r="AD31" s="99" t="str">
        <f>IF(Totais!AA31="","",Totais!AA31)</f>
        <v/>
      </c>
      <c r="AE31" s="104" t="str">
        <f>IF(Totais!S31="","",Totais!S31)</f>
        <v/>
      </c>
      <c r="AF31" s="105" t="str">
        <f>IF(Totais!Y31="","",Totais!Y31)</f>
        <v/>
      </c>
      <c r="AG31" s="152" t="str">
        <f>IF(AD31="","",AD31+(IF(Totais!S31="DESCL.",0,1000)))</f>
        <v/>
      </c>
      <c r="AH31" s="77">
        <v>24</v>
      </c>
      <c r="AI31" s="77"/>
      <c r="AK31" s="77"/>
      <c r="AL31" s="77"/>
      <c r="AM31" s="77"/>
    </row>
    <row r="32" spans="1:39" ht="15" customHeight="1" x14ac:dyDescent="0.25">
      <c r="A32" s="49"/>
      <c r="B32" s="109" t="str">
        <f>IF(COUNTBLANK(R8:R31)=24,"","* Desclassificado")</f>
        <v/>
      </c>
      <c r="C32" s="49"/>
      <c r="D32" s="110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</row>
    <row r="33" spans="1:39" ht="15" customHeigh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S33" s="142" t="str" cm="1">
        <f t="array" ref="S33:AF56">_xlfn.SORTBY(S8:AF31,T8:T31,1)</f>
        <v/>
      </c>
      <c r="T33" s="143" t="str">
        <v/>
      </c>
      <c r="U33" s="143" t="str">
        <v/>
      </c>
      <c r="V33" s="143" t="str">
        <v/>
      </c>
      <c r="W33" s="143" t="str">
        <v/>
      </c>
      <c r="X33" s="143" t="str">
        <v/>
      </c>
      <c r="Y33" s="143" t="str">
        <v/>
      </c>
      <c r="Z33" s="143" t="str">
        <v/>
      </c>
      <c r="AA33" s="143" t="str">
        <v/>
      </c>
      <c r="AB33" s="143" t="str">
        <v/>
      </c>
      <c r="AC33" s="143" t="str">
        <v/>
      </c>
      <c r="AD33" s="143" t="str">
        <v/>
      </c>
      <c r="AE33" s="143" t="str">
        <v/>
      </c>
      <c r="AF33" s="144" t="str">
        <v/>
      </c>
      <c r="AG33" s="77"/>
      <c r="AH33" s="77"/>
      <c r="AI33" s="77"/>
      <c r="AJ33" s="77"/>
      <c r="AK33" s="77"/>
      <c r="AL33" s="77"/>
      <c r="AM33" s="77"/>
    </row>
    <row r="34" spans="1:39" ht="12" hidden="1" customHeight="1" x14ac:dyDescent="0.25">
      <c r="A34" s="111"/>
      <c r="B34" s="112"/>
      <c r="C34" s="113"/>
      <c r="D34" s="11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139">
        <f>COUNTBLANK(R8:R31)</f>
        <v>24</v>
      </c>
      <c r="S34" s="142" t="str">
        <v/>
      </c>
      <c r="T34" s="145" t="str">
        <v/>
      </c>
      <c r="U34" s="145" t="str">
        <v/>
      </c>
      <c r="V34" s="145" t="str">
        <v/>
      </c>
      <c r="W34" s="145" t="str">
        <v/>
      </c>
      <c r="X34" s="145" t="str">
        <v/>
      </c>
      <c r="Y34" s="145" t="str">
        <v/>
      </c>
      <c r="Z34" s="145" t="str">
        <v/>
      </c>
      <c r="AA34" s="145" t="str">
        <v/>
      </c>
      <c r="AB34" s="145" t="str">
        <v/>
      </c>
      <c r="AC34" s="145" t="str">
        <v/>
      </c>
      <c r="AD34" s="145" t="str">
        <v/>
      </c>
      <c r="AE34" s="145" t="str">
        <v/>
      </c>
      <c r="AF34" s="146" t="str">
        <v/>
      </c>
      <c r="AG34" s="77"/>
      <c r="AH34" s="77"/>
      <c r="AI34" s="77"/>
      <c r="AJ34" s="77"/>
      <c r="AK34" s="77"/>
      <c r="AL34" s="77"/>
      <c r="AM34" s="77"/>
    </row>
    <row r="35" spans="1:39" ht="15" customHeight="1" x14ac:dyDescent="0.25">
      <c r="A35" s="77"/>
      <c r="B35" s="77"/>
      <c r="C35" s="77"/>
      <c r="D35" s="77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142" t="str">
        <v/>
      </c>
      <c r="T35" s="145" t="str">
        <v/>
      </c>
      <c r="U35" s="145" t="str">
        <v/>
      </c>
      <c r="V35" s="145" t="str">
        <v/>
      </c>
      <c r="W35" s="145" t="str">
        <v/>
      </c>
      <c r="X35" s="145" t="str">
        <v/>
      </c>
      <c r="Y35" s="145" t="str">
        <v/>
      </c>
      <c r="Z35" s="145" t="str">
        <v/>
      </c>
      <c r="AA35" s="145" t="str">
        <v/>
      </c>
      <c r="AB35" s="145" t="str">
        <v/>
      </c>
      <c r="AC35" s="145" t="str">
        <v/>
      </c>
      <c r="AD35" s="145" t="str">
        <v/>
      </c>
      <c r="AE35" s="145" t="str">
        <v/>
      </c>
      <c r="AF35" s="146" t="str">
        <v/>
      </c>
      <c r="AG35" s="77"/>
      <c r="AH35" s="77"/>
      <c r="AI35" s="77"/>
      <c r="AJ35" s="77"/>
      <c r="AK35" s="77"/>
      <c r="AL35" s="77"/>
      <c r="AM35" s="77"/>
    </row>
    <row r="36" spans="1:39" ht="15" customHeigh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142" t="str">
        <v/>
      </c>
      <c r="T36" s="145" t="str">
        <v/>
      </c>
      <c r="U36" s="145" t="str">
        <v/>
      </c>
      <c r="V36" s="145" t="str">
        <v/>
      </c>
      <c r="W36" s="145" t="str">
        <v/>
      </c>
      <c r="X36" s="145" t="str">
        <v/>
      </c>
      <c r="Y36" s="145" t="str">
        <v/>
      </c>
      <c r="Z36" s="145" t="str">
        <v/>
      </c>
      <c r="AA36" s="145" t="str">
        <v/>
      </c>
      <c r="AB36" s="145" t="str">
        <v/>
      </c>
      <c r="AC36" s="145" t="str">
        <v/>
      </c>
      <c r="AD36" s="145" t="str">
        <v/>
      </c>
      <c r="AE36" s="145" t="str">
        <v/>
      </c>
      <c r="AF36" s="146" t="str">
        <v/>
      </c>
      <c r="AG36" s="77"/>
      <c r="AH36" s="77"/>
      <c r="AI36" s="77"/>
      <c r="AJ36" s="77"/>
      <c r="AK36" s="77"/>
      <c r="AL36" s="77"/>
      <c r="AM36" s="77"/>
    </row>
    <row r="37" spans="1:39" ht="15.75" customHeight="1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142" t="str">
        <v/>
      </c>
      <c r="T37" s="145" t="str">
        <v/>
      </c>
      <c r="U37" s="145" t="str">
        <v/>
      </c>
      <c r="V37" s="145" t="str">
        <v/>
      </c>
      <c r="W37" s="145" t="str">
        <v/>
      </c>
      <c r="X37" s="145" t="str">
        <v/>
      </c>
      <c r="Y37" s="145" t="str">
        <v/>
      </c>
      <c r="Z37" s="145" t="str">
        <v/>
      </c>
      <c r="AA37" s="145" t="str">
        <v/>
      </c>
      <c r="AB37" s="145" t="str">
        <v/>
      </c>
      <c r="AC37" s="145" t="str">
        <v/>
      </c>
      <c r="AD37" s="145" t="str">
        <v/>
      </c>
      <c r="AE37" s="145" t="str">
        <v/>
      </c>
      <c r="AF37" s="146" t="str">
        <v/>
      </c>
      <c r="AG37" s="77"/>
      <c r="AH37" s="77"/>
      <c r="AI37" s="77"/>
      <c r="AJ37" s="77"/>
      <c r="AK37" s="77"/>
      <c r="AL37" s="77"/>
      <c r="AM37" s="77"/>
    </row>
    <row r="38" spans="1:39" ht="15.75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142" t="str">
        <v/>
      </c>
      <c r="T38" s="145" t="str">
        <v/>
      </c>
      <c r="U38" s="145" t="str">
        <v/>
      </c>
      <c r="V38" s="145" t="str">
        <v/>
      </c>
      <c r="W38" s="145" t="str">
        <v/>
      </c>
      <c r="X38" s="145" t="str">
        <v/>
      </c>
      <c r="Y38" s="145" t="str">
        <v/>
      </c>
      <c r="Z38" s="145" t="str">
        <v/>
      </c>
      <c r="AA38" s="145" t="str">
        <v/>
      </c>
      <c r="AB38" s="145" t="str">
        <v/>
      </c>
      <c r="AC38" s="145" t="str">
        <v/>
      </c>
      <c r="AD38" s="145" t="str">
        <v/>
      </c>
      <c r="AE38" s="145" t="str">
        <v/>
      </c>
      <c r="AF38" s="146" t="str">
        <v/>
      </c>
      <c r="AG38" s="77"/>
      <c r="AH38" s="77"/>
      <c r="AI38" s="77"/>
      <c r="AJ38" s="77"/>
      <c r="AK38" s="77"/>
      <c r="AL38" s="77"/>
      <c r="AM38" s="77"/>
    </row>
    <row r="39" spans="1:39" ht="15.75" customHeight="1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142" t="str">
        <v/>
      </c>
      <c r="T39" s="145" t="str">
        <v/>
      </c>
      <c r="U39" s="145" t="str">
        <v/>
      </c>
      <c r="V39" s="145" t="str">
        <v/>
      </c>
      <c r="W39" s="145" t="str">
        <v/>
      </c>
      <c r="X39" s="145" t="str">
        <v/>
      </c>
      <c r="Y39" s="145" t="str">
        <v/>
      </c>
      <c r="Z39" s="145" t="str">
        <v/>
      </c>
      <c r="AA39" s="145" t="str">
        <v/>
      </c>
      <c r="AB39" s="145" t="str">
        <v/>
      </c>
      <c r="AC39" s="145" t="str">
        <v/>
      </c>
      <c r="AD39" s="145" t="str">
        <v/>
      </c>
      <c r="AE39" s="145" t="str">
        <v/>
      </c>
      <c r="AF39" s="146" t="str">
        <v/>
      </c>
      <c r="AG39" s="77"/>
      <c r="AH39" s="77"/>
      <c r="AI39" s="77"/>
      <c r="AJ39" s="77"/>
      <c r="AK39" s="77"/>
      <c r="AL39" s="77"/>
      <c r="AM39" s="77"/>
    </row>
    <row r="40" spans="1:39" ht="15.75" customHeight="1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142" t="str">
        <v/>
      </c>
      <c r="T40" s="145" t="str">
        <v/>
      </c>
      <c r="U40" s="145" t="str">
        <v/>
      </c>
      <c r="V40" s="145" t="str">
        <v/>
      </c>
      <c r="W40" s="145" t="str">
        <v/>
      </c>
      <c r="X40" s="145" t="str">
        <v/>
      </c>
      <c r="Y40" s="145" t="str">
        <v/>
      </c>
      <c r="Z40" s="145" t="str">
        <v/>
      </c>
      <c r="AA40" s="145" t="str">
        <v/>
      </c>
      <c r="AB40" s="145" t="str">
        <v/>
      </c>
      <c r="AC40" s="145" t="str">
        <v/>
      </c>
      <c r="AD40" s="145" t="str">
        <v/>
      </c>
      <c r="AE40" s="145" t="str">
        <v/>
      </c>
      <c r="AF40" s="146" t="str">
        <v/>
      </c>
      <c r="AG40" s="77"/>
      <c r="AH40" s="77"/>
      <c r="AI40" s="77"/>
      <c r="AJ40" s="77"/>
      <c r="AK40" s="77"/>
      <c r="AL40" s="77"/>
      <c r="AM40" s="77"/>
    </row>
    <row r="41" spans="1:39" ht="15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142" t="str">
        <v/>
      </c>
      <c r="T41" s="145" t="str">
        <v/>
      </c>
      <c r="U41" s="145" t="str">
        <v/>
      </c>
      <c r="V41" s="145" t="str">
        <v/>
      </c>
      <c r="W41" s="145" t="str">
        <v/>
      </c>
      <c r="X41" s="145" t="str">
        <v/>
      </c>
      <c r="Y41" s="145" t="str">
        <v/>
      </c>
      <c r="Z41" s="145" t="str">
        <v/>
      </c>
      <c r="AA41" s="145" t="str">
        <v/>
      </c>
      <c r="AB41" s="145" t="str">
        <v/>
      </c>
      <c r="AC41" s="145" t="str">
        <v/>
      </c>
      <c r="AD41" s="145" t="str">
        <v/>
      </c>
      <c r="AE41" s="145" t="str">
        <v/>
      </c>
      <c r="AF41" s="146" t="str">
        <v/>
      </c>
      <c r="AG41" s="77"/>
      <c r="AH41" s="77"/>
      <c r="AI41" s="77"/>
      <c r="AJ41" s="77"/>
      <c r="AK41" s="77"/>
      <c r="AL41" s="77"/>
      <c r="AM41" s="77"/>
    </row>
    <row r="42" spans="1:39" ht="15.75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142" t="str">
        <v/>
      </c>
      <c r="T42" s="145" t="str">
        <v/>
      </c>
      <c r="U42" s="145" t="str">
        <v/>
      </c>
      <c r="V42" s="145" t="str">
        <v/>
      </c>
      <c r="W42" s="145" t="str">
        <v/>
      </c>
      <c r="X42" s="145" t="str">
        <v/>
      </c>
      <c r="Y42" s="145" t="str">
        <v/>
      </c>
      <c r="Z42" s="145" t="str">
        <v/>
      </c>
      <c r="AA42" s="145" t="str">
        <v/>
      </c>
      <c r="AB42" s="145" t="str">
        <v/>
      </c>
      <c r="AC42" s="145" t="str">
        <v/>
      </c>
      <c r="AD42" s="145" t="str">
        <v/>
      </c>
      <c r="AE42" s="145" t="str">
        <v/>
      </c>
      <c r="AF42" s="146" t="str">
        <v/>
      </c>
      <c r="AG42" s="77"/>
      <c r="AH42" s="77"/>
      <c r="AI42" s="77"/>
      <c r="AJ42" s="77"/>
      <c r="AK42" s="77"/>
      <c r="AL42" s="77"/>
      <c r="AM42" s="77"/>
    </row>
    <row r="43" spans="1:39" ht="15.7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142" t="str">
        <v/>
      </c>
      <c r="T43" s="145" t="str">
        <v/>
      </c>
      <c r="U43" s="145" t="str">
        <v/>
      </c>
      <c r="V43" s="145" t="str">
        <v/>
      </c>
      <c r="W43" s="145" t="str">
        <v/>
      </c>
      <c r="X43" s="145" t="str">
        <v/>
      </c>
      <c r="Y43" s="145" t="str">
        <v/>
      </c>
      <c r="Z43" s="145" t="str">
        <v/>
      </c>
      <c r="AA43" s="145" t="str">
        <v/>
      </c>
      <c r="AB43" s="145" t="str">
        <v/>
      </c>
      <c r="AC43" s="145" t="str">
        <v/>
      </c>
      <c r="AD43" s="145" t="str">
        <v/>
      </c>
      <c r="AE43" s="145" t="str">
        <v/>
      </c>
      <c r="AF43" s="146" t="str">
        <v/>
      </c>
      <c r="AG43" s="77"/>
      <c r="AH43" s="77"/>
      <c r="AI43" s="77"/>
      <c r="AJ43" s="77"/>
      <c r="AK43" s="77"/>
      <c r="AL43" s="77"/>
      <c r="AM43" s="77"/>
    </row>
    <row r="44" spans="1:39" ht="15.7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142" t="str">
        <v/>
      </c>
      <c r="T44" s="145" t="str">
        <v/>
      </c>
      <c r="U44" s="145" t="str">
        <v/>
      </c>
      <c r="V44" s="145" t="str">
        <v/>
      </c>
      <c r="W44" s="145" t="str">
        <v/>
      </c>
      <c r="X44" s="145" t="str">
        <v/>
      </c>
      <c r="Y44" s="145" t="str">
        <v/>
      </c>
      <c r="Z44" s="145" t="str">
        <v/>
      </c>
      <c r="AA44" s="145" t="str">
        <v/>
      </c>
      <c r="AB44" s="145" t="str">
        <v/>
      </c>
      <c r="AC44" s="145" t="str">
        <v/>
      </c>
      <c r="AD44" s="145" t="str">
        <v/>
      </c>
      <c r="AE44" s="145" t="str">
        <v/>
      </c>
      <c r="AF44" s="146" t="str">
        <v/>
      </c>
      <c r="AG44" s="77"/>
      <c r="AH44" s="77"/>
      <c r="AI44" s="77"/>
      <c r="AJ44" s="77"/>
      <c r="AK44" s="77"/>
      <c r="AL44" s="77"/>
      <c r="AM44" s="77"/>
    </row>
    <row r="45" spans="1:39" ht="15.75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142" t="str">
        <v/>
      </c>
      <c r="T45" s="145" t="str">
        <v/>
      </c>
      <c r="U45" s="145" t="str">
        <v/>
      </c>
      <c r="V45" s="145" t="str">
        <v/>
      </c>
      <c r="W45" s="145" t="str">
        <v/>
      </c>
      <c r="X45" s="145" t="str">
        <v/>
      </c>
      <c r="Y45" s="145" t="str">
        <v/>
      </c>
      <c r="Z45" s="145" t="str">
        <v/>
      </c>
      <c r="AA45" s="145" t="str">
        <v/>
      </c>
      <c r="AB45" s="145" t="str">
        <v/>
      </c>
      <c r="AC45" s="145" t="str">
        <v/>
      </c>
      <c r="AD45" s="145" t="str">
        <v/>
      </c>
      <c r="AE45" s="145" t="str">
        <v/>
      </c>
      <c r="AF45" s="146" t="str">
        <v/>
      </c>
      <c r="AG45" s="77"/>
      <c r="AH45" s="77"/>
      <c r="AI45" s="77"/>
      <c r="AJ45" s="77"/>
      <c r="AK45" s="77"/>
      <c r="AL45" s="77"/>
      <c r="AM45" s="77"/>
    </row>
    <row r="46" spans="1:39" ht="15.75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142" t="str">
        <v/>
      </c>
      <c r="T46" s="145" t="str">
        <v/>
      </c>
      <c r="U46" s="145" t="str">
        <v/>
      </c>
      <c r="V46" s="145" t="str">
        <v/>
      </c>
      <c r="W46" s="145" t="str">
        <v/>
      </c>
      <c r="X46" s="145" t="str">
        <v/>
      </c>
      <c r="Y46" s="145" t="str">
        <v/>
      </c>
      <c r="Z46" s="145" t="str">
        <v/>
      </c>
      <c r="AA46" s="145" t="str">
        <v/>
      </c>
      <c r="AB46" s="145" t="str">
        <v/>
      </c>
      <c r="AC46" s="145" t="str">
        <v/>
      </c>
      <c r="AD46" s="145" t="str">
        <v/>
      </c>
      <c r="AE46" s="145" t="str">
        <v/>
      </c>
      <c r="AF46" s="146" t="str">
        <v/>
      </c>
      <c r="AG46" s="77"/>
      <c r="AH46" s="77"/>
      <c r="AI46" s="77"/>
      <c r="AJ46" s="77"/>
      <c r="AK46" s="77"/>
      <c r="AL46" s="77"/>
      <c r="AM46" s="77"/>
    </row>
    <row r="47" spans="1:39" ht="15.75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142" t="str">
        <v/>
      </c>
      <c r="T47" s="145" t="str">
        <v/>
      </c>
      <c r="U47" s="145" t="str">
        <v/>
      </c>
      <c r="V47" s="145" t="str">
        <v/>
      </c>
      <c r="W47" s="145" t="str">
        <v/>
      </c>
      <c r="X47" s="145" t="str">
        <v/>
      </c>
      <c r="Y47" s="145" t="str">
        <v/>
      </c>
      <c r="Z47" s="145" t="str">
        <v/>
      </c>
      <c r="AA47" s="145" t="str">
        <v/>
      </c>
      <c r="AB47" s="145" t="str">
        <v/>
      </c>
      <c r="AC47" s="145" t="str">
        <v/>
      </c>
      <c r="AD47" s="145" t="str">
        <v/>
      </c>
      <c r="AE47" s="145" t="str">
        <v/>
      </c>
      <c r="AF47" s="146" t="str">
        <v/>
      </c>
      <c r="AG47" s="77"/>
      <c r="AH47" s="77"/>
      <c r="AI47" s="77"/>
      <c r="AJ47" s="77"/>
      <c r="AK47" s="77"/>
      <c r="AL47" s="77"/>
      <c r="AM47" s="77"/>
    </row>
    <row r="48" spans="1:39" ht="15.75" customHeight="1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142" t="str">
        <v/>
      </c>
      <c r="T48" s="145" t="str">
        <v/>
      </c>
      <c r="U48" s="145" t="str">
        <v/>
      </c>
      <c r="V48" s="145" t="str">
        <v/>
      </c>
      <c r="W48" s="145" t="str">
        <v/>
      </c>
      <c r="X48" s="145" t="str">
        <v/>
      </c>
      <c r="Y48" s="145" t="str">
        <v/>
      </c>
      <c r="Z48" s="145" t="str">
        <v/>
      </c>
      <c r="AA48" s="145" t="str">
        <v/>
      </c>
      <c r="AB48" s="145" t="str">
        <v/>
      </c>
      <c r="AC48" s="145" t="str">
        <v/>
      </c>
      <c r="AD48" s="145" t="str">
        <v/>
      </c>
      <c r="AE48" s="145" t="str">
        <v/>
      </c>
      <c r="AF48" s="146" t="str">
        <v/>
      </c>
      <c r="AG48" s="77"/>
      <c r="AH48" s="77"/>
      <c r="AI48" s="77"/>
      <c r="AJ48" s="77"/>
      <c r="AK48" s="77"/>
      <c r="AL48" s="77"/>
      <c r="AM48" s="77"/>
    </row>
    <row r="49" spans="1:39" ht="15.75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142" t="str">
        <v/>
      </c>
      <c r="T49" s="145" t="str">
        <v/>
      </c>
      <c r="U49" s="145" t="str">
        <v/>
      </c>
      <c r="V49" s="145" t="str">
        <v/>
      </c>
      <c r="W49" s="145" t="str">
        <v/>
      </c>
      <c r="X49" s="145" t="str">
        <v/>
      </c>
      <c r="Y49" s="145" t="str">
        <v/>
      </c>
      <c r="Z49" s="145" t="str">
        <v/>
      </c>
      <c r="AA49" s="145" t="str">
        <v/>
      </c>
      <c r="AB49" s="145" t="str">
        <v/>
      </c>
      <c r="AC49" s="145" t="str">
        <v/>
      </c>
      <c r="AD49" s="145" t="str">
        <v/>
      </c>
      <c r="AE49" s="145" t="str">
        <v/>
      </c>
      <c r="AF49" s="146" t="str">
        <v/>
      </c>
      <c r="AG49" s="77"/>
      <c r="AH49" s="77"/>
      <c r="AI49" s="77"/>
      <c r="AJ49" s="77"/>
      <c r="AK49" s="77"/>
      <c r="AL49" s="77"/>
      <c r="AM49" s="77"/>
    </row>
    <row r="50" spans="1:39" ht="15.75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142" t="str">
        <v/>
      </c>
      <c r="T50" s="145" t="str">
        <v/>
      </c>
      <c r="U50" s="145" t="str">
        <v/>
      </c>
      <c r="V50" s="145" t="str">
        <v/>
      </c>
      <c r="W50" s="145" t="str">
        <v/>
      </c>
      <c r="X50" s="145" t="str">
        <v/>
      </c>
      <c r="Y50" s="145" t="str">
        <v/>
      </c>
      <c r="Z50" s="145" t="str">
        <v/>
      </c>
      <c r="AA50" s="145" t="str">
        <v/>
      </c>
      <c r="AB50" s="145" t="str">
        <v/>
      </c>
      <c r="AC50" s="145" t="str">
        <v/>
      </c>
      <c r="AD50" s="145" t="str">
        <v/>
      </c>
      <c r="AE50" s="145" t="str">
        <v/>
      </c>
      <c r="AF50" s="146" t="str">
        <v/>
      </c>
      <c r="AG50" s="77"/>
      <c r="AH50" s="77"/>
      <c r="AI50" s="77"/>
      <c r="AJ50" s="77"/>
      <c r="AK50" s="77"/>
      <c r="AL50" s="77"/>
      <c r="AM50" s="77"/>
    </row>
    <row r="51" spans="1:39" ht="15.75" customHeight="1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142" t="str">
        <v/>
      </c>
      <c r="T51" s="145" t="str">
        <v/>
      </c>
      <c r="U51" s="145" t="str">
        <v/>
      </c>
      <c r="V51" s="145" t="str">
        <v/>
      </c>
      <c r="W51" s="145" t="str">
        <v/>
      </c>
      <c r="X51" s="145" t="str">
        <v/>
      </c>
      <c r="Y51" s="145" t="str">
        <v/>
      </c>
      <c r="Z51" s="145" t="str">
        <v/>
      </c>
      <c r="AA51" s="145" t="str">
        <v/>
      </c>
      <c r="AB51" s="145" t="str">
        <v/>
      </c>
      <c r="AC51" s="145" t="str">
        <v/>
      </c>
      <c r="AD51" s="145" t="str">
        <v/>
      </c>
      <c r="AE51" s="145" t="str">
        <v/>
      </c>
      <c r="AF51" s="146" t="str">
        <v/>
      </c>
      <c r="AG51" s="77"/>
      <c r="AH51" s="77"/>
      <c r="AI51" s="77"/>
      <c r="AJ51" s="77"/>
      <c r="AK51" s="77"/>
      <c r="AL51" s="77"/>
      <c r="AM51" s="77"/>
    </row>
    <row r="52" spans="1:39" ht="15.75" customHeight="1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142" t="str">
        <v/>
      </c>
      <c r="T52" s="145" t="str">
        <v/>
      </c>
      <c r="U52" s="145" t="str">
        <v/>
      </c>
      <c r="V52" s="145" t="str">
        <v/>
      </c>
      <c r="W52" s="145" t="str">
        <v/>
      </c>
      <c r="X52" s="145" t="str">
        <v/>
      </c>
      <c r="Y52" s="145" t="str">
        <v/>
      </c>
      <c r="Z52" s="145" t="str">
        <v/>
      </c>
      <c r="AA52" s="145" t="str">
        <v/>
      </c>
      <c r="AB52" s="145" t="str">
        <v/>
      </c>
      <c r="AC52" s="145" t="str">
        <v/>
      </c>
      <c r="AD52" s="145" t="str">
        <v/>
      </c>
      <c r="AE52" s="145" t="str">
        <v/>
      </c>
      <c r="AF52" s="146" t="str">
        <v/>
      </c>
      <c r="AG52" s="77"/>
      <c r="AH52" s="77"/>
      <c r="AI52" s="77"/>
      <c r="AJ52" s="77"/>
      <c r="AK52" s="77"/>
      <c r="AL52" s="77"/>
      <c r="AM52" s="77"/>
    </row>
    <row r="53" spans="1:39" ht="15.75" customHeight="1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142" t="str">
        <v/>
      </c>
      <c r="T53" s="145" t="str">
        <v/>
      </c>
      <c r="U53" s="145" t="str">
        <v/>
      </c>
      <c r="V53" s="145" t="str">
        <v/>
      </c>
      <c r="W53" s="145" t="str">
        <v/>
      </c>
      <c r="X53" s="145" t="str">
        <v/>
      </c>
      <c r="Y53" s="145" t="str">
        <v/>
      </c>
      <c r="Z53" s="145" t="str">
        <v/>
      </c>
      <c r="AA53" s="145" t="str">
        <v/>
      </c>
      <c r="AB53" s="145" t="str">
        <v/>
      </c>
      <c r="AC53" s="145" t="str">
        <v/>
      </c>
      <c r="AD53" s="145" t="str">
        <v/>
      </c>
      <c r="AE53" s="145" t="str">
        <v/>
      </c>
      <c r="AF53" s="146" t="str">
        <v/>
      </c>
      <c r="AG53" s="77"/>
      <c r="AH53" s="77"/>
      <c r="AI53" s="77"/>
      <c r="AJ53" s="77"/>
      <c r="AK53" s="77"/>
      <c r="AL53" s="77"/>
      <c r="AM53" s="77"/>
    </row>
    <row r="54" spans="1:39" ht="15.75" customHeight="1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142" t="str">
        <v/>
      </c>
      <c r="T54" s="145" t="str">
        <v/>
      </c>
      <c r="U54" s="145" t="str">
        <v/>
      </c>
      <c r="V54" s="145" t="str">
        <v/>
      </c>
      <c r="W54" s="145" t="str">
        <v/>
      </c>
      <c r="X54" s="145" t="str">
        <v/>
      </c>
      <c r="Y54" s="145" t="str">
        <v/>
      </c>
      <c r="Z54" s="145" t="str">
        <v/>
      </c>
      <c r="AA54" s="145" t="str">
        <v/>
      </c>
      <c r="AB54" s="145" t="str">
        <v/>
      </c>
      <c r="AC54" s="145" t="str">
        <v/>
      </c>
      <c r="AD54" s="145" t="str">
        <v/>
      </c>
      <c r="AE54" s="145" t="str">
        <v/>
      </c>
      <c r="AF54" s="146" t="str">
        <v/>
      </c>
      <c r="AG54" s="77"/>
      <c r="AH54" s="77"/>
      <c r="AI54" s="77"/>
      <c r="AJ54" s="77"/>
      <c r="AK54" s="77"/>
      <c r="AL54" s="77"/>
      <c r="AM54" s="77"/>
    </row>
    <row r="55" spans="1:39" ht="15.75" customHeight="1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142" t="str">
        <v/>
      </c>
      <c r="T55" s="145" t="str">
        <v/>
      </c>
      <c r="U55" s="145" t="str">
        <v/>
      </c>
      <c r="V55" s="145" t="str">
        <v/>
      </c>
      <c r="W55" s="145" t="str">
        <v/>
      </c>
      <c r="X55" s="145" t="str">
        <v/>
      </c>
      <c r="Y55" s="145" t="str">
        <v/>
      </c>
      <c r="Z55" s="145" t="str">
        <v/>
      </c>
      <c r="AA55" s="145" t="str">
        <v/>
      </c>
      <c r="AB55" s="145" t="str">
        <v/>
      </c>
      <c r="AC55" s="145" t="str">
        <v/>
      </c>
      <c r="AD55" s="145" t="str">
        <v/>
      </c>
      <c r="AE55" s="145" t="str">
        <v/>
      </c>
      <c r="AF55" s="146" t="str">
        <v/>
      </c>
      <c r="AG55" s="77"/>
      <c r="AH55" s="77"/>
      <c r="AI55" s="77"/>
      <c r="AJ55" s="77"/>
      <c r="AK55" s="77"/>
      <c r="AL55" s="77"/>
      <c r="AM55" s="77"/>
    </row>
    <row r="56" spans="1:39" ht="15.75" customHeight="1" x14ac:dyDescent="0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142" t="str">
        <v/>
      </c>
      <c r="T56" s="147" t="str">
        <v/>
      </c>
      <c r="U56" s="147" t="str">
        <v/>
      </c>
      <c r="V56" s="147" t="str">
        <v/>
      </c>
      <c r="W56" s="147" t="str">
        <v/>
      </c>
      <c r="X56" s="147" t="str">
        <v/>
      </c>
      <c r="Y56" s="147" t="str">
        <v/>
      </c>
      <c r="Z56" s="147" t="str">
        <v/>
      </c>
      <c r="AA56" s="147" t="str">
        <v/>
      </c>
      <c r="AB56" s="147" t="str">
        <v/>
      </c>
      <c r="AC56" s="147" t="str">
        <v/>
      </c>
      <c r="AD56" s="147" t="str">
        <v/>
      </c>
      <c r="AE56" s="147" t="str">
        <v/>
      </c>
      <c r="AF56" s="148" t="str">
        <v/>
      </c>
      <c r="AG56" s="77"/>
      <c r="AH56" s="77"/>
      <c r="AI56" s="77"/>
      <c r="AJ56" s="77"/>
      <c r="AK56" s="77"/>
      <c r="AL56" s="77"/>
      <c r="AM56" s="77"/>
    </row>
    <row r="57" spans="1:39" ht="15.75" customHeight="1" x14ac:dyDescent="0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5.7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5.7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5.75" customHeight="1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5.7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5.75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5.75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5.75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5.7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5.75" customHeight="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5.75" customHeight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5.75" customHeigh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5.7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5.75" customHeigh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5.75" customHeigh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5.75" customHeigh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5.75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5.75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5.75" customHeight="1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5.75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5.75" customHeight="1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5.75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5.75" customHeight="1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5.75" customHeight="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5.7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5.75" customHeight="1" x14ac:dyDescent="0.25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5.75" customHeight="1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5.75" customHeigh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5.75" customHeight="1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5.75" customHeight="1" x14ac:dyDescent="0.25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5.75" customHeight="1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5.75" customHeight="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5.75" customHeight="1" x14ac:dyDescent="0.2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5.75" customHeight="1" x14ac:dyDescent="0.2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5.75" customHeight="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5.75" customHeight="1" x14ac:dyDescent="0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5.75" customHeight="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5.75" customHeigh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5.7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5.7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5.7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5.75" customHeight="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5.75" customHeight="1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5.75" customHeight="1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5.75" customHeight="1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5.75" customHeight="1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5.7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5.75" customHeight="1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5.75" customHeight="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5.75" customHeight="1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5.75" customHeight="1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5.75" customHeight="1" x14ac:dyDescent="0.2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5.75" customHeight="1" x14ac:dyDescent="0.2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5.75" customHeight="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5.7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5.75" customHeight="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5.75" customHeight="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5.75" customHeight="1" x14ac:dyDescent="0.2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5.75" customHeight="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5.75" customHeight="1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5.75" customHeight="1" x14ac:dyDescent="0.2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5.75" customHeight="1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5.75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5.75" customHeight="1" x14ac:dyDescent="0.2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5.75" customHeight="1" x14ac:dyDescent="0.2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5.75" customHeight="1" x14ac:dyDescent="0.2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5.75" customHeight="1" x14ac:dyDescent="0.2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5.75" customHeight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5.75" customHeight="1" x14ac:dyDescent="0.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5.75" customHeight="1" x14ac:dyDescent="0.2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5.75" customHeight="1" x14ac:dyDescent="0.2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5.75" customHeight="1" x14ac:dyDescent="0.2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5.75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5.75" customHeight="1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5.75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5.75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5.75" customHeight="1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5.75" customHeigh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5.75" customHeigh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5.75" customHeight="1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5.75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5.75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5.75" customHeight="1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5.75" customHeight="1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5.75" customHeight="1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5.75" customHeight="1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5.75" customHeight="1" x14ac:dyDescent="0.2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5.75" customHeight="1" x14ac:dyDescent="0.2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5.75" customHeight="1" x14ac:dyDescent="0.2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5.75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5.75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5.75" customHeight="1" x14ac:dyDescent="0.2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5.75" customHeight="1" x14ac:dyDescent="0.2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5.75" customHeight="1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5.75" customHeight="1" x14ac:dyDescent="0.2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5.75" customHeight="1" x14ac:dyDescent="0.2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5.75" customHeight="1" x14ac:dyDescent="0.2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5.75" customHeight="1" x14ac:dyDescent="0.2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5.75" customHeight="1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5.75" customHeight="1" x14ac:dyDescent="0.2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5.75" customHeight="1" x14ac:dyDescent="0.2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5.75" customHeight="1" x14ac:dyDescent="0.2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5.75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5.75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5.75" customHeight="1" x14ac:dyDescent="0.2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5.75" customHeight="1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5.75" customHeight="1" x14ac:dyDescent="0.2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5.75" customHeight="1" x14ac:dyDescent="0.2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5.75" customHeight="1" x14ac:dyDescent="0.2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5.75" customHeight="1" x14ac:dyDescent="0.2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5.75" customHeight="1" x14ac:dyDescent="0.2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5.75" customHeight="1" x14ac:dyDescent="0.2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5.75" customHeight="1" x14ac:dyDescent="0.2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5.75" customHeight="1" x14ac:dyDescent="0.2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5.75" customHeight="1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5.75" customHeight="1" x14ac:dyDescent="0.2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5.75" customHeight="1" x14ac:dyDescent="0.2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5.75" customHeight="1" x14ac:dyDescent="0.2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5.75" customHeight="1" x14ac:dyDescent="0.2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5.75" customHeight="1" x14ac:dyDescent="0.2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5.75" customHeight="1" x14ac:dyDescent="0.2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5.75" customHeight="1" x14ac:dyDescent="0.2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5.75" customHeight="1" x14ac:dyDescent="0.2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5.75" customHeight="1" x14ac:dyDescent="0.2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5.75" customHeight="1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5.75" customHeight="1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5.75" customHeight="1" x14ac:dyDescent="0.2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5.75" customHeight="1" x14ac:dyDescent="0.2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5.75" customHeight="1" x14ac:dyDescent="0.2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5.75" customHeight="1" x14ac:dyDescent="0.2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5.75" customHeight="1" x14ac:dyDescent="0.2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5.75" customHeight="1" x14ac:dyDescent="0.2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5.75" customHeight="1" x14ac:dyDescent="0.2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5.75" customHeight="1" x14ac:dyDescent="0.2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5.75" customHeight="1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5.75" customHeight="1" x14ac:dyDescent="0.2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5.75" customHeight="1" x14ac:dyDescent="0.2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5.75" customHeight="1" x14ac:dyDescent="0.2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5.75" customHeight="1" x14ac:dyDescent="0.2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5.75" customHeight="1" x14ac:dyDescent="0.2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5.75" customHeight="1" x14ac:dyDescent="0.2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5.75" customHeight="1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5.75" customHeight="1" x14ac:dyDescent="0.2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5.75" customHeight="1" x14ac:dyDescent="0.2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5.75" customHeight="1" x14ac:dyDescent="0.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5.75" customHeight="1" x14ac:dyDescent="0.2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5.75" customHeight="1" x14ac:dyDescent="0.2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5.75" customHeight="1" x14ac:dyDescent="0.2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5.75" customHeight="1" x14ac:dyDescent="0.2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5.75" customHeight="1" x14ac:dyDescent="0.2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5.7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5.7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5.75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5.75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5.75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5.75" customHeight="1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5.75" customHeight="1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5.75" customHeight="1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5.75" customHeight="1" x14ac:dyDescent="0.2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5.75" customHeight="1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5.75" customHeight="1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5.75" customHeight="1" x14ac:dyDescent="0.2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5.75" customHeight="1" x14ac:dyDescent="0.2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5.75" customHeight="1" x14ac:dyDescent="0.2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5.75" customHeight="1" x14ac:dyDescent="0.2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5.75" customHeight="1" x14ac:dyDescent="0.2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5.75" customHeight="1" x14ac:dyDescent="0.2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5.75" customHeight="1" x14ac:dyDescent="0.2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5.75" customHeight="1" x14ac:dyDescent="0.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5.75" customHeight="1" x14ac:dyDescent="0.2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5.75" customHeight="1" x14ac:dyDescent="0.2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5.75" customHeight="1" x14ac:dyDescent="0.2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5.75" customHeight="1" x14ac:dyDescent="0.2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5.75" customHeight="1" x14ac:dyDescent="0.2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5.75" customHeight="1" x14ac:dyDescent="0.2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5.75" customHeight="1" x14ac:dyDescent="0.2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5.75" customHeight="1" x14ac:dyDescent="0.2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5.75" customHeight="1" x14ac:dyDescent="0.2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5.75" customHeight="1" x14ac:dyDescent="0.2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5.75" customHeight="1" x14ac:dyDescent="0.2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5.75" customHeight="1" x14ac:dyDescent="0.2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5.75" customHeight="1" x14ac:dyDescent="0.25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5.75" customHeight="1" x14ac:dyDescent="0.25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5.75" customHeight="1" x14ac:dyDescent="0.25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5.75" customHeight="1" x14ac:dyDescent="0.2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5.75" customHeight="1" x14ac:dyDescent="0.25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5.75" customHeight="1" x14ac:dyDescent="0.25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5.75" customHeight="1" x14ac:dyDescent="0.25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5.75" customHeight="1" x14ac:dyDescent="0.2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5.75" customHeight="1" x14ac:dyDescent="0.25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5.75" customHeight="1" x14ac:dyDescent="0.25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5.75" customHeight="1" x14ac:dyDescent="0.25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5.75" customHeight="1" x14ac:dyDescent="0.25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5.75" customHeight="1" x14ac:dyDescent="0.25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5.75" customHeight="1" x14ac:dyDescent="0.25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5.75" customHeight="1" x14ac:dyDescent="0.25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5.75" customHeight="1" x14ac:dyDescent="0.25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5.75" customHeight="1" x14ac:dyDescent="0.25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pans="1:39" ht="15.75" customHeight="1" x14ac:dyDescent="0.2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pans="1:39" ht="15.75" customHeight="1" x14ac:dyDescent="0.25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pans="1:39" ht="15.75" customHeight="1" x14ac:dyDescent="0.25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pans="1:39" ht="15.75" customHeight="1" x14ac:dyDescent="0.25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</row>
    <row r="259" spans="1:39" ht="15.75" customHeight="1" x14ac:dyDescent="0.25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</row>
    <row r="260" spans="1:39" ht="15.75" customHeight="1" x14ac:dyDescent="0.25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</row>
    <row r="261" spans="1:39" ht="15.75" customHeight="1" x14ac:dyDescent="0.25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</row>
    <row r="262" spans="1:39" ht="15.75" customHeight="1" x14ac:dyDescent="0.25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</row>
    <row r="263" spans="1:39" ht="15.75" customHeight="1" x14ac:dyDescent="0.25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</row>
    <row r="264" spans="1:39" ht="15.75" customHeight="1" x14ac:dyDescent="0.25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</row>
    <row r="265" spans="1:39" ht="15.75" customHeight="1" x14ac:dyDescent="0.2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</row>
    <row r="266" spans="1:39" ht="15.75" customHeight="1" x14ac:dyDescent="0.25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</row>
    <row r="267" spans="1:39" ht="15.75" customHeight="1" x14ac:dyDescent="0.25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</row>
    <row r="268" spans="1:39" ht="15.75" customHeight="1" x14ac:dyDescent="0.25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</row>
    <row r="269" spans="1:39" ht="15.75" customHeight="1" x14ac:dyDescent="0.25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</row>
    <row r="270" spans="1:39" ht="15.75" customHeight="1" x14ac:dyDescent="0.25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</row>
    <row r="271" spans="1:39" ht="15.75" customHeight="1" x14ac:dyDescent="0.25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</row>
    <row r="272" spans="1:39" ht="15.75" customHeight="1" x14ac:dyDescent="0.25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</row>
    <row r="273" spans="1:39" ht="15.75" customHeight="1" x14ac:dyDescent="0.2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</row>
    <row r="274" spans="1:39" ht="15.75" customHeight="1" x14ac:dyDescent="0.2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</row>
    <row r="275" spans="1:39" ht="15.75" customHeight="1" x14ac:dyDescent="0.2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</row>
    <row r="276" spans="1:39" ht="15.75" customHeight="1" x14ac:dyDescent="0.2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</row>
    <row r="277" spans="1:39" ht="15.75" customHeight="1" x14ac:dyDescent="0.2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</row>
    <row r="278" spans="1:39" ht="15.75" customHeight="1" x14ac:dyDescent="0.2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</row>
    <row r="279" spans="1:39" ht="15.75" customHeight="1" x14ac:dyDescent="0.2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</row>
    <row r="280" spans="1:39" ht="15.75" customHeight="1" x14ac:dyDescent="0.2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</row>
    <row r="281" spans="1:39" ht="15.75" customHeight="1" x14ac:dyDescent="0.2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</row>
    <row r="282" spans="1:39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</row>
    <row r="283" spans="1:39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</row>
    <row r="284" spans="1:39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</row>
    <row r="285" spans="1:39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</row>
    <row r="286" spans="1:39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</row>
    <row r="287" spans="1:39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</row>
    <row r="288" spans="1:39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</row>
    <row r="289" spans="1:39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</row>
    <row r="290" spans="1:39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</row>
    <row r="291" spans="1:39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</row>
    <row r="292" spans="1:39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</row>
    <row r="293" spans="1:39" ht="15.75" customHeight="1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</row>
    <row r="294" spans="1:39" ht="15.75" customHeight="1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</row>
    <row r="295" spans="1:39" ht="15.75" customHeight="1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</row>
    <row r="296" spans="1:39" ht="15.75" customHeight="1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</row>
    <row r="297" spans="1:39" ht="15.75" customHeight="1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</row>
    <row r="298" spans="1:39" ht="15.75" customHeight="1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</row>
    <row r="299" spans="1:39" ht="15.75" customHeight="1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</row>
    <row r="300" spans="1:39" ht="15.75" customHeight="1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</row>
    <row r="301" spans="1:39" ht="15.75" customHeight="1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</row>
    <row r="302" spans="1:39" ht="15.75" customHeight="1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</row>
    <row r="303" spans="1:39" ht="15.75" customHeight="1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</row>
    <row r="304" spans="1:39" ht="15.75" customHeight="1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</row>
    <row r="305" spans="1:39" ht="15.75" customHeight="1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</row>
    <row r="306" spans="1:39" ht="15.75" customHeight="1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</row>
    <row r="307" spans="1:39" ht="15.75" customHeight="1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</row>
    <row r="308" spans="1:39" ht="15.75" customHeight="1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</row>
    <row r="309" spans="1:39" ht="15.75" customHeight="1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</row>
    <row r="310" spans="1:39" ht="15.75" customHeight="1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</row>
    <row r="311" spans="1:39" ht="15.75" customHeight="1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</row>
    <row r="312" spans="1:39" ht="15.75" customHeight="1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</row>
    <row r="313" spans="1:39" ht="15.75" customHeight="1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</row>
    <row r="314" spans="1:39" ht="15.75" customHeight="1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</row>
    <row r="315" spans="1:39" ht="15.75" customHeight="1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</row>
    <row r="316" spans="1:39" ht="15.75" customHeight="1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</row>
    <row r="317" spans="1:39" ht="15.75" customHeight="1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</row>
    <row r="318" spans="1:39" ht="15.75" customHeight="1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</row>
    <row r="319" spans="1:39" ht="15.75" customHeight="1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</row>
    <row r="320" spans="1:39" ht="15.75" customHeight="1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</row>
    <row r="321" spans="1:39" ht="15.75" customHeight="1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</row>
    <row r="322" spans="1:39" ht="15.75" customHeight="1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</row>
    <row r="323" spans="1:39" ht="15.75" customHeight="1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</row>
    <row r="324" spans="1:39" ht="15.75" customHeight="1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</row>
    <row r="325" spans="1:39" ht="15.75" customHeight="1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</row>
    <row r="326" spans="1:39" ht="15.75" customHeight="1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</row>
    <row r="327" spans="1:39" ht="15.75" customHeight="1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</row>
    <row r="328" spans="1:39" ht="15.75" customHeight="1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</row>
    <row r="329" spans="1:39" ht="15.75" customHeight="1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</row>
    <row r="330" spans="1:39" ht="15.75" customHeight="1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</row>
    <row r="331" spans="1:39" ht="15.75" customHeight="1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</row>
    <row r="332" spans="1:39" ht="15.75" customHeight="1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</row>
    <row r="333" spans="1:39" ht="15.75" customHeight="1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</row>
    <row r="334" spans="1:39" ht="15.75" customHeight="1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</row>
    <row r="335" spans="1:39" ht="15.75" customHeight="1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</row>
    <row r="336" spans="1:39" ht="15.75" customHeight="1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</row>
    <row r="337" spans="1:39" ht="15.75" customHeight="1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</row>
    <row r="338" spans="1:39" ht="15.75" customHeight="1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</row>
    <row r="339" spans="1:39" ht="15.75" customHeight="1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</row>
    <row r="340" spans="1:39" ht="15.75" customHeight="1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</row>
    <row r="341" spans="1:39" ht="15.75" customHeight="1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</row>
    <row r="342" spans="1:39" ht="15.75" customHeight="1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</row>
    <row r="343" spans="1:39" ht="15.75" customHeight="1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</row>
    <row r="344" spans="1:39" ht="15.75" customHeight="1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</row>
    <row r="345" spans="1:39" ht="15.75" customHeight="1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</row>
    <row r="346" spans="1:39" ht="15.75" customHeight="1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</row>
    <row r="347" spans="1:39" ht="15.75" customHeight="1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</row>
    <row r="348" spans="1:39" ht="15.75" customHeight="1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</row>
    <row r="349" spans="1:39" ht="15.75" customHeight="1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</row>
    <row r="350" spans="1:39" ht="15.75" customHeight="1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</row>
    <row r="351" spans="1:39" ht="15.75" customHeight="1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</row>
    <row r="352" spans="1:39" ht="15.75" customHeight="1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</row>
    <row r="353" spans="1:39" ht="15.75" customHeight="1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</row>
    <row r="354" spans="1:39" ht="15.75" customHeight="1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</row>
    <row r="355" spans="1:39" ht="15.75" customHeight="1" x14ac:dyDescent="0.2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</row>
    <row r="356" spans="1:39" ht="15.75" customHeight="1" x14ac:dyDescent="0.2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</row>
    <row r="357" spans="1:39" ht="15.75" customHeight="1" x14ac:dyDescent="0.25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</row>
    <row r="358" spans="1:39" ht="15.75" customHeight="1" x14ac:dyDescent="0.25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</row>
    <row r="359" spans="1:39" ht="15.75" customHeight="1" x14ac:dyDescent="0.25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</row>
    <row r="360" spans="1:39" ht="15.75" customHeight="1" x14ac:dyDescent="0.25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</row>
    <row r="361" spans="1:39" ht="15.75" customHeight="1" x14ac:dyDescent="0.25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</row>
    <row r="362" spans="1:39" ht="15.75" customHeight="1" x14ac:dyDescent="0.25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</row>
    <row r="363" spans="1:39" ht="15.75" customHeight="1" x14ac:dyDescent="0.25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</row>
    <row r="364" spans="1:39" ht="15.75" customHeight="1" x14ac:dyDescent="0.25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</row>
    <row r="365" spans="1:39" ht="15.75" customHeight="1" x14ac:dyDescent="0.2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</row>
    <row r="366" spans="1:39" ht="15.75" customHeight="1" x14ac:dyDescent="0.25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</row>
    <row r="367" spans="1:39" ht="15.75" customHeight="1" x14ac:dyDescent="0.25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</row>
    <row r="368" spans="1:39" ht="15.75" customHeight="1" x14ac:dyDescent="0.25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</row>
    <row r="369" spans="1:39" ht="15.75" customHeight="1" x14ac:dyDescent="0.25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</row>
    <row r="370" spans="1:39" ht="15.75" customHeight="1" x14ac:dyDescent="0.2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</row>
    <row r="371" spans="1:39" ht="15.75" customHeight="1" x14ac:dyDescent="0.25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</row>
    <row r="372" spans="1:39" ht="15.75" customHeight="1" x14ac:dyDescent="0.2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</row>
    <row r="373" spans="1:39" ht="15.75" customHeight="1" x14ac:dyDescent="0.25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</row>
    <row r="374" spans="1:39" ht="15.75" customHeight="1" x14ac:dyDescent="0.25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</row>
    <row r="375" spans="1:39" ht="15.75" customHeight="1" x14ac:dyDescent="0.2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</row>
    <row r="376" spans="1:39" ht="15.75" customHeight="1" x14ac:dyDescent="0.25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</row>
    <row r="377" spans="1:39" ht="15.75" customHeight="1" x14ac:dyDescent="0.2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</row>
    <row r="378" spans="1:39" ht="15.75" customHeight="1" x14ac:dyDescent="0.25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</row>
    <row r="379" spans="1:39" ht="15.75" customHeight="1" x14ac:dyDescent="0.25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</row>
    <row r="380" spans="1:39" ht="15.75" customHeight="1" x14ac:dyDescent="0.25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</row>
    <row r="381" spans="1:39" ht="15.75" customHeight="1" x14ac:dyDescent="0.25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</row>
    <row r="382" spans="1:39" ht="15.75" customHeight="1" x14ac:dyDescent="0.25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</row>
    <row r="383" spans="1:39" ht="15.75" customHeight="1" x14ac:dyDescent="0.25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</row>
    <row r="384" spans="1:39" ht="15.75" customHeight="1" x14ac:dyDescent="0.25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</row>
    <row r="385" spans="1:39" ht="15.75" customHeight="1" x14ac:dyDescent="0.2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</row>
    <row r="386" spans="1:39" ht="15.75" customHeight="1" x14ac:dyDescent="0.25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</row>
    <row r="387" spans="1:39" ht="15.75" customHeight="1" x14ac:dyDescent="0.25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</row>
    <row r="388" spans="1:39" ht="15.75" customHeight="1" x14ac:dyDescent="0.25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</row>
    <row r="389" spans="1:39" ht="15.75" customHeight="1" x14ac:dyDescent="0.25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</row>
    <row r="390" spans="1:39" ht="15.75" customHeight="1" x14ac:dyDescent="0.25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</row>
    <row r="391" spans="1:39" ht="15.75" customHeight="1" x14ac:dyDescent="0.25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</row>
    <row r="392" spans="1:39" ht="15.75" customHeight="1" x14ac:dyDescent="0.25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</row>
    <row r="393" spans="1:39" ht="15.75" customHeight="1" x14ac:dyDescent="0.25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</row>
    <row r="394" spans="1:39" ht="15.75" customHeight="1" x14ac:dyDescent="0.25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</row>
    <row r="395" spans="1:39" ht="15.75" customHeight="1" x14ac:dyDescent="0.2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</row>
    <row r="396" spans="1:39" ht="15.75" customHeight="1" x14ac:dyDescent="0.25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</row>
    <row r="397" spans="1:39" ht="15.75" customHeight="1" x14ac:dyDescent="0.25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</row>
    <row r="398" spans="1:39" ht="15.75" customHeight="1" x14ac:dyDescent="0.25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</row>
    <row r="399" spans="1:39" ht="15.75" customHeight="1" x14ac:dyDescent="0.25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</row>
    <row r="400" spans="1:39" ht="15.75" customHeight="1" x14ac:dyDescent="0.25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</row>
    <row r="401" spans="1:39" ht="15.75" customHeight="1" x14ac:dyDescent="0.25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</row>
    <row r="402" spans="1:39" ht="15.75" customHeight="1" x14ac:dyDescent="0.25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</row>
    <row r="403" spans="1:39" ht="15.75" customHeight="1" x14ac:dyDescent="0.2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</row>
    <row r="404" spans="1:39" ht="15.75" customHeight="1" x14ac:dyDescent="0.25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</row>
    <row r="405" spans="1:39" ht="15.75" customHeight="1" x14ac:dyDescent="0.2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</row>
    <row r="406" spans="1:39" ht="15.75" customHeight="1" x14ac:dyDescent="0.25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</row>
    <row r="407" spans="1:39" ht="15.75" customHeight="1" x14ac:dyDescent="0.25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</row>
    <row r="408" spans="1:39" ht="15.75" customHeight="1" x14ac:dyDescent="0.2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</row>
    <row r="409" spans="1:39" ht="15.75" customHeight="1" x14ac:dyDescent="0.25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</row>
    <row r="410" spans="1:39" ht="15.75" customHeight="1" x14ac:dyDescent="0.25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</row>
    <row r="411" spans="1:39" ht="15.75" customHeight="1" x14ac:dyDescent="0.25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</row>
    <row r="412" spans="1:39" ht="15.75" customHeight="1" x14ac:dyDescent="0.25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</row>
    <row r="413" spans="1:39" ht="15.75" customHeight="1" x14ac:dyDescent="0.25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</row>
    <row r="414" spans="1:39" ht="15.75" customHeight="1" x14ac:dyDescent="0.25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</row>
    <row r="415" spans="1:39" ht="15.75" customHeight="1" x14ac:dyDescent="0.2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</row>
    <row r="416" spans="1:39" ht="15.75" customHeight="1" x14ac:dyDescent="0.25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</row>
    <row r="417" spans="1:39" ht="15.75" customHeight="1" x14ac:dyDescent="0.25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</row>
    <row r="418" spans="1:39" ht="15.75" customHeight="1" x14ac:dyDescent="0.25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</row>
    <row r="419" spans="1:39" ht="15.75" customHeight="1" x14ac:dyDescent="0.25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</row>
    <row r="420" spans="1:39" ht="15.75" customHeight="1" x14ac:dyDescent="0.2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</row>
    <row r="421" spans="1:39" ht="15.75" customHeight="1" x14ac:dyDescent="0.2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</row>
    <row r="422" spans="1:39" ht="15.75" customHeight="1" x14ac:dyDescent="0.25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</row>
    <row r="423" spans="1:39" ht="15.75" customHeight="1" x14ac:dyDescent="0.25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</row>
    <row r="424" spans="1:39" ht="15.75" customHeight="1" x14ac:dyDescent="0.25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</row>
    <row r="425" spans="1:39" ht="15.75" customHeight="1" x14ac:dyDescent="0.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</row>
    <row r="426" spans="1:39" ht="15.75" customHeight="1" x14ac:dyDescent="0.25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</row>
    <row r="427" spans="1:39" ht="15.75" customHeight="1" x14ac:dyDescent="0.25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</row>
    <row r="428" spans="1:39" ht="15.75" customHeight="1" x14ac:dyDescent="0.25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</row>
    <row r="429" spans="1:39" ht="15.75" customHeight="1" x14ac:dyDescent="0.25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</row>
    <row r="430" spans="1:39" ht="15.75" customHeight="1" x14ac:dyDescent="0.2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</row>
    <row r="431" spans="1:39" ht="15.75" customHeight="1" x14ac:dyDescent="0.2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</row>
    <row r="432" spans="1:39" ht="15.75" customHeight="1" x14ac:dyDescent="0.25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</row>
    <row r="433" spans="1:39" ht="15.75" customHeight="1" x14ac:dyDescent="0.25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</row>
    <row r="434" spans="1:39" ht="15.75" customHeight="1" x14ac:dyDescent="0.2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</row>
    <row r="435" spans="1:39" ht="15.75" customHeight="1" x14ac:dyDescent="0.2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</row>
    <row r="436" spans="1:39" ht="15.75" customHeight="1" x14ac:dyDescent="0.25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</row>
    <row r="437" spans="1:39" ht="15.75" customHeight="1" x14ac:dyDescent="0.25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</row>
    <row r="438" spans="1:39" ht="15.75" customHeight="1" x14ac:dyDescent="0.25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</row>
    <row r="439" spans="1:39" ht="15.75" customHeight="1" x14ac:dyDescent="0.2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</row>
    <row r="440" spans="1:39" ht="15.75" customHeight="1" x14ac:dyDescent="0.25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</row>
    <row r="441" spans="1:39" ht="15.75" customHeight="1" x14ac:dyDescent="0.25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</row>
    <row r="442" spans="1:39" ht="15.75" customHeight="1" x14ac:dyDescent="0.25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</row>
    <row r="443" spans="1:39" ht="15.75" customHeight="1" x14ac:dyDescent="0.25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</row>
    <row r="444" spans="1:39" ht="15.75" customHeight="1" x14ac:dyDescent="0.25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</row>
    <row r="445" spans="1:39" ht="15.75" customHeight="1" x14ac:dyDescent="0.2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</row>
    <row r="446" spans="1:39" ht="15.75" customHeight="1" x14ac:dyDescent="0.25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</row>
    <row r="447" spans="1:39" ht="15.75" customHeight="1" x14ac:dyDescent="0.25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</row>
    <row r="448" spans="1:39" ht="15.75" customHeight="1" x14ac:dyDescent="0.25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</row>
    <row r="449" spans="1:39" ht="15.75" customHeight="1" x14ac:dyDescent="0.25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</row>
    <row r="450" spans="1:39" ht="15.75" customHeight="1" x14ac:dyDescent="0.25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</row>
    <row r="451" spans="1:39" ht="15.75" customHeight="1" x14ac:dyDescent="0.25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</row>
    <row r="452" spans="1:39" ht="15.75" customHeight="1" x14ac:dyDescent="0.25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</row>
    <row r="453" spans="1:39" ht="15.75" customHeight="1" x14ac:dyDescent="0.25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</row>
    <row r="454" spans="1:39" ht="15.75" customHeight="1" x14ac:dyDescent="0.25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</row>
    <row r="455" spans="1:39" ht="15.75" customHeight="1" x14ac:dyDescent="0.2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</row>
    <row r="456" spans="1:39" ht="15.75" customHeight="1" x14ac:dyDescent="0.25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</row>
    <row r="457" spans="1:39" ht="15.75" customHeight="1" x14ac:dyDescent="0.25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</row>
    <row r="458" spans="1:39" ht="15.75" customHeight="1" x14ac:dyDescent="0.25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</row>
    <row r="459" spans="1:39" ht="15.75" customHeight="1" x14ac:dyDescent="0.25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</row>
    <row r="460" spans="1:39" ht="15.75" customHeight="1" x14ac:dyDescent="0.25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</row>
    <row r="461" spans="1:39" ht="15.75" customHeight="1" x14ac:dyDescent="0.25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</row>
    <row r="462" spans="1:39" ht="15.75" customHeight="1" x14ac:dyDescent="0.25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</row>
    <row r="463" spans="1:39" ht="15.75" customHeight="1" x14ac:dyDescent="0.25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</row>
    <row r="464" spans="1:39" ht="15.75" customHeight="1" x14ac:dyDescent="0.25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</row>
    <row r="465" spans="1:39" ht="15.75" customHeight="1" x14ac:dyDescent="0.2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</row>
    <row r="466" spans="1:39" ht="15.75" customHeight="1" x14ac:dyDescent="0.25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</row>
    <row r="467" spans="1:39" ht="15.75" customHeight="1" x14ac:dyDescent="0.25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</row>
    <row r="468" spans="1:39" ht="15.75" customHeight="1" x14ac:dyDescent="0.25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</row>
    <row r="469" spans="1:39" ht="15.75" customHeight="1" x14ac:dyDescent="0.25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</row>
    <row r="470" spans="1:39" ht="15.75" customHeight="1" x14ac:dyDescent="0.2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</row>
    <row r="471" spans="1:39" ht="15.75" customHeight="1" x14ac:dyDescent="0.25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</row>
    <row r="472" spans="1:39" ht="15.75" customHeight="1" x14ac:dyDescent="0.25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</row>
    <row r="473" spans="1:39" ht="15.75" customHeight="1" x14ac:dyDescent="0.25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</row>
    <row r="474" spans="1:39" ht="15.75" customHeight="1" x14ac:dyDescent="0.25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</row>
    <row r="475" spans="1:39" ht="15.75" customHeight="1" x14ac:dyDescent="0.2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</row>
    <row r="476" spans="1:39" ht="15.75" customHeight="1" x14ac:dyDescent="0.25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</row>
    <row r="477" spans="1:39" ht="15.75" customHeight="1" x14ac:dyDescent="0.25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</row>
    <row r="478" spans="1:39" ht="15.75" customHeight="1" x14ac:dyDescent="0.25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</row>
    <row r="479" spans="1:39" ht="15.75" customHeight="1" x14ac:dyDescent="0.25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</row>
    <row r="480" spans="1:39" ht="15.75" customHeight="1" x14ac:dyDescent="0.25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</row>
    <row r="481" spans="1:39" ht="15.75" customHeight="1" x14ac:dyDescent="0.25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</row>
    <row r="482" spans="1:39" ht="15.75" customHeight="1" x14ac:dyDescent="0.25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</row>
    <row r="483" spans="1:39" ht="15.75" customHeight="1" x14ac:dyDescent="0.25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</row>
    <row r="484" spans="1:39" ht="15.75" customHeight="1" x14ac:dyDescent="0.25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</row>
    <row r="485" spans="1:39" ht="15.75" customHeight="1" x14ac:dyDescent="0.2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</row>
    <row r="486" spans="1:39" ht="15.75" customHeight="1" x14ac:dyDescent="0.25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</row>
    <row r="487" spans="1:39" ht="15.75" customHeight="1" x14ac:dyDescent="0.25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</row>
    <row r="488" spans="1:39" ht="15.75" customHeight="1" x14ac:dyDescent="0.25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</row>
    <row r="489" spans="1:39" ht="15.75" customHeight="1" x14ac:dyDescent="0.25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</row>
    <row r="490" spans="1:39" ht="15.75" customHeight="1" x14ac:dyDescent="0.25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</row>
    <row r="491" spans="1:39" ht="15.75" customHeight="1" x14ac:dyDescent="0.25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</row>
    <row r="492" spans="1:39" ht="15.75" customHeight="1" x14ac:dyDescent="0.25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</row>
    <row r="493" spans="1:39" ht="15.75" customHeight="1" x14ac:dyDescent="0.25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</row>
    <row r="494" spans="1:39" ht="15.75" customHeight="1" x14ac:dyDescent="0.25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</row>
    <row r="495" spans="1:39" ht="15.75" customHeight="1" x14ac:dyDescent="0.2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</row>
    <row r="496" spans="1:39" ht="15.75" customHeight="1" x14ac:dyDescent="0.2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</row>
    <row r="497" spans="1:39" ht="15.75" customHeight="1" x14ac:dyDescent="0.25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</row>
    <row r="498" spans="1:39" ht="15.75" customHeight="1" x14ac:dyDescent="0.25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</row>
    <row r="499" spans="1:39" ht="15.75" customHeight="1" x14ac:dyDescent="0.25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</row>
    <row r="500" spans="1:39" ht="15.75" customHeight="1" x14ac:dyDescent="0.25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</row>
    <row r="501" spans="1:39" ht="15.75" customHeight="1" x14ac:dyDescent="0.2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</row>
    <row r="502" spans="1:39" ht="15.75" customHeight="1" x14ac:dyDescent="0.25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</row>
    <row r="503" spans="1:39" ht="15.75" customHeight="1" x14ac:dyDescent="0.25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</row>
    <row r="504" spans="1:39" ht="15.75" customHeight="1" x14ac:dyDescent="0.25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</row>
    <row r="505" spans="1:39" ht="15.75" customHeight="1" x14ac:dyDescent="0.2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</row>
    <row r="506" spans="1:39" ht="15.75" customHeight="1" x14ac:dyDescent="0.25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</row>
    <row r="507" spans="1:39" ht="15.75" customHeight="1" x14ac:dyDescent="0.25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</row>
    <row r="508" spans="1:39" ht="15.75" customHeight="1" x14ac:dyDescent="0.25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</row>
    <row r="509" spans="1:39" ht="15.75" customHeight="1" x14ac:dyDescent="0.25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</row>
    <row r="510" spans="1:39" ht="15.75" customHeight="1" x14ac:dyDescent="0.25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</row>
    <row r="511" spans="1:39" ht="15.75" customHeight="1" x14ac:dyDescent="0.25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</row>
    <row r="512" spans="1:39" ht="15.75" customHeight="1" x14ac:dyDescent="0.25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</row>
    <row r="513" spans="1:39" ht="15.75" customHeight="1" x14ac:dyDescent="0.25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</row>
    <row r="514" spans="1:39" ht="15.75" customHeight="1" x14ac:dyDescent="0.25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</row>
    <row r="515" spans="1:39" ht="15.75" customHeight="1" x14ac:dyDescent="0.2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</row>
    <row r="516" spans="1:39" ht="15.75" customHeight="1" x14ac:dyDescent="0.25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</row>
    <row r="517" spans="1:39" ht="15.75" customHeight="1" x14ac:dyDescent="0.25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</row>
    <row r="518" spans="1:39" ht="15.75" customHeight="1" x14ac:dyDescent="0.25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</row>
    <row r="519" spans="1:39" ht="15.75" customHeight="1" x14ac:dyDescent="0.25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</row>
    <row r="520" spans="1:39" ht="15.75" customHeight="1" x14ac:dyDescent="0.2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</row>
    <row r="521" spans="1:39" ht="15.75" customHeight="1" x14ac:dyDescent="0.25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</row>
    <row r="522" spans="1:39" ht="15.75" customHeight="1" x14ac:dyDescent="0.25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</row>
    <row r="523" spans="1:39" ht="15.75" customHeight="1" x14ac:dyDescent="0.25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</row>
    <row r="524" spans="1:39" ht="15.75" customHeight="1" x14ac:dyDescent="0.25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</row>
    <row r="525" spans="1:39" ht="15.75" customHeight="1" x14ac:dyDescent="0.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</row>
    <row r="526" spans="1:39" ht="15.75" customHeight="1" x14ac:dyDescent="0.25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</row>
    <row r="527" spans="1:39" ht="15.75" customHeight="1" x14ac:dyDescent="0.2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</row>
    <row r="528" spans="1:39" ht="15.75" customHeight="1" x14ac:dyDescent="0.25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</row>
    <row r="529" spans="1:39" ht="15.75" customHeight="1" x14ac:dyDescent="0.25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</row>
    <row r="530" spans="1:39" ht="15.75" customHeight="1" x14ac:dyDescent="0.25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</row>
    <row r="531" spans="1:39" ht="15.75" customHeight="1" x14ac:dyDescent="0.25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</row>
    <row r="532" spans="1:39" ht="15.75" customHeight="1" x14ac:dyDescent="0.2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</row>
    <row r="533" spans="1:39" ht="15.75" customHeight="1" x14ac:dyDescent="0.25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</row>
    <row r="534" spans="1:39" ht="15.75" customHeight="1" x14ac:dyDescent="0.25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</row>
    <row r="535" spans="1:39" ht="15.75" customHeight="1" x14ac:dyDescent="0.2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</row>
    <row r="536" spans="1:39" ht="15.75" customHeight="1" x14ac:dyDescent="0.25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</row>
    <row r="537" spans="1:39" ht="15.75" customHeight="1" x14ac:dyDescent="0.25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</row>
    <row r="538" spans="1:39" ht="15.75" customHeight="1" x14ac:dyDescent="0.25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</row>
    <row r="539" spans="1:39" ht="15.75" customHeight="1" x14ac:dyDescent="0.25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</row>
    <row r="540" spans="1:39" ht="15.75" customHeight="1" x14ac:dyDescent="0.25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</row>
    <row r="541" spans="1:39" ht="15.75" customHeight="1" x14ac:dyDescent="0.25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</row>
    <row r="542" spans="1:39" ht="15.75" customHeight="1" x14ac:dyDescent="0.25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</row>
    <row r="543" spans="1:39" ht="15.75" customHeight="1" x14ac:dyDescent="0.25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</row>
    <row r="544" spans="1:39" ht="15.75" customHeight="1" x14ac:dyDescent="0.25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</row>
    <row r="545" spans="1:39" ht="15.75" customHeight="1" x14ac:dyDescent="0.2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</row>
    <row r="546" spans="1:39" ht="15.75" customHeight="1" x14ac:dyDescent="0.25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</row>
    <row r="547" spans="1:39" ht="15.75" customHeight="1" x14ac:dyDescent="0.25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</row>
    <row r="548" spans="1:39" ht="15.75" customHeight="1" x14ac:dyDescent="0.25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</row>
    <row r="549" spans="1:39" ht="15.75" customHeight="1" x14ac:dyDescent="0.25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</row>
    <row r="550" spans="1:39" ht="15.75" customHeight="1" x14ac:dyDescent="0.25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</row>
    <row r="551" spans="1:39" ht="15.75" customHeight="1" x14ac:dyDescent="0.25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</row>
    <row r="552" spans="1:39" ht="15.75" customHeight="1" x14ac:dyDescent="0.25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</row>
    <row r="553" spans="1:39" ht="15.75" customHeight="1" x14ac:dyDescent="0.25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</row>
    <row r="554" spans="1:39" ht="15.75" customHeight="1" x14ac:dyDescent="0.25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</row>
    <row r="555" spans="1:39" ht="15.75" customHeight="1" x14ac:dyDescent="0.2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</row>
    <row r="556" spans="1:39" ht="15.75" customHeight="1" x14ac:dyDescent="0.25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</row>
    <row r="557" spans="1:39" ht="15.75" customHeight="1" x14ac:dyDescent="0.25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</row>
    <row r="558" spans="1:39" ht="15.75" customHeight="1" x14ac:dyDescent="0.2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</row>
    <row r="559" spans="1:39" ht="15.75" customHeight="1" x14ac:dyDescent="0.25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</row>
    <row r="560" spans="1:39" ht="15.75" customHeight="1" x14ac:dyDescent="0.25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</row>
    <row r="561" spans="1:39" ht="15.75" customHeight="1" x14ac:dyDescent="0.25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</row>
    <row r="562" spans="1:39" ht="15.75" customHeight="1" x14ac:dyDescent="0.25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</row>
    <row r="563" spans="1:39" ht="15.75" customHeight="1" x14ac:dyDescent="0.2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</row>
    <row r="564" spans="1:39" ht="15.75" customHeight="1" x14ac:dyDescent="0.25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</row>
    <row r="565" spans="1:39" ht="15.75" customHeight="1" x14ac:dyDescent="0.2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</row>
    <row r="566" spans="1:39" ht="15.75" customHeight="1" x14ac:dyDescent="0.25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</row>
    <row r="567" spans="1:39" ht="15.75" customHeight="1" x14ac:dyDescent="0.25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</row>
    <row r="568" spans="1:39" ht="15.75" customHeight="1" x14ac:dyDescent="0.25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</row>
    <row r="569" spans="1:39" ht="15.75" customHeight="1" x14ac:dyDescent="0.25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</row>
    <row r="570" spans="1:39" ht="15.75" customHeight="1" x14ac:dyDescent="0.2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</row>
    <row r="571" spans="1:39" ht="15.75" customHeight="1" x14ac:dyDescent="0.25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</row>
    <row r="572" spans="1:39" ht="15.75" customHeight="1" x14ac:dyDescent="0.25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</row>
    <row r="573" spans="1:39" ht="15.75" customHeight="1" x14ac:dyDescent="0.25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</row>
    <row r="574" spans="1:39" ht="15.75" customHeight="1" x14ac:dyDescent="0.25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</row>
    <row r="575" spans="1:39" ht="15.75" customHeight="1" x14ac:dyDescent="0.2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</row>
    <row r="576" spans="1:39" ht="15.75" customHeight="1" x14ac:dyDescent="0.25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</row>
    <row r="577" spans="1:39" ht="15.75" customHeight="1" x14ac:dyDescent="0.25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</row>
    <row r="578" spans="1:39" ht="15.75" customHeight="1" x14ac:dyDescent="0.25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</row>
    <row r="579" spans="1:39" ht="15.75" customHeight="1" x14ac:dyDescent="0.25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</row>
    <row r="580" spans="1:39" ht="15.75" customHeight="1" x14ac:dyDescent="0.25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</row>
    <row r="581" spans="1:39" ht="15.75" customHeight="1" x14ac:dyDescent="0.25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</row>
    <row r="582" spans="1:39" ht="15.75" customHeight="1" x14ac:dyDescent="0.25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</row>
    <row r="583" spans="1:39" ht="15.75" customHeight="1" x14ac:dyDescent="0.25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</row>
    <row r="584" spans="1:39" ht="15.75" customHeight="1" x14ac:dyDescent="0.25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</row>
    <row r="585" spans="1:39" ht="15.75" customHeight="1" x14ac:dyDescent="0.2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</row>
    <row r="586" spans="1:39" ht="15.75" customHeight="1" x14ac:dyDescent="0.25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</row>
    <row r="587" spans="1:39" ht="15.75" customHeight="1" x14ac:dyDescent="0.25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</row>
    <row r="588" spans="1:39" ht="15.75" customHeight="1" x14ac:dyDescent="0.25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</row>
    <row r="589" spans="1:39" ht="15.75" customHeight="1" x14ac:dyDescent="0.2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</row>
    <row r="590" spans="1:39" ht="15.75" customHeight="1" x14ac:dyDescent="0.25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</row>
    <row r="591" spans="1:39" ht="15.75" customHeight="1" x14ac:dyDescent="0.25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</row>
    <row r="592" spans="1:39" ht="15.75" customHeight="1" x14ac:dyDescent="0.2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</row>
    <row r="593" spans="1:39" ht="15.75" customHeight="1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</row>
    <row r="594" spans="1:39" ht="15.75" customHeight="1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</row>
    <row r="595" spans="1:39" ht="15.75" customHeight="1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</row>
    <row r="596" spans="1:39" ht="15.75" customHeight="1" x14ac:dyDescent="0.2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</row>
    <row r="597" spans="1:39" ht="15.75" customHeight="1" x14ac:dyDescent="0.25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</row>
    <row r="598" spans="1:39" ht="15.75" customHeight="1" x14ac:dyDescent="0.25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</row>
    <row r="599" spans="1:39" ht="15.75" customHeight="1" x14ac:dyDescent="0.25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</row>
    <row r="600" spans="1:39" ht="15.75" customHeight="1" x14ac:dyDescent="0.25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</row>
    <row r="601" spans="1:39" ht="15.75" customHeight="1" x14ac:dyDescent="0.25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</row>
    <row r="602" spans="1:39" ht="15.75" customHeight="1" x14ac:dyDescent="0.25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</row>
    <row r="603" spans="1:39" ht="15.75" customHeight="1" x14ac:dyDescent="0.25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</row>
    <row r="604" spans="1:39" ht="15.75" customHeight="1" x14ac:dyDescent="0.25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</row>
    <row r="605" spans="1:39" ht="15.75" customHeight="1" x14ac:dyDescent="0.2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</row>
    <row r="606" spans="1:39" ht="15.75" customHeight="1" x14ac:dyDescent="0.25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</row>
    <row r="607" spans="1:39" ht="15.75" customHeight="1" x14ac:dyDescent="0.25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</row>
    <row r="608" spans="1:39" ht="15.75" customHeight="1" x14ac:dyDescent="0.25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</row>
    <row r="609" spans="1:39" ht="15.75" customHeight="1" x14ac:dyDescent="0.25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</row>
    <row r="610" spans="1:39" ht="15.75" customHeight="1" x14ac:dyDescent="0.25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</row>
    <row r="611" spans="1:39" ht="15.75" customHeight="1" x14ac:dyDescent="0.25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</row>
    <row r="612" spans="1:39" ht="15.75" customHeight="1" x14ac:dyDescent="0.25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</row>
    <row r="613" spans="1:39" ht="15.75" customHeight="1" x14ac:dyDescent="0.25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</row>
    <row r="614" spans="1:39" ht="15.75" customHeight="1" x14ac:dyDescent="0.25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</row>
    <row r="615" spans="1:39" ht="15.75" customHeight="1" x14ac:dyDescent="0.2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</row>
    <row r="616" spans="1:39" ht="15.75" customHeight="1" x14ac:dyDescent="0.25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</row>
    <row r="617" spans="1:39" ht="15.75" customHeight="1" x14ac:dyDescent="0.25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</row>
    <row r="618" spans="1:39" ht="15.75" customHeight="1" x14ac:dyDescent="0.25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</row>
    <row r="619" spans="1:39" ht="15.75" customHeight="1" x14ac:dyDescent="0.25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</row>
    <row r="620" spans="1:39" ht="15.75" customHeight="1" x14ac:dyDescent="0.2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</row>
    <row r="621" spans="1:39" ht="15.75" customHeight="1" x14ac:dyDescent="0.25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</row>
    <row r="622" spans="1:39" ht="15.75" customHeight="1" x14ac:dyDescent="0.25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</row>
    <row r="623" spans="1:39" ht="15.75" customHeight="1" x14ac:dyDescent="0.25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</row>
    <row r="624" spans="1:39" ht="15.75" customHeight="1" x14ac:dyDescent="0.25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</row>
    <row r="625" spans="1:39" ht="15.75" customHeight="1" x14ac:dyDescent="0.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</row>
    <row r="626" spans="1:39" ht="15.75" customHeight="1" x14ac:dyDescent="0.25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</row>
    <row r="627" spans="1:39" ht="15.75" customHeight="1" x14ac:dyDescent="0.25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</row>
    <row r="628" spans="1:39" ht="15.75" customHeight="1" x14ac:dyDescent="0.25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</row>
    <row r="629" spans="1:39" ht="15.75" customHeight="1" x14ac:dyDescent="0.25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</row>
    <row r="630" spans="1:39" ht="15.75" customHeight="1" x14ac:dyDescent="0.25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</row>
    <row r="631" spans="1:39" ht="15.75" customHeight="1" x14ac:dyDescent="0.25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</row>
    <row r="632" spans="1:39" ht="15.75" customHeight="1" x14ac:dyDescent="0.25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</row>
    <row r="633" spans="1:39" ht="15.75" customHeight="1" x14ac:dyDescent="0.25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</row>
    <row r="634" spans="1:39" ht="15.75" customHeight="1" x14ac:dyDescent="0.25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</row>
    <row r="635" spans="1:39" ht="15.75" customHeight="1" x14ac:dyDescent="0.2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</row>
    <row r="636" spans="1:39" ht="15.75" customHeight="1" x14ac:dyDescent="0.25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</row>
    <row r="637" spans="1:39" ht="15.75" customHeight="1" x14ac:dyDescent="0.25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</row>
    <row r="638" spans="1:39" ht="15.75" customHeight="1" x14ac:dyDescent="0.25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</row>
    <row r="639" spans="1:39" ht="15.75" customHeight="1" x14ac:dyDescent="0.25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</row>
    <row r="640" spans="1:39" ht="15.75" customHeight="1" x14ac:dyDescent="0.25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</row>
    <row r="641" spans="1:39" ht="15.75" customHeight="1" x14ac:dyDescent="0.25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</row>
    <row r="642" spans="1:39" ht="15.75" customHeight="1" x14ac:dyDescent="0.25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</row>
    <row r="643" spans="1:39" ht="15.75" customHeight="1" x14ac:dyDescent="0.25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</row>
    <row r="644" spans="1:39" ht="15.75" customHeight="1" x14ac:dyDescent="0.25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</row>
    <row r="645" spans="1:39" ht="15.75" customHeight="1" x14ac:dyDescent="0.2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</row>
    <row r="646" spans="1:39" ht="15.75" customHeight="1" x14ac:dyDescent="0.25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</row>
    <row r="647" spans="1:39" ht="15.75" customHeight="1" x14ac:dyDescent="0.25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</row>
    <row r="648" spans="1:39" ht="15.75" customHeight="1" x14ac:dyDescent="0.25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</row>
    <row r="649" spans="1:39" ht="15.75" customHeight="1" x14ac:dyDescent="0.25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</row>
    <row r="650" spans="1:39" ht="15.75" customHeight="1" x14ac:dyDescent="0.25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</row>
    <row r="651" spans="1:39" ht="15.75" customHeight="1" x14ac:dyDescent="0.2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</row>
    <row r="652" spans="1:39" ht="15.75" customHeight="1" x14ac:dyDescent="0.25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</row>
    <row r="653" spans="1:39" ht="15.75" customHeight="1" x14ac:dyDescent="0.25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</row>
    <row r="654" spans="1:39" ht="15.75" customHeight="1" x14ac:dyDescent="0.25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</row>
    <row r="655" spans="1:39" ht="15.75" customHeight="1" x14ac:dyDescent="0.2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</row>
    <row r="656" spans="1:39" ht="15.75" customHeight="1" x14ac:dyDescent="0.2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</row>
    <row r="657" spans="1:39" ht="15.75" customHeight="1" x14ac:dyDescent="0.25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</row>
    <row r="658" spans="1:39" ht="15.75" customHeight="1" x14ac:dyDescent="0.25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</row>
    <row r="659" spans="1:39" ht="15.75" customHeight="1" x14ac:dyDescent="0.25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</row>
    <row r="660" spans="1:39" ht="15.75" customHeight="1" x14ac:dyDescent="0.25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</row>
    <row r="661" spans="1:39" ht="15.75" customHeight="1" x14ac:dyDescent="0.25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</row>
    <row r="662" spans="1:39" ht="15.75" customHeight="1" x14ac:dyDescent="0.25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</row>
    <row r="663" spans="1:39" ht="15.75" customHeight="1" x14ac:dyDescent="0.25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</row>
    <row r="664" spans="1:39" ht="15.75" customHeight="1" x14ac:dyDescent="0.2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</row>
    <row r="665" spans="1:39" ht="15.75" customHeight="1" x14ac:dyDescent="0.2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</row>
    <row r="666" spans="1:39" ht="15.75" customHeight="1" x14ac:dyDescent="0.25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</row>
    <row r="667" spans="1:39" ht="15.75" customHeight="1" x14ac:dyDescent="0.25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</row>
    <row r="668" spans="1:39" ht="15.75" customHeight="1" x14ac:dyDescent="0.25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</row>
    <row r="669" spans="1:39" ht="15.75" customHeight="1" x14ac:dyDescent="0.25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</row>
    <row r="670" spans="1:39" ht="15.75" customHeight="1" x14ac:dyDescent="0.2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</row>
    <row r="671" spans="1:39" ht="15.75" customHeight="1" x14ac:dyDescent="0.25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</row>
    <row r="672" spans="1:39" ht="15.75" customHeight="1" x14ac:dyDescent="0.25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</row>
    <row r="673" spans="1:39" ht="15.75" customHeight="1" x14ac:dyDescent="0.25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</row>
    <row r="674" spans="1:39" ht="15.75" customHeight="1" x14ac:dyDescent="0.25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</row>
    <row r="675" spans="1:39" ht="15.75" customHeight="1" x14ac:dyDescent="0.2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</row>
    <row r="676" spans="1:39" ht="15.75" customHeight="1" x14ac:dyDescent="0.25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</row>
    <row r="677" spans="1:39" ht="15.75" customHeight="1" x14ac:dyDescent="0.25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</row>
    <row r="678" spans="1:39" ht="15.75" customHeight="1" x14ac:dyDescent="0.25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</row>
    <row r="679" spans="1:39" ht="15.75" customHeight="1" x14ac:dyDescent="0.25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</row>
    <row r="680" spans="1:39" ht="15.75" customHeight="1" x14ac:dyDescent="0.25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</row>
    <row r="681" spans="1:39" ht="15.75" customHeight="1" x14ac:dyDescent="0.25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</row>
    <row r="682" spans="1:39" ht="15.75" customHeight="1" x14ac:dyDescent="0.2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</row>
    <row r="683" spans="1:39" ht="15.75" customHeight="1" x14ac:dyDescent="0.25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</row>
    <row r="684" spans="1:39" ht="15.75" customHeight="1" x14ac:dyDescent="0.25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</row>
    <row r="685" spans="1:39" ht="15.75" customHeight="1" x14ac:dyDescent="0.2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</row>
    <row r="686" spans="1:39" ht="15.75" customHeight="1" x14ac:dyDescent="0.25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</row>
    <row r="687" spans="1:39" ht="15.75" customHeight="1" x14ac:dyDescent="0.2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</row>
    <row r="688" spans="1:39" ht="15.75" customHeight="1" x14ac:dyDescent="0.25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</row>
    <row r="689" spans="1:39" ht="15.75" customHeight="1" x14ac:dyDescent="0.25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</row>
    <row r="690" spans="1:39" ht="15.75" customHeight="1" x14ac:dyDescent="0.25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</row>
    <row r="691" spans="1:39" ht="15.75" customHeight="1" x14ac:dyDescent="0.25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</row>
    <row r="692" spans="1:39" ht="15.75" customHeight="1" x14ac:dyDescent="0.25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</row>
    <row r="693" spans="1:39" ht="15.75" customHeight="1" x14ac:dyDescent="0.25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</row>
    <row r="694" spans="1:39" ht="15.75" customHeight="1" x14ac:dyDescent="0.25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</row>
    <row r="695" spans="1:39" ht="15.75" customHeight="1" x14ac:dyDescent="0.2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</row>
    <row r="696" spans="1:39" ht="15.75" customHeight="1" x14ac:dyDescent="0.25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</row>
    <row r="697" spans="1:39" ht="15.75" customHeight="1" x14ac:dyDescent="0.25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</row>
    <row r="698" spans="1:39" ht="15.75" customHeight="1" x14ac:dyDescent="0.25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</row>
    <row r="699" spans="1:39" ht="15.75" customHeight="1" x14ac:dyDescent="0.25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</row>
    <row r="700" spans="1:39" ht="15.75" customHeight="1" x14ac:dyDescent="0.25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</row>
    <row r="701" spans="1:39" ht="15.75" customHeight="1" x14ac:dyDescent="0.25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</row>
    <row r="702" spans="1:39" ht="15.75" customHeight="1" x14ac:dyDescent="0.25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</row>
    <row r="703" spans="1:39" ht="15.75" customHeight="1" x14ac:dyDescent="0.25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</row>
    <row r="704" spans="1:39" ht="15.75" customHeight="1" x14ac:dyDescent="0.25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</row>
    <row r="705" spans="1:39" ht="15.75" customHeight="1" x14ac:dyDescent="0.2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</row>
    <row r="706" spans="1:39" ht="15.75" customHeight="1" x14ac:dyDescent="0.25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</row>
    <row r="707" spans="1:39" ht="15.75" customHeight="1" x14ac:dyDescent="0.25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</row>
    <row r="708" spans="1:39" ht="15.75" customHeight="1" x14ac:dyDescent="0.2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</row>
    <row r="709" spans="1:39" ht="15.75" customHeight="1" x14ac:dyDescent="0.25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</row>
    <row r="710" spans="1:39" ht="15.75" customHeight="1" x14ac:dyDescent="0.25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</row>
    <row r="711" spans="1:39" ht="15.75" customHeight="1" x14ac:dyDescent="0.25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</row>
    <row r="712" spans="1:39" ht="15.75" customHeight="1" x14ac:dyDescent="0.25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</row>
    <row r="713" spans="1:39" ht="15.75" customHeight="1" x14ac:dyDescent="0.2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</row>
    <row r="714" spans="1:39" ht="15.75" customHeight="1" x14ac:dyDescent="0.25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</row>
    <row r="715" spans="1:39" ht="15.75" customHeight="1" x14ac:dyDescent="0.2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</row>
    <row r="716" spans="1:39" ht="15.75" customHeight="1" x14ac:dyDescent="0.25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</row>
    <row r="717" spans="1:39" ht="15.75" customHeight="1" x14ac:dyDescent="0.25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</row>
    <row r="718" spans="1:39" ht="15.75" customHeight="1" x14ac:dyDescent="0.2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</row>
    <row r="719" spans="1:39" ht="15.75" customHeight="1" x14ac:dyDescent="0.25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</row>
    <row r="720" spans="1:39" ht="15.75" customHeight="1" x14ac:dyDescent="0.2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</row>
    <row r="721" spans="1:39" ht="15.75" customHeight="1" x14ac:dyDescent="0.25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</row>
    <row r="722" spans="1:39" ht="15.75" customHeight="1" x14ac:dyDescent="0.25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</row>
    <row r="723" spans="1:39" ht="15.75" customHeight="1" x14ac:dyDescent="0.25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</row>
    <row r="724" spans="1:39" ht="15.75" customHeight="1" x14ac:dyDescent="0.25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</row>
    <row r="725" spans="1:39" ht="15.75" customHeight="1" x14ac:dyDescent="0.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</row>
    <row r="726" spans="1:39" ht="15.75" customHeight="1" x14ac:dyDescent="0.25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</row>
    <row r="727" spans="1:39" ht="15.75" customHeight="1" x14ac:dyDescent="0.25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</row>
    <row r="728" spans="1:39" ht="15.75" customHeight="1" x14ac:dyDescent="0.25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</row>
    <row r="729" spans="1:39" ht="15.75" customHeight="1" x14ac:dyDescent="0.25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</row>
    <row r="730" spans="1:39" ht="15.75" customHeight="1" x14ac:dyDescent="0.25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</row>
    <row r="731" spans="1:39" ht="15.75" customHeight="1" x14ac:dyDescent="0.25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</row>
    <row r="732" spans="1:39" ht="15.75" customHeight="1" x14ac:dyDescent="0.25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</row>
    <row r="733" spans="1:39" ht="15.75" customHeight="1" x14ac:dyDescent="0.25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</row>
    <row r="734" spans="1:39" ht="15.75" customHeight="1" x14ac:dyDescent="0.25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</row>
    <row r="735" spans="1:39" ht="15.75" customHeight="1" x14ac:dyDescent="0.2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</row>
    <row r="736" spans="1:39" ht="15.75" customHeight="1" x14ac:dyDescent="0.25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</row>
    <row r="737" spans="1:39" ht="15.75" customHeight="1" x14ac:dyDescent="0.25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</row>
    <row r="738" spans="1:39" ht="15.75" customHeight="1" x14ac:dyDescent="0.25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</row>
    <row r="739" spans="1:39" ht="15.75" customHeight="1" x14ac:dyDescent="0.25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</row>
    <row r="740" spans="1:39" ht="15.75" customHeight="1" x14ac:dyDescent="0.25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</row>
    <row r="741" spans="1:39" ht="15.75" customHeight="1" x14ac:dyDescent="0.25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</row>
    <row r="742" spans="1:39" ht="15.75" customHeight="1" x14ac:dyDescent="0.25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</row>
    <row r="743" spans="1:39" ht="15.75" customHeight="1" x14ac:dyDescent="0.25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</row>
    <row r="744" spans="1:39" ht="15.75" customHeight="1" x14ac:dyDescent="0.2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</row>
    <row r="745" spans="1:39" ht="15.75" customHeight="1" x14ac:dyDescent="0.2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</row>
    <row r="746" spans="1:39" ht="15.75" customHeight="1" x14ac:dyDescent="0.25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</row>
    <row r="747" spans="1:39" ht="15.75" customHeight="1" x14ac:dyDescent="0.25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</row>
    <row r="748" spans="1:39" ht="15.75" customHeight="1" x14ac:dyDescent="0.25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</row>
    <row r="749" spans="1:39" ht="15.75" customHeight="1" x14ac:dyDescent="0.2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</row>
    <row r="750" spans="1:39" ht="15.75" customHeight="1" x14ac:dyDescent="0.25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</row>
    <row r="751" spans="1:39" ht="15.75" customHeight="1" x14ac:dyDescent="0.25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</row>
    <row r="752" spans="1:39" ht="15.75" customHeight="1" x14ac:dyDescent="0.25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</row>
    <row r="753" spans="1:39" ht="15.75" customHeight="1" x14ac:dyDescent="0.25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</row>
    <row r="754" spans="1:39" ht="15.75" customHeight="1" x14ac:dyDescent="0.25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</row>
    <row r="755" spans="1:39" ht="15.75" customHeight="1" x14ac:dyDescent="0.2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</row>
    <row r="756" spans="1:39" ht="15.75" customHeight="1" x14ac:dyDescent="0.25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</row>
    <row r="757" spans="1:39" ht="15.75" customHeight="1" x14ac:dyDescent="0.25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</row>
    <row r="758" spans="1:39" ht="15.75" customHeight="1" x14ac:dyDescent="0.25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</row>
    <row r="759" spans="1:39" ht="15.75" customHeight="1" x14ac:dyDescent="0.25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</row>
    <row r="760" spans="1:39" ht="15.75" customHeight="1" x14ac:dyDescent="0.25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</row>
    <row r="761" spans="1:39" ht="15.75" customHeight="1" x14ac:dyDescent="0.25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</row>
    <row r="762" spans="1:39" ht="15.75" customHeight="1" x14ac:dyDescent="0.25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</row>
    <row r="763" spans="1:39" ht="15.75" customHeight="1" x14ac:dyDescent="0.25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</row>
    <row r="764" spans="1:39" ht="15.75" customHeight="1" x14ac:dyDescent="0.25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</row>
    <row r="765" spans="1:39" ht="15.75" customHeight="1" x14ac:dyDescent="0.2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</row>
    <row r="766" spans="1:39" ht="15.75" customHeight="1" x14ac:dyDescent="0.25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</row>
    <row r="767" spans="1:39" ht="15.75" customHeight="1" x14ac:dyDescent="0.25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</row>
    <row r="768" spans="1:39" ht="15.75" customHeight="1" x14ac:dyDescent="0.25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</row>
    <row r="769" spans="1:39" ht="15.75" customHeight="1" x14ac:dyDescent="0.25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</row>
    <row r="770" spans="1:39" ht="15.75" customHeight="1" x14ac:dyDescent="0.2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</row>
    <row r="771" spans="1:39" ht="15.75" customHeight="1" x14ac:dyDescent="0.25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</row>
    <row r="772" spans="1:39" ht="15.75" customHeight="1" x14ac:dyDescent="0.25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</row>
    <row r="773" spans="1:39" ht="15.75" customHeight="1" x14ac:dyDescent="0.25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</row>
    <row r="774" spans="1:39" ht="15.75" customHeight="1" x14ac:dyDescent="0.25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</row>
    <row r="775" spans="1:39" ht="15.75" customHeight="1" x14ac:dyDescent="0.2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</row>
    <row r="776" spans="1:39" ht="15.75" customHeight="1" x14ac:dyDescent="0.25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</row>
    <row r="777" spans="1:39" ht="15.75" customHeight="1" x14ac:dyDescent="0.25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</row>
    <row r="778" spans="1:39" ht="15.75" customHeight="1" x14ac:dyDescent="0.25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</row>
    <row r="779" spans="1:39" ht="15.75" customHeight="1" x14ac:dyDescent="0.25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</row>
    <row r="780" spans="1:39" ht="15.75" customHeight="1" x14ac:dyDescent="0.2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</row>
    <row r="781" spans="1:39" ht="15.75" customHeight="1" x14ac:dyDescent="0.25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</row>
    <row r="782" spans="1:39" ht="15.75" customHeight="1" x14ac:dyDescent="0.25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</row>
    <row r="783" spans="1:39" ht="15.75" customHeight="1" x14ac:dyDescent="0.25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</row>
    <row r="784" spans="1:39" ht="15.75" customHeight="1" x14ac:dyDescent="0.25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</row>
    <row r="785" spans="1:39" ht="15.75" customHeight="1" x14ac:dyDescent="0.2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</row>
    <row r="786" spans="1:39" ht="15.75" customHeight="1" x14ac:dyDescent="0.25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</row>
    <row r="787" spans="1:39" ht="15.75" customHeight="1" x14ac:dyDescent="0.25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</row>
    <row r="788" spans="1:39" ht="15.75" customHeight="1" x14ac:dyDescent="0.25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</row>
    <row r="789" spans="1:39" ht="15.75" customHeight="1" x14ac:dyDescent="0.25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</row>
    <row r="790" spans="1:39" ht="15.75" customHeight="1" x14ac:dyDescent="0.25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</row>
    <row r="791" spans="1:39" ht="15.75" customHeight="1" x14ac:dyDescent="0.25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</row>
    <row r="792" spans="1:39" ht="15.75" customHeight="1" x14ac:dyDescent="0.25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</row>
    <row r="793" spans="1:39" ht="15.75" customHeight="1" x14ac:dyDescent="0.25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</row>
    <row r="794" spans="1:39" ht="15.75" customHeight="1" x14ac:dyDescent="0.25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</row>
    <row r="795" spans="1:39" ht="15.75" customHeight="1" x14ac:dyDescent="0.2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</row>
    <row r="796" spans="1:39" ht="15.75" customHeight="1" x14ac:dyDescent="0.25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</row>
    <row r="797" spans="1:39" ht="15.75" customHeight="1" x14ac:dyDescent="0.25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</row>
    <row r="798" spans="1:39" ht="15.75" customHeight="1" x14ac:dyDescent="0.25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</row>
    <row r="799" spans="1:39" ht="15.75" customHeight="1" x14ac:dyDescent="0.25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</row>
    <row r="800" spans="1:39" ht="15.75" customHeight="1" x14ac:dyDescent="0.2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</row>
    <row r="801" spans="1:39" ht="15.75" customHeight="1" x14ac:dyDescent="0.25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</row>
    <row r="802" spans="1:39" ht="15.75" customHeight="1" x14ac:dyDescent="0.25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</row>
    <row r="803" spans="1:39" ht="15.75" customHeight="1" x14ac:dyDescent="0.25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</row>
    <row r="804" spans="1:39" ht="15.75" customHeight="1" x14ac:dyDescent="0.25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</row>
    <row r="805" spans="1:39" ht="15.75" customHeight="1" x14ac:dyDescent="0.2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</row>
    <row r="806" spans="1:39" ht="15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</row>
    <row r="807" spans="1:39" ht="15.75" customHeight="1" x14ac:dyDescent="0.25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</row>
    <row r="808" spans="1:39" ht="15.75" customHeight="1" x14ac:dyDescent="0.25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</row>
    <row r="809" spans="1:39" ht="15.75" customHeight="1" x14ac:dyDescent="0.25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</row>
    <row r="810" spans="1:39" ht="15.75" customHeight="1" x14ac:dyDescent="0.25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</row>
    <row r="811" spans="1:39" ht="15.75" customHeight="1" x14ac:dyDescent="0.2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</row>
    <row r="812" spans="1:39" ht="15.75" customHeight="1" x14ac:dyDescent="0.2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</row>
    <row r="813" spans="1:39" ht="15.75" customHeight="1" x14ac:dyDescent="0.2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</row>
    <row r="814" spans="1:39" ht="15.75" customHeight="1" x14ac:dyDescent="0.25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</row>
    <row r="815" spans="1:39" ht="15.75" customHeight="1" x14ac:dyDescent="0.2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</row>
    <row r="816" spans="1:39" ht="15.75" customHeight="1" x14ac:dyDescent="0.25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</row>
    <row r="817" spans="1:39" ht="15.75" customHeight="1" x14ac:dyDescent="0.25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</row>
    <row r="818" spans="1:39" ht="15.75" customHeight="1" x14ac:dyDescent="0.25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</row>
    <row r="819" spans="1:39" ht="15.75" customHeight="1" x14ac:dyDescent="0.25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</row>
    <row r="820" spans="1:39" ht="15.75" customHeight="1" x14ac:dyDescent="0.2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</row>
    <row r="821" spans="1:39" ht="15.75" customHeight="1" x14ac:dyDescent="0.25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</row>
    <row r="822" spans="1:39" ht="15.75" customHeight="1" x14ac:dyDescent="0.25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</row>
    <row r="823" spans="1:39" ht="15.75" customHeight="1" x14ac:dyDescent="0.25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</row>
    <row r="824" spans="1:39" ht="15.75" customHeight="1" x14ac:dyDescent="0.25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</row>
    <row r="825" spans="1:39" ht="15.75" customHeight="1" x14ac:dyDescent="0.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</row>
    <row r="826" spans="1:39" ht="15.75" customHeight="1" x14ac:dyDescent="0.25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</row>
    <row r="827" spans="1:39" ht="15.75" customHeight="1" x14ac:dyDescent="0.25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</row>
    <row r="828" spans="1:39" ht="15.75" customHeight="1" x14ac:dyDescent="0.25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</row>
    <row r="829" spans="1:39" ht="15.75" customHeight="1" x14ac:dyDescent="0.25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</row>
    <row r="830" spans="1:39" ht="15.75" customHeight="1" x14ac:dyDescent="0.25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</row>
    <row r="831" spans="1:39" ht="15.75" customHeight="1" x14ac:dyDescent="0.25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</row>
    <row r="832" spans="1:39" ht="15.75" customHeight="1" x14ac:dyDescent="0.25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</row>
    <row r="833" spans="1:39" ht="15.75" customHeight="1" x14ac:dyDescent="0.25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</row>
    <row r="834" spans="1:39" ht="15.75" customHeight="1" x14ac:dyDescent="0.25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</row>
    <row r="835" spans="1:39" ht="15.75" customHeight="1" x14ac:dyDescent="0.2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</row>
    <row r="836" spans="1:39" ht="15.75" customHeight="1" x14ac:dyDescent="0.25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</row>
    <row r="837" spans="1:39" ht="15.75" customHeight="1" x14ac:dyDescent="0.2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</row>
    <row r="838" spans="1:39" ht="15.75" customHeight="1" x14ac:dyDescent="0.25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</row>
    <row r="839" spans="1:39" ht="15.75" customHeight="1" x14ac:dyDescent="0.25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</row>
    <row r="840" spans="1:39" ht="15.75" customHeight="1" x14ac:dyDescent="0.25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</row>
    <row r="841" spans="1:39" ht="15.75" customHeight="1" x14ac:dyDescent="0.25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</row>
    <row r="842" spans="1:39" ht="15.75" customHeight="1" x14ac:dyDescent="0.2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</row>
    <row r="843" spans="1:39" ht="15.75" customHeight="1" x14ac:dyDescent="0.25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</row>
    <row r="844" spans="1:39" ht="15.75" customHeight="1" x14ac:dyDescent="0.25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</row>
    <row r="845" spans="1:39" ht="15.75" customHeight="1" x14ac:dyDescent="0.2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</row>
    <row r="846" spans="1:39" ht="15.75" customHeight="1" x14ac:dyDescent="0.25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</row>
    <row r="847" spans="1:39" ht="15.75" customHeight="1" x14ac:dyDescent="0.25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</row>
    <row r="848" spans="1:39" ht="15.75" customHeight="1" x14ac:dyDescent="0.25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</row>
    <row r="849" spans="1:39" ht="15.75" customHeight="1" x14ac:dyDescent="0.25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</row>
    <row r="850" spans="1:39" ht="15.75" customHeight="1" x14ac:dyDescent="0.25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</row>
    <row r="851" spans="1:39" ht="15.75" customHeight="1" x14ac:dyDescent="0.25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</row>
    <row r="852" spans="1:39" ht="15.75" customHeight="1" x14ac:dyDescent="0.25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</row>
    <row r="853" spans="1:39" ht="15.75" customHeight="1" x14ac:dyDescent="0.25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</row>
    <row r="854" spans="1:39" ht="15.75" customHeight="1" x14ac:dyDescent="0.25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</row>
    <row r="855" spans="1:39" ht="15.75" customHeight="1" x14ac:dyDescent="0.2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</row>
    <row r="856" spans="1:39" ht="15.75" customHeight="1" x14ac:dyDescent="0.25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</row>
    <row r="857" spans="1:39" ht="15.75" customHeight="1" x14ac:dyDescent="0.25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</row>
    <row r="858" spans="1:39" ht="15.75" customHeight="1" x14ac:dyDescent="0.25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</row>
    <row r="859" spans="1:39" ht="15.75" customHeight="1" x14ac:dyDescent="0.25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</row>
    <row r="860" spans="1:39" ht="15.75" customHeight="1" x14ac:dyDescent="0.25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</row>
    <row r="861" spans="1:39" ht="15.75" customHeight="1" x14ac:dyDescent="0.25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</row>
    <row r="862" spans="1:39" ht="15.75" customHeight="1" x14ac:dyDescent="0.25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</row>
    <row r="863" spans="1:39" ht="15.75" customHeight="1" x14ac:dyDescent="0.25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</row>
    <row r="864" spans="1:39" ht="15.75" customHeight="1" x14ac:dyDescent="0.25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</row>
    <row r="865" spans="1:39" ht="15.75" customHeight="1" x14ac:dyDescent="0.2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</row>
    <row r="866" spans="1:39" ht="15.75" customHeight="1" x14ac:dyDescent="0.25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</row>
    <row r="867" spans="1:39" ht="15.75" customHeight="1" x14ac:dyDescent="0.25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</row>
    <row r="868" spans="1:39" ht="15.75" customHeight="1" x14ac:dyDescent="0.2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</row>
    <row r="869" spans="1:39" ht="15.75" customHeight="1" x14ac:dyDescent="0.25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</row>
    <row r="870" spans="1:39" ht="15.75" customHeight="1" x14ac:dyDescent="0.2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</row>
    <row r="871" spans="1:39" ht="15.75" customHeight="1" x14ac:dyDescent="0.25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</row>
    <row r="872" spans="1:39" ht="15.75" customHeight="1" x14ac:dyDescent="0.25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</row>
    <row r="873" spans="1:39" ht="15.75" customHeight="1" x14ac:dyDescent="0.2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</row>
    <row r="874" spans="1:39" ht="15.75" customHeight="1" x14ac:dyDescent="0.25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</row>
    <row r="875" spans="1:39" ht="15.75" customHeight="1" x14ac:dyDescent="0.2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</row>
    <row r="876" spans="1:39" ht="15.75" customHeight="1" x14ac:dyDescent="0.25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</row>
    <row r="877" spans="1:39" ht="15.75" customHeight="1" x14ac:dyDescent="0.25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</row>
    <row r="878" spans="1:39" ht="15.75" customHeight="1" x14ac:dyDescent="0.25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</row>
    <row r="879" spans="1:39" ht="15.75" customHeight="1" x14ac:dyDescent="0.25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</row>
    <row r="880" spans="1:39" ht="15.75" customHeight="1" x14ac:dyDescent="0.25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</row>
    <row r="881" spans="1:39" ht="15.75" customHeight="1" x14ac:dyDescent="0.25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</row>
    <row r="882" spans="1:39" ht="15.75" customHeight="1" x14ac:dyDescent="0.25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</row>
    <row r="883" spans="1:39" ht="15.75" customHeight="1" x14ac:dyDescent="0.25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</row>
    <row r="884" spans="1:39" ht="15.75" customHeight="1" x14ac:dyDescent="0.25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</row>
    <row r="885" spans="1:39" ht="15.75" customHeight="1" x14ac:dyDescent="0.2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</row>
    <row r="886" spans="1:39" ht="15.75" customHeight="1" x14ac:dyDescent="0.25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</row>
    <row r="887" spans="1:39" ht="15.75" customHeight="1" x14ac:dyDescent="0.25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</row>
    <row r="888" spans="1:39" ht="15.75" customHeight="1" x14ac:dyDescent="0.25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</row>
    <row r="889" spans="1:39" ht="15.75" customHeight="1" x14ac:dyDescent="0.25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</row>
    <row r="890" spans="1:39" ht="15.75" customHeight="1" x14ac:dyDescent="0.25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</row>
    <row r="891" spans="1:39" ht="15.75" customHeight="1" x14ac:dyDescent="0.25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</row>
    <row r="892" spans="1:39" ht="15.75" customHeight="1" x14ac:dyDescent="0.25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</row>
    <row r="893" spans="1:39" ht="15.75" customHeight="1" x14ac:dyDescent="0.25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</row>
    <row r="894" spans="1:39" ht="15.75" customHeight="1" x14ac:dyDescent="0.25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</row>
    <row r="895" spans="1:39" ht="15.75" customHeight="1" x14ac:dyDescent="0.2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</row>
    <row r="896" spans="1:39" ht="15.75" customHeight="1" x14ac:dyDescent="0.25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</row>
    <row r="897" spans="1:39" ht="15.75" customHeight="1" x14ac:dyDescent="0.25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</row>
    <row r="898" spans="1:39" ht="15.75" customHeight="1" x14ac:dyDescent="0.25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</row>
    <row r="899" spans="1:39" ht="15.75" customHeight="1" x14ac:dyDescent="0.2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</row>
    <row r="900" spans="1:39" ht="15.75" customHeight="1" x14ac:dyDescent="0.25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</row>
    <row r="901" spans="1:39" ht="15.75" customHeight="1" x14ac:dyDescent="0.25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</row>
    <row r="902" spans="1:39" ht="15.75" customHeight="1" x14ac:dyDescent="0.25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</row>
    <row r="903" spans="1:39" ht="15.75" customHeight="1" x14ac:dyDescent="0.25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</row>
    <row r="904" spans="1:39" ht="15.75" customHeight="1" x14ac:dyDescent="0.2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</row>
    <row r="905" spans="1:39" ht="15.75" customHeight="1" x14ac:dyDescent="0.2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</row>
    <row r="906" spans="1:39" ht="15.75" customHeight="1" x14ac:dyDescent="0.25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</row>
    <row r="907" spans="1:39" ht="15.75" customHeight="1" x14ac:dyDescent="0.25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</row>
    <row r="908" spans="1:39" ht="15.75" customHeight="1" x14ac:dyDescent="0.25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</row>
    <row r="909" spans="1:39" ht="15.75" customHeight="1" x14ac:dyDescent="0.25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</row>
    <row r="910" spans="1:39" ht="15.75" customHeight="1" x14ac:dyDescent="0.25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</row>
    <row r="911" spans="1:39" ht="15.75" customHeight="1" x14ac:dyDescent="0.25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</row>
    <row r="912" spans="1:39" ht="15.75" customHeight="1" x14ac:dyDescent="0.25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</row>
    <row r="913" spans="1:39" ht="15.75" customHeight="1" x14ac:dyDescent="0.25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</row>
    <row r="914" spans="1:39" ht="15.75" customHeight="1" x14ac:dyDescent="0.25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</row>
    <row r="915" spans="1:39" ht="15.75" customHeight="1" x14ac:dyDescent="0.2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</row>
    <row r="916" spans="1:39" ht="15.75" customHeight="1" x14ac:dyDescent="0.25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</row>
    <row r="917" spans="1:39" ht="15.75" customHeight="1" x14ac:dyDescent="0.25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</row>
    <row r="918" spans="1:39" ht="15.75" customHeight="1" x14ac:dyDescent="0.25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</row>
    <row r="919" spans="1:39" ht="15.75" customHeight="1" x14ac:dyDescent="0.25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</row>
    <row r="920" spans="1:39" ht="15.75" customHeight="1" x14ac:dyDescent="0.2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</row>
    <row r="921" spans="1:39" ht="15.75" customHeight="1" x14ac:dyDescent="0.25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</row>
    <row r="922" spans="1:39" ht="15.75" customHeight="1" x14ac:dyDescent="0.25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</row>
    <row r="923" spans="1:39" ht="15.75" customHeight="1" x14ac:dyDescent="0.25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</row>
    <row r="924" spans="1:39" ht="15.75" customHeight="1" x14ac:dyDescent="0.25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</row>
    <row r="925" spans="1:39" ht="15.75" customHeight="1" x14ac:dyDescent="0.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</row>
    <row r="926" spans="1:39" ht="15.75" customHeight="1" x14ac:dyDescent="0.25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</row>
    <row r="927" spans="1:39" ht="15.75" customHeight="1" x14ac:dyDescent="0.25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</row>
    <row r="928" spans="1:39" ht="15.75" customHeight="1" x14ac:dyDescent="0.25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</row>
    <row r="929" spans="1:39" ht="15.75" customHeight="1" x14ac:dyDescent="0.25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</row>
    <row r="930" spans="1:39" ht="15.75" customHeight="1" x14ac:dyDescent="0.2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</row>
    <row r="931" spans="1:39" ht="15.75" customHeight="1" x14ac:dyDescent="0.25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</row>
    <row r="932" spans="1:39" ht="15.75" customHeight="1" x14ac:dyDescent="0.25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</row>
    <row r="933" spans="1:39" ht="15.75" customHeight="1" x14ac:dyDescent="0.25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</row>
    <row r="934" spans="1:39" ht="15.75" customHeight="1" x14ac:dyDescent="0.25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</row>
    <row r="935" spans="1:39" ht="15.75" customHeight="1" x14ac:dyDescent="0.2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</row>
    <row r="936" spans="1:39" ht="15.75" customHeight="1" x14ac:dyDescent="0.25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</row>
    <row r="937" spans="1:39" ht="15.75" customHeight="1" x14ac:dyDescent="0.25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</row>
    <row r="938" spans="1:39" ht="15.75" customHeight="1" x14ac:dyDescent="0.25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</row>
    <row r="939" spans="1:39" ht="15.75" customHeight="1" x14ac:dyDescent="0.25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</row>
    <row r="940" spans="1:39" ht="15.75" customHeight="1" x14ac:dyDescent="0.25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</row>
    <row r="941" spans="1:39" ht="15.75" customHeight="1" x14ac:dyDescent="0.25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</row>
    <row r="942" spans="1:39" ht="15.75" customHeight="1" x14ac:dyDescent="0.25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</row>
    <row r="943" spans="1:39" ht="15.75" customHeight="1" x14ac:dyDescent="0.25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</row>
    <row r="944" spans="1:39" ht="15.75" customHeight="1" x14ac:dyDescent="0.25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</row>
    <row r="945" spans="1:39" ht="15.75" customHeight="1" x14ac:dyDescent="0.2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</row>
    <row r="946" spans="1:39" ht="15.75" customHeight="1" x14ac:dyDescent="0.25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</row>
    <row r="947" spans="1:39" ht="15.75" customHeight="1" x14ac:dyDescent="0.25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</row>
    <row r="948" spans="1:39" ht="15.75" customHeight="1" x14ac:dyDescent="0.25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</row>
    <row r="949" spans="1:39" ht="15.75" customHeight="1" x14ac:dyDescent="0.25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</row>
    <row r="950" spans="1:39" ht="15.75" customHeight="1" x14ac:dyDescent="0.25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</row>
    <row r="951" spans="1:39" ht="15.75" customHeight="1" x14ac:dyDescent="0.25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</row>
    <row r="952" spans="1:39" ht="15.75" customHeight="1" x14ac:dyDescent="0.25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</row>
    <row r="953" spans="1:39" ht="15.75" customHeight="1" x14ac:dyDescent="0.25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</row>
    <row r="954" spans="1:39" ht="15.75" customHeight="1" x14ac:dyDescent="0.25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</row>
    <row r="955" spans="1:39" ht="15.75" customHeight="1" x14ac:dyDescent="0.2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</row>
    <row r="956" spans="1:39" ht="15.75" customHeight="1" x14ac:dyDescent="0.25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</row>
    <row r="957" spans="1:39" ht="15.75" customHeight="1" x14ac:dyDescent="0.25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</row>
    <row r="958" spans="1:39" ht="15.75" customHeight="1" x14ac:dyDescent="0.25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</row>
    <row r="959" spans="1:39" ht="15.75" customHeight="1" x14ac:dyDescent="0.25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</row>
    <row r="960" spans="1:39" ht="15.75" customHeight="1" x14ac:dyDescent="0.25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</row>
    <row r="961" spans="1:39" ht="15.75" customHeight="1" x14ac:dyDescent="0.2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</row>
    <row r="962" spans="1:39" ht="15.75" customHeight="1" x14ac:dyDescent="0.25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</row>
    <row r="963" spans="1:39" ht="15.75" customHeight="1" x14ac:dyDescent="0.25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</row>
    <row r="964" spans="1:39" ht="15.75" customHeight="1" x14ac:dyDescent="0.25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</row>
    <row r="965" spans="1:39" ht="15.75" customHeight="1" x14ac:dyDescent="0.2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</row>
    <row r="966" spans="1:39" ht="15.75" customHeight="1" x14ac:dyDescent="0.2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</row>
    <row r="967" spans="1:39" ht="15.75" customHeight="1" x14ac:dyDescent="0.25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</row>
    <row r="968" spans="1:39" ht="15.75" customHeight="1" x14ac:dyDescent="0.25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</row>
    <row r="969" spans="1:39" ht="15.75" customHeight="1" x14ac:dyDescent="0.25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</row>
    <row r="970" spans="1:39" ht="15.75" customHeight="1" x14ac:dyDescent="0.2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</row>
    <row r="971" spans="1:39" ht="15.75" customHeight="1" x14ac:dyDescent="0.25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</row>
    <row r="972" spans="1:39" ht="15.75" customHeight="1" x14ac:dyDescent="0.25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</row>
    <row r="973" spans="1:39" ht="15.75" customHeight="1" x14ac:dyDescent="0.25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</row>
    <row r="974" spans="1:39" ht="15.75" customHeight="1" x14ac:dyDescent="0.25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</row>
    <row r="975" spans="1:39" ht="15.75" customHeight="1" x14ac:dyDescent="0.2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</row>
    <row r="976" spans="1:39" ht="15.75" customHeight="1" x14ac:dyDescent="0.25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</row>
    <row r="977" spans="1:39" ht="15.75" customHeight="1" x14ac:dyDescent="0.25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</row>
    <row r="978" spans="1:39" ht="15.75" customHeight="1" x14ac:dyDescent="0.25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</row>
    <row r="979" spans="1:39" ht="15.75" customHeight="1" x14ac:dyDescent="0.25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</row>
    <row r="980" spans="1:39" ht="15.75" customHeight="1" x14ac:dyDescent="0.25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</row>
    <row r="981" spans="1:39" ht="15.75" customHeight="1" x14ac:dyDescent="0.25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</row>
    <row r="982" spans="1:39" ht="15.75" customHeight="1" x14ac:dyDescent="0.25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</row>
    <row r="983" spans="1:39" ht="15.75" customHeight="1" x14ac:dyDescent="0.25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</row>
    <row r="984" spans="1:39" ht="15.75" customHeight="1" x14ac:dyDescent="0.25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</row>
    <row r="985" spans="1:39" ht="15.75" customHeight="1" x14ac:dyDescent="0.2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</row>
    <row r="986" spans="1:39" ht="15.75" customHeight="1" x14ac:dyDescent="0.25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</row>
    <row r="987" spans="1:39" ht="15.75" customHeight="1" x14ac:dyDescent="0.25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</row>
    <row r="988" spans="1:39" ht="15.75" customHeight="1" x14ac:dyDescent="0.25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</row>
    <row r="989" spans="1:39" ht="15.75" customHeight="1" x14ac:dyDescent="0.25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</row>
    <row r="990" spans="1:39" ht="15.75" customHeight="1" x14ac:dyDescent="0.25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</row>
    <row r="991" spans="1:39" ht="15.75" customHeight="1" x14ac:dyDescent="0.25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</row>
    <row r="992" spans="1:39" ht="15.75" customHeight="1" x14ac:dyDescent="0.2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</row>
    <row r="993" spans="1:39" ht="15.75" customHeight="1" x14ac:dyDescent="0.25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</row>
    <row r="994" spans="1:39" ht="15.75" customHeight="1" x14ac:dyDescent="0.25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</row>
    <row r="995" spans="1:39" ht="15.75" customHeight="1" x14ac:dyDescent="0.2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</row>
    <row r="996" spans="1:39" ht="15.75" customHeight="1" x14ac:dyDescent="0.25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</row>
    <row r="997" spans="1:39" ht="15.75" customHeight="1" x14ac:dyDescent="0.2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</row>
    <row r="998" spans="1:39" ht="15.75" customHeight="1" x14ac:dyDescent="0.25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</row>
    <row r="999" spans="1:39" ht="15.75" customHeight="1" x14ac:dyDescent="0.25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</row>
    <row r="1000" spans="1:39" ht="15.75" customHeight="1" x14ac:dyDescent="0.25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</row>
    <row r="1001" spans="1:39" ht="15.75" customHeight="1" x14ac:dyDescent="0.25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  <c r="AA1001" s="77"/>
      <c r="AB1001" s="77"/>
      <c r="AC1001" s="77"/>
      <c r="AD1001" s="77"/>
      <c r="AE1001" s="77"/>
      <c r="AF1001" s="77"/>
      <c r="AG1001" s="77"/>
      <c r="AH1001" s="77"/>
      <c r="AI1001" s="77"/>
      <c r="AJ1001" s="77"/>
      <c r="AK1001" s="77"/>
      <c r="AL1001" s="77"/>
      <c r="AM1001" s="77"/>
    </row>
    <row r="1002" spans="1:39" ht="15.75" customHeight="1" x14ac:dyDescent="0.25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  <c r="AA1002" s="77"/>
      <c r="AB1002" s="77"/>
      <c r="AC1002" s="77"/>
      <c r="AD1002" s="77"/>
      <c r="AE1002" s="77"/>
      <c r="AF1002" s="77"/>
      <c r="AG1002" s="77"/>
      <c r="AH1002" s="77"/>
      <c r="AI1002" s="77"/>
      <c r="AJ1002" s="77"/>
      <c r="AK1002" s="77"/>
      <c r="AL1002" s="77"/>
      <c r="AM1002" s="77"/>
    </row>
    <row r="1003" spans="1:39" ht="15.75" customHeight="1" x14ac:dyDescent="0.25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  <c r="AG1003" s="77"/>
      <c r="AH1003" s="77"/>
      <c r="AI1003" s="77"/>
      <c r="AJ1003" s="77"/>
      <c r="AK1003" s="77"/>
      <c r="AL1003" s="77"/>
      <c r="AM1003" s="77"/>
    </row>
  </sheetData>
  <sheetProtection sheet="1" selectLockedCells="1"/>
  <mergeCells count="19">
    <mergeCell ref="AF6:AF7"/>
    <mergeCell ref="AG6:AG7"/>
    <mergeCell ref="T6:T7"/>
    <mergeCell ref="AE6:AE7"/>
    <mergeCell ref="AA6:AB6"/>
    <mergeCell ref="Y6:Z6"/>
    <mergeCell ref="W6:X6"/>
    <mergeCell ref="U6:V6"/>
    <mergeCell ref="A1:A2"/>
    <mergeCell ref="E6:F6"/>
    <mergeCell ref="H6:I6"/>
    <mergeCell ref="K6:L6"/>
    <mergeCell ref="N6:O6"/>
    <mergeCell ref="B2:Q2"/>
    <mergeCell ref="I4:Q4"/>
    <mergeCell ref="C6:C7"/>
    <mergeCell ref="B6:B7"/>
    <mergeCell ref="E3:F3"/>
    <mergeCell ref="G3:I3"/>
  </mergeCells>
  <conditionalFormatting sqref="C34">
    <cfRule type="expression" dxfId="5" priority="3" stopIfTrue="1">
      <formula>#REF!="3º"</formula>
    </cfRule>
    <cfRule type="expression" dxfId="4" priority="4" stopIfTrue="1">
      <formula>#REF!="2º"</formula>
    </cfRule>
    <cfRule type="expression" dxfId="3" priority="5" stopIfTrue="1">
      <formula>#REF!="1º"</formula>
    </cfRule>
  </conditionalFormatting>
  <conditionalFormatting sqref="E8:Q31">
    <cfRule type="cellIs" dxfId="2" priority="1" operator="equal">
      <formula>"DESCL."</formula>
    </cfRule>
    <cfRule type="cellIs" dxfId="1" priority="2" operator="equal">
      <formula>"NP"</formula>
    </cfRule>
  </conditionalFormatting>
  <conditionalFormatting sqref="Q8:Q31">
    <cfRule type="expression" dxfId="0" priority="20">
      <formula>VLOOKUP($B8,$T$8:$AI$31,17,FALSE)&lt;1000</formula>
    </cfRule>
  </conditionalFormatting>
  <printOptions horizontalCentered="1"/>
  <pageMargins left="0.51181102362204722" right="0.51181102362204722" top="0.74803149606299213" bottom="0.74803149606299213" header="0" footer="0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C102-26DF-4872-B704-7AD52DB5E8C0}">
  <dimension ref="A1:H26"/>
  <sheetViews>
    <sheetView workbookViewId="0">
      <selection activeCell="G1" sqref="G1:H26"/>
    </sheetView>
  </sheetViews>
  <sheetFormatPr defaultRowHeight="15" x14ac:dyDescent="0.25"/>
  <cols>
    <col min="1" max="1" width="29.140625" customWidth="1"/>
    <col min="2" max="2" width="10.5703125" customWidth="1"/>
  </cols>
  <sheetData>
    <row r="1" spans="1:8" x14ac:dyDescent="0.25">
      <c r="A1" t="s">
        <v>8</v>
      </c>
      <c r="B1" t="s">
        <v>10</v>
      </c>
      <c r="D1" s="21">
        <v>1</v>
      </c>
      <c r="E1" s="22" t="s">
        <v>21</v>
      </c>
      <c r="G1" s="23" t="s">
        <v>21</v>
      </c>
      <c r="H1" s="23">
        <v>30</v>
      </c>
    </row>
    <row r="2" spans="1:8" x14ac:dyDescent="0.25">
      <c r="A2" t="s">
        <v>7</v>
      </c>
      <c r="B2" t="s">
        <v>11</v>
      </c>
      <c r="D2" s="21">
        <v>2</v>
      </c>
      <c r="E2" s="22" t="s">
        <v>22</v>
      </c>
      <c r="G2" s="23" t="s">
        <v>22</v>
      </c>
      <c r="H2" s="23">
        <v>26</v>
      </c>
    </row>
    <row r="3" spans="1:8" x14ac:dyDescent="0.25">
      <c r="A3" t="s">
        <v>9</v>
      </c>
      <c r="B3" t="s">
        <v>12</v>
      </c>
      <c r="D3" s="21">
        <v>3</v>
      </c>
      <c r="E3" s="22" t="s">
        <v>23</v>
      </c>
      <c r="G3" s="23" t="s">
        <v>23</v>
      </c>
      <c r="H3" s="23">
        <v>23</v>
      </c>
    </row>
    <row r="4" spans="1:8" x14ac:dyDescent="0.25">
      <c r="B4" t="s">
        <v>13</v>
      </c>
      <c r="D4" s="21">
        <v>4</v>
      </c>
      <c r="E4" s="22" t="s">
        <v>24</v>
      </c>
      <c r="G4" s="23" t="s">
        <v>24</v>
      </c>
      <c r="H4" s="23">
        <v>21</v>
      </c>
    </row>
    <row r="5" spans="1:8" x14ac:dyDescent="0.25">
      <c r="D5" s="21">
        <v>5</v>
      </c>
      <c r="E5" s="22" t="s">
        <v>25</v>
      </c>
      <c r="G5" s="23" t="s">
        <v>25</v>
      </c>
      <c r="H5" s="23">
        <v>20</v>
      </c>
    </row>
    <row r="6" spans="1:8" x14ac:dyDescent="0.25">
      <c r="D6" s="21">
        <v>6</v>
      </c>
      <c r="E6" s="22" t="s">
        <v>26</v>
      </c>
      <c r="G6" s="23" t="s">
        <v>26</v>
      </c>
      <c r="H6" s="23">
        <v>19</v>
      </c>
    </row>
    <row r="7" spans="1:8" x14ac:dyDescent="0.25">
      <c r="D7" s="21">
        <v>7</v>
      </c>
      <c r="E7" s="22" t="s">
        <v>27</v>
      </c>
      <c r="G7" s="23" t="s">
        <v>27</v>
      </c>
      <c r="H7" s="23">
        <v>18</v>
      </c>
    </row>
    <row r="8" spans="1:8" x14ac:dyDescent="0.25">
      <c r="D8" s="21">
        <v>8</v>
      </c>
      <c r="E8" s="22" t="s">
        <v>28</v>
      </c>
      <c r="G8" s="23" t="s">
        <v>28</v>
      </c>
      <c r="H8" s="23">
        <v>17</v>
      </c>
    </row>
    <row r="9" spans="1:8" x14ac:dyDescent="0.25">
      <c r="D9" s="21">
        <v>9</v>
      </c>
      <c r="E9" s="22" t="s">
        <v>29</v>
      </c>
      <c r="G9" s="23" t="s">
        <v>29</v>
      </c>
      <c r="H9" s="23">
        <v>16</v>
      </c>
    </row>
    <row r="10" spans="1:8" x14ac:dyDescent="0.25">
      <c r="D10" s="21">
        <v>10</v>
      </c>
      <c r="E10" s="22" t="s">
        <v>30</v>
      </c>
      <c r="G10" s="23" t="s">
        <v>30</v>
      </c>
      <c r="H10" s="23">
        <v>15</v>
      </c>
    </row>
    <row r="11" spans="1:8" x14ac:dyDescent="0.25">
      <c r="D11" s="21">
        <v>11</v>
      </c>
      <c r="E11" s="22" t="s">
        <v>31</v>
      </c>
      <c r="G11" s="23" t="s">
        <v>31</v>
      </c>
      <c r="H11" s="23">
        <v>14</v>
      </c>
    </row>
    <row r="12" spans="1:8" x14ac:dyDescent="0.25">
      <c r="D12" s="21">
        <v>12</v>
      </c>
      <c r="E12" s="22" t="s">
        <v>32</v>
      </c>
      <c r="G12" s="23" t="s">
        <v>32</v>
      </c>
      <c r="H12" s="23">
        <v>13</v>
      </c>
    </row>
    <row r="13" spans="1:8" x14ac:dyDescent="0.25">
      <c r="D13" s="21">
        <v>13</v>
      </c>
      <c r="E13" s="22" t="s">
        <v>33</v>
      </c>
      <c r="G13" s="23" t="s">
        <v>33</v>
      </c>
      <c r="H13" s="23">
        <v>12</v>
      </c>
    </row>
    <row r="14" spans="1:8" x14ac:dyDescent="0.25">
      <c r="D14" s="21">
        <v>14</v>
      </c>
      <c r="E14" s="22" t="s">
        <v>34</v>
      </c>
      <c r="G14" s="23" t="s">
        <v>34</v>
      </c>
      <c r="H14" s="23">
        <v>11</v>
      </c>
    </row>
    <row r="15" spans="1:8" x14ac:dyDescent="0.25">
      <c r="D15" s="21">
        <v>15</v>
      </c>
      <c r="E15" s="22" t="s">
        <v>35</v>
      </c>
      <c r="G15" s="23" t="s">
        <v>35</v>
      </c>
      <c r="H15" s="23">
        <v>10</v>
      </c>
    </row>
    <row r="16" spans="1:8" x14ac:dyDescent="0.25">
      <c r="D16" s="21">
        <v>16</v>
      </c>
      <c r="E16" s="22" t="s">
        <v>36</v>
      </c>
      <c r="G16" s="23" t="s">
        <v>36</v>
      </c>
      <c r="H16" s="23">
        <v>9</v>
      </c>
    </row>
    <row r="17" spans="4:8" x14ac:dyDescent="0.25">
      <c r="D17" s="21">
        <v>17</v>
      </c>
      <c r="E17" s="22" t="s">
        <v>37</v>
      </c>
      <c r="G17" s="23" t="s">
        <v>37</v>
      </c>
      <c r="H17" s="23">
        <v>8</v>
      </c>
    </row>
    <row r="18" spans="4:8" x14ac:dyDescent="0.25">
      <c r="D18" s="21">
        <v>18</v>
      </c>
      <c r="E18" s="22" t="s">
        <v>38</v>
      </c>
      <c r="G18" s="23" t="s">
        <v>38</v>
      </c>
      <c r="H18" s="23">
        <v>7</v>
      </c>
    </row>
    <row r="19" spans="4:8" x14ac:dyDescent="0.25">
      <c r="D19" s="21">
        <v>19</v>
      </c>
      <c r="E19" s="22" t="s">
        <v>39</v>
      </c>
      <c r="G19" s="23" t="s">
        <v>39</v>
      </c>
      <c r="H19" s="23">
        <v>6</v>
      </c>
    </row>
    <row r="20" spans="4:8" x14ac:dyDescent="0.25">
      <c r="D20" s="21">
        <v>20</v>
      </c>
      <c r="E20" s="22" t="s">
        <v>40</v>
      </c>
      <c r="G20" s="23" t="s">
        <v>40</v>
      </c>
      <c r="H20" s="23">
        <v>5</v>
      </c>
    </row>
    <row r="21" spans="4:8" x14ac:dyDescent="0.25">
      <c r="D21" s="21">
        <v>21</v>
      </c>
      <c r="E21" s="22" t="s">
        <v>41</v>
      </c>
      <c r="G21" s="23" t="s">
        <v>41</v>
      </c>
      <c r="H21" s="23">
        <v>4</v>
      </c>
    </row>
    <row r="22" spans="4:8" x14ac:dyDescent="0.25">
      <c r="D22" s="21">
        <v>22</v>
      </c>
      <c r="E22" s="22" t="s">
        <v>42</v>
      </c>
      <c r="G22" s="23" t="s">
        <v>42</v>
      </c>
      <c r="H22" s="23">
        <v>3</v>
      </c>
    </row>
    <row r="23" spans="4:8" x14ac:dyDescent="0.25">
      <c r="D23" s="21">
        <v>23</v>
      </c>
      <c r="E23" s="22" t="s">
        <v>43</v>
      </c>
      <c r="G23" s="23" t="s">
        <v>43</v>
      </c>
      <c r="H23" s="23">
        <v>2</v>
      </c>
    </row>
    <row r="24" spans="4:8" x14ac:dyDescent="0.25">
      <c r="D24" s="21">
        <v>24</v>
      </c>
      <c r="E24" s="22" t="s">
        <v>44</v>
      </c>
      <c r="G24" s="23" t="s">
        <v>44</v>
      </c>
      <c r="H24" s="23">
        <v>1</v>
      </c>
    </row>
    <row r="25" spans="4:8" x14ac:dyDescent="0.25">
      <c r="D25" s="30"/>
      <c r="E25" s="22" t="s">
        <v>61</v>
      </c>
      <c r="G25" s="164" t="s">
        <v>61</v>
      </c>
      <c r="H25" s="23">
        <v>0</v>
      </c>
    </row>
    <row r="26" spans="4:8" x14ac:dyDescent="0.25">
      <c r="D26" s="30"/>
      <c r="E26" s="22" t="s">
        <v>62</v>
      </c>
      <c r="G26" s="31" t="s">
        <v>62</v>
      </c>
      <c r="H26" s="31">
        <v>0</v>
      </c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1897f-0f74-4e8d-9833-8664a6faf16d">
      <Terms xmlns="http://schemas.microsoft.com/office/infopath/2007/PartnerControls"/>
    </lcf76f155ced4ddcb4097134ff3c332f>
    <TaxCatchAll xmlns="35ac4379-a43c-4445-b5b3-413d8610d940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2C5D8-D0F0-4136-BA11-53317855F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0BED3-75B9-4444-901C-9107521AAB4A}">
  <ds:schemaRefs>
    <ds:schemaRef ds:uri="http://www.w3.org/XML/1998/namespace"/>
    <ds:schemaRef ds:uri="http://schemas.openxmlformats.org/package/2006/metadata/core-properties"/>
    <ds:schemaRef ds:uri="0ea1897f-0f74-4e8d-9833-8664a6faf16d"/>
    <ds:schemaRef ds:uri="http://schemas.microsoft.com/office/2006/documentManagement/types"/>
    <ds:schemaRef ds:uri="http://schemas.microsoft.com/office/infopath/2007/PartnerControls"/>
    <ds:schemaRef ds:uri="35ac4379-a43c-4445-b5b3-413d8610d940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DF24DB-CD2B-4A5C-9CFD-962610F61C9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EF4E33F-EDC6-4DAE-9739-363777003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a1897f-0f74-4e8d-9833-8664a6faf16d"/>
    <ds:schemaRef ds:uri="35ac4379-a43c-4445-b5b3-413d8610d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6</vt:i4>
      </vt:variant>
    </vt:vector>
  </HeadingPairs>
  <TitlesOfParts>
    <vt:vector size="11" baseType="lpstr">
      <vt:lpstr>Menu</vt:lpstr>
      <vt:lpstr>Equipas</vt:lpstr>
      <vt:lpstr>Totais</vt:lpstr>
      <vt:lpstr>Classif. Final</vt:lpstr>
      <vt:lpstr>Folha3</vt:lpstr>
      <vt:lpstr>'Classif. Final'!Área_de_Impressão</vt:lpstr>
      <vt:lpstr>Equipas!Área_de_Impressão</vt:lpstr>
      <vt:lpstr>Totais!Área_de_Impressão</vt:lpstr>
      <vt:lpstr>Desempate</vt:lpstr>
      <vt:lpstr>Pontuacao</vt:lpstr>
      <vt:lpstr>PONTUAÇÃO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Calheiros</dc:creator>
  <cp:lastModifiedBy>Catarina Calheiros (DGE)</cp:lastModifiedBy>
  <cp:lastPrinted>2025-05-02T14:49:38Z</cp:lastPrinted>
  <dcterms:created xsi:type="dcterms:W3CDTF">2022-12-26T23:25:29Z</dcterms:created>
  <dcterms:modified xsi:type="dcterms:W3CDTF">2025-05-02T14:53:46Z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0x010100E5EDF3D2B73BD94496B95AC9930685EF</vt:lpwstr>
  </property>
  <property fmtid="{D5CDD505-2E9C-101B-9397-08002B2CF9AE}" pid="3" name="MediaServiceImageTags">
    <vt:lpwstr/>
  </property>
</Properties>
</file>